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EricFaust\Desktop\R\"/>
    </mc:Choice>
  </mc:AlternateContent>
  <xr:revisionPtr revIDLastSave="0" documentId="13_ncr:1_{86BE3A6D-A37B-4BAA-AF12-1C4A94E455CB}" xr6:coauthVersionLast="45" xr6:coauthVersionMax="45" xr10:uidLastSave="{00000000-0000-0000-0000-000000000000}"/>
  <workbookProtection workbookAlgorithmName="SHA-512" workbookHashValue="RcQGeIgy6TJscLkhA+e+9TcZ15kUv79wFPp5XE6eA+hjnEwEUgQb64QlBSOA13cQMwWgj9epByY1eCsv1NBFzw==" workbookSaltValue="tSR/hTlmf7y9BOgv3db1Zw==" workbookSpinCount="100000" lockStructure="1"/>
  <bookViews>
    <workbookView xWindow="-120" yWindow="-120" windowWidth="29040" windowHeight="15840" tabRatio="865" xr2:uid="{00000000-000D-0000-FFFF-FFFF00000000}"/>
  </bookViews>
  <sheets>
    <sheet name="Info" sheetId="6" r:id="rId1"/>
    <sheet name="JE Template" sheetId="10" r:id="rId2"/>
    <sheet name="2021 Summary" sheetId="24" r:id="rId3"/>
    <sheet name="2020 Summary" sheetId="23" r:id="rId4"/>
    <sheet name="Contributions FY 2020" sheetId="25" r:id="rId5"/>
    <sheet name="Contributions FY 2019" sheetId="18" r:id="rId6"/>
    <sheet name="Amortization Schedule FY 2020" sheetId="26" r:id="rId7"/>
  </sheets>
  <externalReferences>
    <externalReference r:id="rId8"/>
    <externalReference r:id="rId9"/>
    <externalReference r:id="rId10"/>
    <externalReference r:id="rId11"/>
  </externalReferences>
  <definedNames>
    <definedName name="_xlnm._FilterDatabase" localSheetId="5" hidden="1">'Contributions FY 2019'!$B$1:$C$312</definedName>
    <definedName name="ActuaryCredentialsGASB" localSheetId="6">[1]DeveloperInfo!$D$19</definedName>
    <definedName name="ActuaryCredentialsGASB" localSheetId="4">[1]DeveloperInfo!$D$19</definedName>
    <definedName name="ActuaryCredentialsGASB">[2]DeveloperInfo!$D$19</definedName>
    <definedName name="ActuaryNameGASB" localSheetId="6">[1]DeveloperInfo!$D$17</definedName>
    <definedName name="ActuaryNameGASB" localSheetId="4">[1]DeveloperInfo!$D$17</definedName>
    <definedName name="ActuaryNameGASB">[2]DeveloperInfo!$D$17</definedName>
    <definedName name="ActuaryTitleGASB" localSheetId="6">[1]DeveloperInfo!$D$18</definedName>
    <definedName name="ActuaryTitleGASB" localSheetId="4">[1]DeveloperInfo!$D$18</definedName>
    <definedName name="ActuaryTitleGASB">[2]DeveloperInfo!$D$18</definedName>
    <definedName name="AdjCNSDate" localSheetId="6">[1]DeveloperInfo!$D$33</definedName>
    <definedName name="AdjCNSDate" localSheetId="4">[1]DeveloperInfo!$D$33</definedName>
    <definedName name="AdjCNSDate">[2]DeveloperInfo!$D$33</definedName>
    <definedName name="AdjCNSDate1" localSheetId="6">[1]DeveloperInfo!$E$33</definedName>
    <definedName name="AdjCNSDate1" localSheetId="4">[1]DeveloperInfo!$E$33</definedName>
    <definedName name="AdjCNSDate1">[2]DeveloperInfo!$E$33</definedName>
    <definedName name="AdjCNSDateTempEnable" localSheetId="6">[1]DeveloperInfo!$F$34</definedName>
    <definedName name="AdjCNSDateTempEnable" localSheetId="4">[1]DeveloperInfo!$F$34</definedName>
    <definedName name="AdjCNSDateTempEnable">[2]DeveloperInfo!$F$34</definedName>
    <definedName name="AgencyCode" localSheetId="2">#REF!</definedName>
    <definedName name="AgencyCode" localSheetId="0">#REF!</definedName>
    <definedName name="AgencyCode" localSheetId="1">#REF!</definedName>
    <definedName name="AgencyCode">#REF!</definedName>
    <definedName name="AnalystGASB" localSheetId="6">[1]DeveloperInfo!$D$20</definedName>
    <definedName name="AnalystGASB" localSheetId="4">[1]DeveloperInfo!$D$20</definedName>
    <definedName name="AnalystGASB">[2]DeveloperInfo!$D$20</definedName>
    <definedName name="Annuity" localSheetId="2">'[3]Assets Input'!$L$38:$L$57</definedName>
    <definedName name="Annuity" localSheetId="0">#REF!</definedName>
    <definedName name="Annuity" localSheetId="1">#REF!</definedName>
    <definedName name="Annuity">#REF!</definedName>
    <definedName name="AnnuityLY">#REF!</definedName>
    <definedName name="AS2DocOpenMode" hidden="1">"AS2DocumentEdit"</definedName>
    <definedName name="ASTABPF" localSheetId="6">[1]DeveloperInfo!$D$36</definedName>
    <definedName name="ASTABPF" localSheetId="4">[1]DeveloperInfo!$D$36</definedName>
    <definedName name="ASTABPF">[2]DeveloperInfo!$D$36</definedName>
    <definedName name="ASTABPF1" localSheetId="6">[1]DeveloperInfo!$D$37</definedName>
    <definedName name="ASTABPF1" localSheetId="4">[1]DeveloperInfo!$D$37</definedName>
    <definedName name="ASTABPF1">[2]DeveloperInfo!$D$37</definedName>
    <definedName name="ASTEBPF" localSheetId="6">[1]DeveloperInfo!$F$37</definedName>
    <definedName name="ASTEBPF" localSheetId="4">[1]DeveloperInfo!$F$37</definedName>
    <definedName name="ASTEBPF">[2]DeveloperInfo!$F$37</definedName>
    <definedName name="ClientCode" localSheetId="6">[1]DeveloperInfo!$D$25</definedName>
    <definedName name="ClientCode" localSheetId="4">[1]DeveloperInfo!$D$25</definedName>
    <definedName name="ClientCode">[2]DeveloperInfo!$D$25</definedName>
    <definedName name="ClientMatter" localSheetId="6">[1]DeveloperInfo!$D$26</definedName>
    <definedName name="ClientMatter" localSheetId="4">[1]DeveloperInfo!$D$26</definedName>
    <definedName name="ClientMatter">[2]DeveloperInfo!$D$26</definedName>
    <definedName name="ClientShortGASB" localSheetId="6">[1]DeveloperInfo!$D$9</definedName>
    <definedName name="ClientShortGASB" localSheetId="4">[1]DeveloperInfo!$D$9</definedName>
    <definedName name="ClientShortGASB">[2]DeveloperInfo!$D$9</definedName>
    <definedName name="CLPOWERDisc" localSheetId="6">[1]Adjust!$H$202</definedName>
    <definedName name="CLPOWERDisc" localSheetId="4">[1]Adjust!$H$202</definedName>
    <definedName name="CLPOWERDisc">[2]Adjust!$H$202</definedName>
    <definedName name="CLPOWERDiscMinus1" localSheetId="6">[1]Adjust!$L$202</definedName>
    <definedName name="CLPOWERDiscMinus1" localSheetId="4">[1]Adjust!$L$202</definedName>
    <definedName name="CLPOWERDiscMinus1">[2]Adjust!$L$202</definedName>
    <definedName name="CLPOWERDiscPlus1" localSheetId="6">[1]Adjust!$K$202</definedName>
    <definedName name="CLPOWERDiscPlus1" localSheetId="4">[1]Adjust!$K$202</definedName>
    <definedName name="CLPOWERDiscPlus1">[2]Adjust!$K$202</definedName>
    <definedName name="CLPOWERExp" localSheetId="6">[1]Adjust!$G$202</definedName>
    <definedName name="CLPOWERExp" localSheetId="4">[1]Adjust!$G$202</definedName>
    <definedName name="CLPOWERExp">[2]Adjust!$G$202</definedName>
    <definedName name="CNSDateDisc" localSheetId="6">[1]DeveloperInfo!$D$32</definedName>
    <definedName name="CNSDateDisc" localSheetId="4">[1]DeveloperInfo!$D$32</definedName>
    <definedName name="CNSDateDisc">[2]DeveloperInfo!$D$32</definedName>
    <definedName name="CNSDateDisc1" localSheetId="6">[1]DeveloperInfo!$E$32</definedName>
    <definedName name="CNSDateDisc1" localSheetId="4">[1]DeveloperInfo!$E$32</definedName>
    <definedName name="CNSDateDisc1">[2]DeveloperInfo!$E$32</definedName>
    <definedName name="ColaRate" localSheetId="6">[1]DeveloperInfo!$D$40</definedName>
    <definedName name="ColaRate" localSheetId="4">[1]DeveloperInfo!$D$40</definedName>
    <definedName name="ColaRate">[2]DeveloperInfo!$D$40</definedName>
    <definedName name="ColaRate1" localSheetId="6">[1]DeveloperInfo!$E$40</definedName>
    <definedName name="ColaRate1" localSheetId="4">[1]DeveloperInfo!$E$40</definedName>
    <definedName name="ColaRate1">[2]DeveloperInfo!$E$40</definedName>
    <definedName name="ConsultantNameGASB" localSheetId="6">[1]DeveloperInfo!$D$22</definedName>
    <definedName name="ConsultantNameGASB" localSheetId="4">[1]DeveloperInfo!$D$22</definedName>
    <definedName name="ConsultantNameGASB">[2]DeveloperInfo!$D$22</definedName>
    <definedName name="ConsultantTitleGASB" localSheetId="6">[1]DeveloperInfo!$D$23</definedName>
    <definedName name="ConsultantTitleGASB" localSheetId="4">[1]DeveloperInfo!$D$23</definedName>
    <definedName name="ConsultantTitleGASB">[2]DeveloperInfo!$D$23</definedName>
    <definedName name="Disc1DELTACENSUS" localSheetId="6">[1]Adjust!$G$102</definedName>
    <definedName name="Disc1DELTACENSUS" localSheetId="4">[1]Adjust!$G$102</definedName>
    <definedName name="Disc1DELTACENSUS">[2]Adjust!$G$102</definedName>
    <definedName name="Disc1INTADJBOM" localSheetId="6">[1]Adjust!$H$200</definedName>
    <definedName name="Disc1INTADJBOM" localSheetId="4">[1]Adjust!$H$200</definedName>
    <definedName name="Disc1INTADJBOM">[2]Adjust!$H$200</definedName>
    <definedName name="Disc1INTNDIV12" localSheetId="6">[1]Adjust!$H$198</definedName>
    <definedName name="Disc1INTNDIV12" localSheetId="4">[1]Adjust!$H$198</definedName>
    <definedName name="Disc1INTNDIV12">[2]Adjust!$H$198</definedName>
    <definedName name="Disc1SINTADJBOM" localSheetId="6">[1]Adjust!$I$200</definedName>
    <definedName name="Disc1SINTADJBOM" localSheetId="4">[1]Adjust!$I$200</definedName>
    <definedName name="Disc1SINTADJBOM">[2]Adjust!$I$200</definedName>
    <definedName name="Disc1SINTNDIV12" localSheetId="6">[1]Adjust!$I$198</definedName>
    <definedName name="Disc1SINTNDIV12" localSheetId="4">[1]Adjust!$I$198</definedName>
    <definedName name="Disc1SINTNDIV12">[2]Adjust!$I$198</definedName>
    <definedName name="DiscDELTACENSUS" localSheetId="6">[1]Adjust!$H$102</definedName>
    <definedName name="DiscDELTACENSUS" localSheetId="4">[1]Adjust!$H$102</definedName>
    <definedName name="DiscDELTACENSUS">[2]Adjust!$H$102</definedName>
    <definedName name="DiscINTADJBOM" localSheetId="6">[1]Adjust!$J$200</definedName>
    <definedName name="DiscINTADJBOM" localSheetId="4">[1]Adjust!$J$200</definedName>
    <definedName name="DiscINTADJBOM">[2]Adjust!$J$200</definedName>
    <definedName name="DiscINTNDIV12" localSheetId="6">[1]Adjust!$J$198</definedName>
    <definedName name="DiscINTNDIV12" localSheetId="4">[1]Adjust!$J$198</definedName>
    <definedName name="DiscINTNDIV12">[2]Adjust!$J$198</definedName>
    <definedName name="DiscMinusOneINTADJBOM" localSheetId="6">[1]Adjust!$L$200</definedName>
    <definedName name="DiscMinusOneINTADJBOM" localSheetId="4">[1]Adjust!$L$200</definedName>
    <definedName name="DiscMinusOneINTADJBOM">[2]Adjust!$L$200</definedName>
    <definedName name="DiscMinusOneINTNDIV12" localSheetId="6">[1]Adjust!$L$198</definedName>
    <definedName name="DiscMinusOneINTNDIV12" localSheetId="4">[1]Adjust!$L$198</definedName>
    <definedName name="DiscMinusOneINTNDIV12">[2]Adjust!$L$198</definedName>
    <definedName name="DiscPlusOneINTADJBOM" localSheetId="6">[1]Adjust!$K$200</definedName>
    <definedName name="DiscPlusOneINTADJBOM" localSheetId="4">[1]Adjust!$K$200</definedName>
    <definedName name="DiscPlusOneINTADJBOM">[2]Adjust!$K$200</definedName>
    <definedName name="DiscPlusOneINTNDIV12" localSheetId="6">[1]Adjust!$K$198</definedName>
    <definedName name="DiscPlusOneINTNDIV12" localSheetId="4">[1]Adjust!$K$198</definedName>
    <definedName name="DiscPlusOneINTNDIV12">[2]Adjust!$K$198</definedName>
    <definedName name="EmployerRates" localSheetId="2">#REF!</definedName>
    <definedName name="EmployerRates" localSheetId="0">#REF!</definedName>
    <definedName name="EmployerRates" localSheetId="1">#REF!</definedName>
    <definedName name="EmployerRates">#REF!</definedName>
    <definedName name="EmployerRatesLEO" localSheetId="2">#REF!</definedName>
    <definedName name="EmployerRatesLEO" localSheetId="1">#REF!</definedName>
    <definedName name="EmployerRatesLEO">#REF!</definedName>
    <definedName name="ERData" localSheetId="6">'Amortization Schedule FY 2020'!$A$11:$N$319</definedName>
    <definedName name="ERData" localSheetId="4">'Contributions FY 2020'!$A$11:$D$319</definedName>
    <definedName name="ERData">#REF!</definedName>
    <definedName name="ERID" localSheetId="6">[1]ER_NPLExpense!$L$8</definedName>
    <definedName name="ERID" localSheetId="4">[1]ER_NPLExpense!$L$8</definedName>
    <definedName name="ERID">[2]ER_NPLExpense!$L$8</definedName>
    <definedName name="ERInfo" localSheetId="6">[1]ER_Input!$B$16:$Y$323</definedName>
    <definedName name="ERInfo" localSheetId="4">[1]ER_Input!$B$16:$Y$323</definedName>
    <definedName name="ERInfo">[2]ER_Input!$B$16:$Y$319</definedName>
    <definedName name="Exp1INTADJBOM" localSheetId="6">[1]Adjust!$G$200</definedName>
    <definedName name="Exp1INTADJBOM" localSheetId="4">[1]Adjust!$G$200</definedName>
    <definedName name="Exp1INTADJBOM">[2]Adjust!$G$200</definedName>
    <definedName name="Exp1INTNDIV12" localSheetId="6">[1]Adjust!$G$198</definedName>
    <definedName name="Exp1INTNDIV12" localSheetId="4">[1]Adjust!$G$198</definedName>
    <definedName name="Exp1INTNDIV12">[2]Adjust!$G$198</definedName>
    <definedName name="FracYearProj">[2]TOL!$C$22</definedName>
    <definedName name="FundOfficeContactGASB" localSheetId="6">[1]DeveloperInfo!$D$10</definedName>
    <definedName name="FundOfficeContactGASB" localSheetId="4">[1]DeveloperInfo!$D$10</definedName>
    <definedName name="FundOfficeContactGASB">[2]DeveloperInfo!$D$10</definedName>
    <definedName name="FYrsGASB" localSheetId="6">[1]DeveloperInfo!$D$54</definedName>
    <definedName name="FYrsGASB" localSheetId="4">[1]DeveloperInfo!$D$54</definedName>
    <definedName name="FYrsGASB">[2]DeveloperInfo!$D$54</definedName>
    <definedName name="FYrsGASB1" localSheetId="6">[1]DeveloperInfo!$E$54</definedName>
    <definedName name="FYrsGASB1" localSheetId="4">[1]DeveloperInfo!$E$54</definedName>
    <definedName name="FYrsGASB1">[2]DeveloperInfo!$E$54</definedName>
    <definedName name="GASBDiscMinusOneINTADJBOM" localSheetId="6">[1]Adjust!$L$200</definedName>
    <definedName name="GASBDiscMinusOneINTADJBOM" localSheetId="4">[1]Adjust!$L$200</definedName>
    <definedName name="GASBDiscMinusOneINTADJBOM">[2]Adjust!$L$200</definedName>
    <definedName name="GASBDiscMinusOneINTNDIV12" localSheetId="6">[1]Adjust!$L$198</definedName>
    <definedName name="GASBDiscMinusOneINTNDIV12" localSheetId="4">[1]Adjust!$L$198</definedName>
    <definedName name="GASBDiscMinusOneINTNDIV12">[2]Adjust!$L$198</definedName>
    <definedName name="InflRate" localSheetId="6">[1]DeveloperInfo!$D$38</definedName>
    <definedName name="InflRate" localSheetId="4">[1]DeveloperInfo!$D$38</definedName>
    <definedName name="InflRate">[2]DeveloperInfo!$D$38</definedName>
    <definedName name="InflRate1" localSheetId="6">[1]DeveloperInfo!$E$38</definedName>
    <definedName name="InflRate1" localSheetId="4">[1]DeveloperInfo!$E$38</definedName>
    <definedName name="InflRate1">[2]DeveloperInfo!$E$38</definedName>
    <definedName name="IntDisc" localSheetId="6">[1]DeveloperInfo!$F$47</definedName>
    <definedName name="IntDisc" localSheetId="4">[1]DeveloperInfo!$F$47</definedName>
    <definedName name="IntDisc">[2]DeveloperInfo!$F$47</definedName>
    <definedName name="IntDisc1" localSheetId="6">[1]DeveloperInfo!$D$47</definedName>
    <definedName name="IntDisc1" localSheetId="4">[1]DeveloperInfo!$D$47</definedName>
    <definedName name="IntDisc1">[2]DeveloperInfo!$D$47</definedName>
    <definedName name="IntDisc1S" localSheetId="6">[1]DeveloperInfo!$E$47</definedName>
    <definedName name="IntDisc1S" localSheetId="4">[1]DeveloperInfo!$E$47</definedName>
    <definedName name="IntDisc1S">[2]DeveloperInfo!$E$47</definedName>
    <definedName name="INTDiscMinusOne" localSheetId="6">[1]DeveloperInfo!$H$47</definedName>
    <definedName name="INTDiscMinusOne" localSheetId="4">[1]DeveloperInfo!$H$47</definedName>
    <definedName name="INTDiscMinusOne">[2]DeveloperInfo!$H$47</definedName>
    <definedName name="INTDiscPlusOne" localSheetId="6">[1]DeveloperInfo!$G$47</definedName>
    <definedName name="INTDiscPlusOne" localSheetId="4">[1]DeveloperInfo!$G$47</definedName>
    <definedName name="INTDiscPlusOne">[2]DeveloperInfo!$G$47</definedName>
    <definedName name="IntExp1" localSheetId="6">[1]DeveloperInfo!$I$47</definedName>
    <definedName name="IntExp1" localSheetId="4">[1]DeveloperInfo!$I$47</definedName>
    <definedName name="IntExp1">[2]DeveloperInfo!$I$47</definedName>
    <definedName name="InvestmentLoss" localSheetId="6">[1]ER_Allocation!$P$12</definedName>
    <definedName name="InvestmentLoss" localSheetId="4">[1]ER_Allocation!$P$12</definedName>
    <definedName name="InvestmentLoss">[2]ER_Allocation!$P$12</definedName>
    <definedName name="MeasureDate" localSheetId="6">[1]DeveloperInfo!$D$31</definedName>
    <definedName name="MeasureDate" localSheetId="4">[1]DeveloperInfo!$D$31</definedName>
    <definedName name="MeasureDate">[2]DeveloperInfo!$D$31</definedName>
    <definedName name="MeasureDate1" localSheetId="6">[1]DeveloperInfo!$E$31</definedName>
    <definedName name="MeasureDate1" localSheetId="4">[1]DeveloperInfo!$E$31</definedName>
    <definedName name="MeasureDate1">[2]DeveloperInfo!$E$31</definedName>
    <definedName name="MeasureDate2" localSheetId="6">[1]DeveloperInfo!$F$31</definedName>
    <definedName name="MeasureDate2" localSheetId="4">[1]DeveloperInfo!$F$31</definedName>
    <definedName name="MeasureDate2">[2]DeveloperInfo!$F$31</definedName>
    <definedName name="N">"N/A"</definedName>
    <definedName name="NDIV12Disc" localSheetId="6">[1]Adjust!$H$203</definedName>
    <definedName name="NDIV12Disc" localSheetId="4">[1]Adjust!$H$203</definedName>
    <definedName name="NDIV12Disc">[2]Adjust!$H$203</definedName>
    <definedName name="NDIV12DiscMinus1" localSheetId="6">[1]Adjust!$L$203</definedName>
    <definedName name="NDIV12DiscMinus1" localSheetId="4">[1]Adjust!$L$203</definedName>
    <definedName name="NDIV12DiscMinus1">[2]Adjust!$L$203</definedName>
    <definedName name="NDIV12DiscPlus1" localSheetId="6">[1]Adjust!$K$203</definedName>
    <definedName name="NDIV12DiscPlus1" localSheetId="4">[1]Adjust!$K$203</definedName>
    <definedName name="NDIV12DiscPlus1">[2]Adjust!$K$203</definedName>
    <definedName name="NDIV12Exp" localSheetId="6">[1]Adjust!$G$203</definedName>
    <definedName name="NDIV12Exp" localSheetId="4">[1]Adjust!$G$203</definedName>
    <definedName name="NDIV12Exp">[2]Adjust!$G$203</definedName>
    <definedName name="NumERs" localSheetId="6">[1]DeveloperInfo!$D$61</definedName>
    <definedName name="NumERs" localSheetId="4">[1]DeveloperInfo!$D$61</definedName>
    <definedName name="NumERs">[2]DeveloperInfo!$D$61</definedName>
    <definedName name="OfficeAddr1GASB" localSheetId="6">[1]DeveloperInfo!$D$11</definedName>
    <definedName name="OfficeAddr1GASB" localSheetId="4">[1]DeveloperInfo!$D$11</definedName>
    <definedName name="OfficeAddr1GASB">[2]DeveloperInfo!$D$11</definedName>
    <definedName name="OfficeAddr2GASB" localSheetId="6">[1]DeveloperInfo!$D$12</definedName>
    <definedName name="OfficeAddr2GASB" localSheetId="4">[1]DeveloperInfo!$D$12</definedName>
    <definedName name="OfficeAddr2GASB">[2]DeveloperInfo!$D$12</definedName>
    <definedName name="Offices" localSheetId="6">[1]DeveloperInfo!$K$75:$O$91</definedName>
    <definedName name="Offices" localSheetId="4">[1]DeveloperInfo!$K$75:$O$91</definedName>
    <definedName name="Offices">[2]DeveloperInfo!$K$75:$O$91</definedName>
    <definedName name="PAGE1">#REF!</definedName>
    <definedName name="PAGE2">#REF!</definedName>
    <definedName name="Pension" localSheetId="2">'[3]Assets Input'!$L$61:$L$96</definedName>
    <definedName name="Pension" localSheetId="1">#REF!</definedName>
    <definedName name="Pension">#REF!</definedName>
    <definedName name="PensionLY">#REF!</definedName>
    <definedName name="PlanNameLongGASB" localSheetId="6">[1]DeveloperInfo!$D$7</definedName>
    <definedName name="PlanNameLongGASB" localSheetId="4">[1]DeveloperInfo!$D$7</definedName>
    <definedName name="PlanNameLongGASB">[2]DeveloperInfo!$D$7</definedName>
    <definedName name="PlanNameShortGASB" localSheetId="6">[1]DeveloperInfo!$D$8</definedName>
    <definedName name="PlanNameShortGASB" localSheetId="4">[1]DeveloperInfo!$D$8</definedName>
    <definedName name="PlanNameShortGASB">[2]DeveloperInfo!$D$8</definedName>
    <definedName name="_xlnm.Print_Area" localSheetId="2">'2021 Summary'!$A$3:$T$318</definedName>
    <definedName name="_xlnm.Print_Area" localSheetId="6">'Amortization Schedule FY 2020'!$C$6:$N$320</definedName>
    <definedName name="_xlnm.Print_Area" localSheetId="4">'Contributions FY 2020'!$C$6:$D$320</definedName>
    <definedName name="_xlnm.Print_Titles" localSheetId="3">'2020 Summary'!$1:$2</definedName>
    <definedName name="_xlnm.Print_Titles" localSheetId="2">'2021 Summary'!$1:$5</definedName>
    <definedName name="_xlnm.Print_Titles" localSheetId="6">'Amortization Schedule FY 2020'!$A:$B,'Amortization Schedule FY 2020'!$1:$10</definedName>
    <definedName name="_xlnm.Print_Titles" localSheetId="4">'Contributions FY 2020'!$A:$B,'Contributions FY 2020'!$1:$10</definedName>
    <definedName name="ProjDisc?">[2]DeveloperInfo!$D$65</definedName>
    <definedName name="ProValResults" localSheetId="2">#REF!</definedName>
    <definedName name="ProValResults" localSheetId="1">#REF!</definedName>
    <definedName name="ProValResults">#REF!</definedName>
    <definedName name="ReportDate67" localSheetId="6">[1]DeveloperInfo!$D$30</definedName>
    <definedName name="ReportDate67" localSheetId="4">[1]DeveloperInfo!$D$30</definedName>
    <definedName name="ReportDate67">[2]DeveloperInfo!$D$30</definedName>
    <definedName name="ReportDate671" localSheetId="6">[1]DeveloperInfo!$E$30</definedName>
    <definedName name="ReportDate671" localSheetId="4">[1]DeveloperInfo!$E$30</definedName>
    <definedName name="ReportDate671">[2]DeveloperInfo!$E$30</definedName>
    <definedName name="ReportDate68" localSheetId="6">[1]DeveloperInfo!$D$52</definedName>
    <definedName name="ReportDate68" localSheetId="4">[1]DeveloperInfo!$D$52</definedName>
    <definedName name="ReportDate68">[2]DeveloperInfo!$D$52</definedName>
    <definedName name="ReportDate681" localSheetId="6">[1]DeveloperInfo!$E$52</definedName>
    <definedName name="ReportDate681" localSheetId="4">[1]DeveloperInfo!$E$52</definedName>
    <definedName name="ReportDate681">[2]DeveloperInfo!$E$52</definedName>
    <definedName name="ReviewerGASB" localSheetId="6">[1]DeveloperInfo!$D$21</definedName>
    <definedName name="ReviewerGASB" localSheetId="4">[1]DeveloperInfo!$D$21</definedName>
    <definedName name="ReviewerGASB">[2]DeveloperInfo!$D$21</definedName>
    <definedName name="Rnd_0" localSheetId="6">[1]DeveloperInfo!$D$41</definedName>
    <definedName name="Rnd_0" localSheetId="4">[1]DeveloperInfo!$D$41</definedName>
    <definedName name="Rnd_0">[2]DeveloperInfo!$D$41</definedName>
    <definedName name="RORRate681" localSheetId="6">[1]DeveloperInfo!$E$53</definedName>
    <definedName name="RORRate681" localSheetId="4">[1]DeveloperInfo!$E$53</definedName>
    <definedName name="RORRate681">[2]DeveloperInfo!$E$53</definedName>
    <definedName name="RORRate682" localSheetId="6">[1]DeveloperInfo!$F$53</definedName>
    <definedName name="RORRate682" localSheetId="4">[1]DeveloperInfo!$F$53</definedName>
    <definedName name="RORRate682">[2]DeveloperInfo!$F$53</definedName>
    <definedName name="SalRate" localSheetId="6">[1]DeveloperInfo!$D$39</definedName>
    <definedName name="SalRate" localSheetId="4">[1]DeveloperInfo!$D$39</definedName>
    <definedName name="SalRate">[2]DeveloperInfo!$D$39</definedName>
    <definedName name="SalRate1" localSheetId="6">[1]DeveloperInfo!$E$39</definedName>
    <definedName name="SalRate1" localSheetId="4">[1]DeveloperInfo!$E$39</definedName>
    <definedName name="SalRate1">[2]DeveloperInfo!$E$39</definedName>
    <definedName name="SegalOfficeGASB" localSheetId="6">[1]DeveloperInfo!$D$24</definedName>
    <definedName name="SegalOfficeGASB" localSheetId="4">[1]DeveloperInfo!$D$24</definedName>
    <definedName name="SegalOfficeGASB">[2]DeveloperInfo!$D$24</definedName>
    <definedName name="TableData" localSheetId="2">#REF!</definedName>
    <definedName name="TableData" localSheetId="1">#REF!</definedName>
    <definedName name="TableData">#REF!</definedName>
    <definedName name="TextRefCopy2">#REF!</definedName>
    <definedName name="TextRefCopy3">'[4]Schedule 3'!#REF!</definedName>
    <definedName name="TextRefCopy4">#REF!</definedName>
    <definedName name="TextRefCopyRangeCount" hidden="1">4</definedName>
    <definedName name="Type">#REF!</definedName>
    <definedName name="TypeAnnuity" localSheetId="2">'[3]Assets Input'!$K$38:$K$57</definedName>
    <definedName name="TypeAnnuity" localSheetId="1">#REF!</definedName>
    <definedName name="TypeAnnuity">#REF!</definedName>
    <definedName name="TypePension" localSheetId="2">'[3]Assets Input'!$K$61:$K$96</definedName>
    <definedName name="TypePension" localSheetId="1">#REF!</definedName>
    <definedName name="TypePension">#REF!</definedName>
    <definedName name="UnfundedData" localSheetId="2">#REF!</definedName>
    <definedName name="UnfundedData" localSheetId="1">#REF!</definedName>
    <definedName name="UnfundedData">#REF!</definedName>
    <definedName name="UnfundedLY" localSheetId="2">#REF!</definedName>
    <definedName name="UnfundedLY" localSheetId="1">#REF!</definedName>
    <definedName name="UnfundedLY">#REF!</definedName>
    <definedName name="UnfunedLYLEO" localSheetId="2">#REF!</definedName>
    <definedName name="UnfunedLYLEO" localSheetId="1">#REF!</definedName>
    <definedName name="UnfunedLYLEO">#REF!</definedName>
    <definedName name="VersionGASB" localSheetId="6">[1]DeveloperInfo!$D$4</definedName>
    <definedName name="VersionGASB" localSheetId="4">[1]DeveloperInfo!$D$4</definedName>
    <definedName name="VersionGASB">[2]DeveloperInfo!$D$4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5" i="10" l="1"/>
  <c r="G75" i="10"/>
  <c r="G69" i="10"/>
  <c r="E69" i="10"/>
  <c r="F69" i="10"/>
  <c r="V16" i="10" l="1"/>
  <c r="U16" i="10"/>
  <c r="T16" i="10"/>
  <c r="R16" i="10"/>
  <c r="Q16" i="10"/>
  <c r="P16" i="10"/>
  <c r="O16" i="10"/>
  <c r="M16" i="10"/>
  <c r="L16" i="10"/>
  <c r="K16" i="10"/>
  <c r="J16" i="10"/>
  <c r="H16" i="10"/>
  <c r="G16" i="10"/>
  <c r="F16" i="10"/>
  <c r="V11" i="10"/>
  <c r="U11" i="10"/>
  <c r="T11" i="10"/>
  <c r="R11" i="10"/>
  <c r="Q11" i="10"/>
  <c r="O11" i="10"/>
  <c r="M11" i="10"/>
  <c r="L11" i="10"/>
  <c r="K11" i="10"/>
  <c r="J11" i="10"/>
  <c r="H11" i="10"/>
  <c r="G11" i="10"/>
  <c r="F11" i="10"/>
  <c r="C17" i="6"/>
  <c r="C312" i="23" l="1"/>
  <c r="D312" i="23"/>
  <c r="D4" i="23"/>
  <c r="C4" i="23"/>
  <c r="D311" i="23"/>
  <c r="C311" i="23"/>
  <c r="D310" i="23"/>
  <c r="C310" i="23"/>
  <c r="D309" i="23"/>
  <c r="C309" i="23"/>
  <c r="D308" i="23"/>
  <c r="C308" i="23"/>
  <c r="D307" i="23"/>
  <c r="C307" i="23"/>
  <c r="D306" i="23"/>
  <c r="C306" i="23"/>
  <c r="D305" i="23"/>
  <c r="C305" i="23"/>
  <c r="D304" i="23"/>
  <c r="C304" i="23"/>
  <c r="D303" i="23"/>
  <c r="C303" i="23"/>
  <c r="D302" i="23"/>
  <c r="C302" i="23"/>
  <c r="D301" i="23"/>
  <c r="C301" i="23"/>
  <c r="D300" i="23"/>
  <c r="C300" i="23"/>
  <c r="D299" i="23"/>
  <c r="C299" i="23"/>
  <c r="D298" i="23"/>
  <c r="C298" i="23"/>
  <c r="D297" i="23"/>
  <c r="C297" i="23"/>
  <c r="D296" i="23"/>
  <c r="C296" i="23"/>
  <c r="D295" i="23"/>
  <c r="C295" i="23"/>
  <c r="D294" i="23"/>
  <c r="C294" i="23"/>
  <c r="D293" i="23"/>
  <c r="C293" i="23"/>
  <c r="D292" i="23"/>
  <c r="C292" i="23"/>
  <c r="D291" i="23"/>
  <c r="C291" i="23"/>
  <c r="D290" i="23"/>
  <c r="C290" i="23"/>
  <c r="D289" i="23"/>
  <c r="C289" i="23"/>
  <c r="D288" i="23"/>
  <c r="C288" i="23"/>
  <c r="D287" i="23"/>
  <c r="C287" i="23"/>
  <c r="D286" i="23"/>
  <c r="C286" i="23"/>
  <c r="D285" i="23"/>
  <c r="C285" i="23"/>
  <c r="D284" i="23"/>
  <c r="C284" i="23"/>
  <c r="D283" i="23"/>
  <c r="C283" i="23"/>
  <c r="D282" i="23"/>
  <c r="C282" i="23"/>
  <c r="D281" i="23"/>
  <c r="C281" i="23"/>
  <c r="D280" i="23"/>
  <c r="C280" i="23"/>
  <c r="D279" i="23"/>
  <c r="C279" i="23"/>
  <c r="D278" i="23"/>
  <c r="C278" i="23"/>
  <c r="D277" i="23"/>
  <c r="C277" i="23"/>
  <c r="D276" i="23"/>
  <c r="C276" i="23"/>
  <c r="D275" i="23"/>
  <c r="C275" i="23"/>
  <c r="D274" i="23"/>
  <c r="C274" i="23"/>
  <c r="D273" i="23"/>
  <c r="C273" i="23"/>
  <c r="D272" i="23"/>
  <c r="C272" i="23"/>
  <c r="D271" i="23"/>
  <c r="C271" i="23"/>
  <c r="D270" i="23"/>
  <c r="C270" i="23"/>
  <c r="D269" i="23"/>
  <c r="C269" i="23"/>
  <c r="D268" i="23"/>
  <c r="C268" i="23"/>
  <c r="D267" i="23"/>
  <c r="C267" i="23"/>
  <c r="D266" i="23"/>
  <c r="C266" i="23"/>
  <c r="D265" i="23"/>
  <c r="C265" i="23"/>
  <c r="D264" i="23"/>
  <c r="C264" i="23"/>
  <c r="D263" i="23"/>
  <c r="C263" i="23"/>
  <c r="D262" i="23"/>
  <c r="C262" i="23"/>
  <c r="D261" i="23"/>
  <c r="C261" i="23"/>
  <c r="D260" i="23"/>
  <c r="C260" i="23"/>
  <c r="D259" i="23"/>
  <c r="C259" i="23"/>
  <c r="D258" i="23"/>
  <c r="C258" i="23"/>
  <c r="D257" i="23"/>
  <c r="C257" i="23"/>
  <c r="D256" i="23"/>
  <c r="C256" i="23"/>
  <c r="D255" i="23"/>
  <c r="C255" i="23"/>
  <c r="D254" i="23"/>
  <c r="C254" i="23"/>
  <c r="D253" i="23"/>
  <c r="C253" i="23"/>
  <c r="D252" i="23"/>
  <c r="C252" i="23"/>
  <c r="D251" i="23"/>
  <c r="C251" i="23"/>
  <c r="D250" i="23"/>
  <c r="C250" i="23"/>
  <c r="D249" i="23"/>
  <c r="C249" i="23"/>
  <c r="D248" i="23"/>
  <c r="C248" i="23"/>
  <c r="D247" i="23"/>
  <c r="C247" i="23"/>
  <c r="D246" i="23"/>
  <c r="C246" i="23"/>
  <c r="D245" i="23"/>
  <c r="C245" i="23"/>
  <c r="D244" i="23"/>
  <c r="C244" i="23"/>
  <c r="D243" i="23"/>
  <c r="C243" i="23"/>
  <c r="D242" i="23"/>
  <c r="C242" i="23"/>
  <c r="D241" i="23"/>
  <c r="C241" i="23"/>
  <c r="D240" i="23"/>
  <c r="C240" i="23"/>
  <c r="D239" i="23"/>
  <c r="C239" i="23"/>
  <c r="D238" i="23"/>
  <c r="C238" i="23"/>
  <c r="D237" i="23"/>
  <c r="C237" i="23"/>
  <c r="D236" i="23"/>
  <c r="C236" i="23"/>
  <c r="D235" i="23"/>
  <c r="C235" i="23"/>
  <c r="D234" i="23"/>
  <c r="C234" i="23"/>
  <c r="D233" i="23"/>
  <c r="C233" i="23"/>
  <c r="D232" i="23"/>
  <c r="C232" i="23"/>
  <c r="D231" i="23"/>
  <c r="C231" i="23"/>
  <c r="D230" i="23"/>
  <c r="C230" i="23"/>
  <c r="D229" i="23"/>
  <c r="C229" i="23"/>
  <c r="D228" i="23"/>
  <c r="C228" i="23"/>
  <c r="D227" i="23"/>
  <c r="C227" i="23"/>
  <c r="D226" i="23"/>
  <c r="C226" i="23"/>
  <c r="D225" i="23"/>
  <c r="C225" i="23"/>
  <c r="D224" i="23"/>
  <c r="C224" i="23"/>
  <c r="D223" i="23"/>
  <c r="C223" i="23"/>
  <c r="D222" i="23"/>
  <c r="C222" i="23"/>
  <c r="D221" i="23"/>
  <c r="C221" i="23"/>
  <c r="D220" i="23"/>
  <c r="C220" i="23"/>
  <c r="D219" i="23"/>
  <c r="C219" i="23"/>
  <c r="D218" i="23"/>
  <c r="C218" i="23"/>
  <c r="D217" i="23"/>
  <c r="C217" i="23"/>
  <c r="D216" i="23"/>
  <c r="C216" i="23"/>
  <c r="D215" i="23"/>
  <c r="C215" i="23"/>
  <c r="D214" i="23"/>
  <c r="C214" i="23"/>
  <c r="D213" i="23"/>
  <c r="C213" i="23"/>
  <c r="D212" i="23"/>
  <c r="C212" i="23"/>
  <c r="D211" i="23"/>
  <c r="C211" i="23"/>
  <c r="D210" i="23"/>
  <c r="C210" i="23"/>
  <c r="D209" i="23"/>
  <c r="C209" i="23"/>
  <c r="D208" i="23"/>
  <c r="C208" i="23"/>
  <c r="D207" i="23"/>
  <c r="C207" i="23"/>
  <c r="D206" i="23"/>
  <c r="C206" i="23"/>
  <c r="D205" i="23"/>
  <c r="C205" i="23"/>
  <c r="D204" i="23"/>
  <c r="C204" i="23"/>
  <c r="D203" i="23"/>
  <c r="C203" i="23"/>
  <c r="D202" i="23"/>
  <c r="C202" i="23"/>
  <c r="D201" i="23"/>
  <c r="C201" i="23"/>
  <c r="D200" i="23"/>
  <c r="C200" i="23"/>
  <c r="D199" i="23"/>
  <c r="C199" i="23"/>
  <c r="D198" i="23"/>
  <c r="C198" i="23"/>
  <c r="D197" i="23"/>
  <c r="C197" i="23"/>
  <c r="D196" i="23"/>
  <c r="C196" i="23"/>
  <c r="D195" i="23"/>
  <c r="C195" i="23"/>
  <c r="D194" i="23"/>
  <c r="C194" i="23"/>
  <c r="D193" i="23"/>
  <c r="C193" i="23"/>
  <c r="D192" i="23"/>
  <c r="C192" i="23"/>
  <c r="D191" i="23"/>
  <c r="C191" i="23"/>
  <c r="D190" i="23"/>
  <c r="C190" i="23"/>
  <c r="D189" i="23"/>
  <c r="C189" i="23"/>
  <c r="D188" i="23"/>
  <c r="C188" i="23"/>
  <c r="D187" i="23"/>
  <c r="C187" i="23"/>
  <c r="D186" i="23"/>
  <c r="C186" i="23"/>
  <c r="D185" i="23"/>
  <c r="C185" i="23"/>
  <c r="D184" i="23"/>
  <c r="C184" i="23"/>
  <c r="D183" i="23"/>
  <c r="C183" i="23"/>
  <c r="D182" i="23"/>
  <c r="C182" i="23"/>
  <c r="D181" i="23"/>
  <c r="C181" i="23"/>
  <c r="D180" i="23"/>
  <c r="C180" i="23"/>
  <c r="D179" i="23"/>
  <c r="C179" i="23"/>
  <c r="D178" i="23"/>
  <c r="C178" i="23"/>
  <c r="D177" i="23"/>
  <c r="C177" i="23"/>
  <c r="D176" i="23"/>
  <c r="C176" i="23"/>
  <c r="D175" i="23"/>
  <c r="C175" i="23"/>
  <c r="D174" i="23"/>
  <c r="C174" i="23"/>
  <c r="D173" i="23"/>
  <c r="C173" i="23"/>
  <c r="D172" i="23"/>
  <c r="C172" i="23"/>
  <c r="D171" i="23"/>
  <c r="C171" i="23"/>
  <c r="D170" i="23"/>
  <c r="C170" i="23"/>
  <c r="D169" i="23"/>
  <c r="C169" i="23"/>
  <c r="D168" i="23"/>
  <c r="C168" i="23"/>
  <c r="D167" i="23"/>
  <c r="C167" i="23"/>
  <c r="D166" i="23"/>
  <c r="C166" i="23"/>
  <c r="D165" i="23"/>
  <c r="C165" i="23"/>
  <c r="D164" i="23"/>
  <c r="C164" i="23"/>
  <c r="D163" i="23"/>
  <c r="C163" i="23"/>
  <c r="D162" i="23"/>
  <c r="C162" i="23"/>
  <c r="D161" i="23"/>
  <c r="C161" i="23"/>
  <c r="D160" i="23"/>
  <c r="C160" i="23"/>
  <c r="D159" i="23"/>
  <c r="C159" i="23"/>
  <c r="D158" i="23"/>
  <c r="C158" i="23"/>
  <c r="D157" i="23"/>
  <c r="C157" i="23"/>
  <c r="D156" i="23"/>
  <c r="C156" i="23"/>
  <c r="D155" i="23"/>
  <c r="C155" i="23"/>
  <c r="D154" i="23"/>
  <c r="C154" i="23"/>
  <c r="D153" i="23"/>
  <c r="C153" i="23"/>
  <c r="D152" i="23"/>
  <c r="C152" i="23"/>
  <c r="D151" i="23"/>
  <c r="C151" i="23"/>
  <c r="D150" i="23"/>
  <c r="C150" i="23"/>
  <c r="D149" i="23"/>
  <c r="C149" i="23"/>
  <c r="D148" i="23"/>
  <c r="C148" i="23"/>
  <c r="D147" i="23"/>
  <c r="C147" i="23"/>
  <c r="D146" i="23"/>
  <c r="C146" i="23"/>
  <c r="D145" i="23"/>
  <c r="C145" i="23"/>
  <c r="D144" i="23"/>
  <c r="C144" i="23"/>
  <c r="D143" i="23"/>
  <c r="C143" i="23"/>
  <c r="D142" i="23"/>
  <c r="C142" i="23"/>
  <c r="D141" i="23"/>
  <c r="C141" i="23"/>
  <c r="D140" i="23"/>
  <c r="C140" i="23"/>
  <c r="D139" i="23"/>
  <c r="C139" i="23"/>
  <c r="D138" i="23"/>
  <c r="C138" i="23"/>
  <c r="D137" i="23"/>
  <c r="C137" i="23"/>
  <c r="D136" i="23"/>
  <c r="C136" i="23"/>
  <c r="D135" i="23"/>
  <c r="C135" i="23"/>
  <c r="D134" i="23"/>
  <c r="C134" i="23"/>
  <c r="D133" i="23"/>
  <c r="C133" i="23"/>
  <c r="D132" i="23"/>
  <c r="C132" i="23"/>
  <c r="D131" i="23"/>
  <c r="C131" i="23"/>
  <c r="D130" i="23"/>
  <c r="C130" i="23"/>
  <c r="D129" i="23"/>
  <c r="C129" i="23"/>
  <c r="D128" i="23"/>
  <c r="C128" i="23"/>
  <c r="D127" i="23"/>
  <c r="C127" i="23"/>
  <c r="D126" i="23"/>
  <c r="C126" i="23"/>
  <c r="D125" i="23"/>
  <c r="C125" i="23"/>
  <c r="D124" i="23"/>
  <c r="C124" i="23"/>
  <c r="D123" i="23"/>
  <c r="C123" i="23"/>
  <c r="D122" i="23"/>
  <c r="C122" i="23"/>
  <c r="D121" i="23"/>
  <c r="C121" i="23"/>
  <c r="D120" i="23"/>
  <c r="C120" i="23"/>
  <c r="D119" i="23"/>
  <c r="C119" i="23"/>
  <c r="D118" i="23"/>
  <c r="C118" i="23"/>
  <c r="D117" i="23"/>
  <c r="C117" i="23"/>
  <c r="D116" i="23"/>
  <c r="C116" i="23"/>
  <c r="D115" i="23"/>
  <c r="C115" i="23"/>
  <c r="D114" i="23"/>
  <c r="C114" i="23"/>
  <c r="D113" i="23"/>
  <c r="C113" i="23"/>
  <c r="D112" i="23"/>
  <c r="C112" i="23"/>
  <c r="D111" i="23"/>
  <c r="C111" i="23"/>
  <c r="D110" i="23"/>
  <c r="C110" i="23"/>
  <c r="D109" i="23"/>
  <c r="C109" i="23"/>
  <c r="D108" i="23"/>
  <c r="C108" i="23"/>
  <c r="D107" i="23"/>
  <c r="C107" i="23"/>
  <c r="D106" i="23"/>
  <c r="C106" i="23"/>
  <c r="D105" i="23"/>
  <c r="C105" i="23"/>
  <c r="D104" i="23"/>
  <c r="C104" i="23"/>
  <c r="D103" i="23"/>
  <c r="C103" i="23"/>
  <c r="D102" i="23"/>
  <c r="C102" i="23"/>
  <c r="D101" i="23"/>
  <c r="C101" i="23"/>
  <c r="D100" i="23"/>
  <c r="C100" i="23"/>
  <c r="D99" i="23"/>
  <c r="C99" i="23"/>
  <c r="D98" i="23"/>
  <c r="C98" i="23"/>
  <c r="D97" i="23"/>
  <c r="C97" i="23"/>
  <c r="D96" i="23"/>
  <c r="C96" i="23"/>
  <c r="D95" i="23"/>
  <c r="C95" i="23"/>
  <c r="D94" i="23"/>
  <c r="C94" i="23"/>
  <c r="D93" i="23"/>
  <c r="C93" i="23"/>
  <c r="D92" i="23"/>
  <c r="C92" i="23"/>
  <c r="D91" i="23"/>
  <c r="C91" i="23"/>
  <c r="D90" i="23"/>
  <c r="C90" i="23"/>
  <c r="D89" i="23"/>
  <c r="C89" i="23"/>
  <c r="D88" i="23"/>
  <c r="C88" i="23"/>
  <c r="D87" i="23"/>
  <c r="C87" i="23"/>
  <c r="D86" i="23"/>
  <c r="C86" i="23"/>
  <c r="D85" i="23"/>
  <c r="C85" i="23"/>
  <c r="D84" i="23"/>
  <c r="C84" i="23"/>
  <c r="D83" i="23"/>
  <c r="C83" i="23"/>
  <c r="D82" i="23"/>
  <c r="C82" i="23"/>
  <c r="D81" i="23"/>
  <c r="C81" i="23"/>
  <c r="D80" i="23"/>
  <c r="C80" i="23"/>
  <c r="D79" i="23"/>
  <c r="C79" i="23"/>
  <c r="D78" i="23"/>
  <c r="C78" i="23"/>
  <c r="D77" i="23"/>
  <c r="C77" i="23"/>
  <c r="D76" i="23"/>
  <c r="C76" i="23"/>
  <c r="D75" i="23"/>
  <c r="C75" i="23"/>
  <c r="D74" i="23"/>
  <c r="C74" i="23"/>
  <c r="D73" i="23"/>
  <c r="C73" i="23"/>
  <c r="D72" i="23"/>
  <c r="C72" i="23"/>
  <c r="D71" i="23"/>
  <c r="C71" i="23"/>
  <c r="D70" i="23"/>
  <c r="C70" i="23"/>
  <c r="D69" i="23"/>
  <c r="C69" i="23"/>
  <c r="D68" i="23"/>
  <c r="C68" i="23"/>
  <c r="D67" i="23"/>
  <c r="C67" i="23"/>
  <c r="D66" i="23"/>
  <c r="C66" i="23"/>
  <c r="D65" i="23"/>
  <c r="C65" i="23"/>
  <c r="D64" i="23"/>
  <c r="C64" i="23"/>
  <c r="D63" i="23"/>
  <c r="C63" i="23"/>
  <c r="D62" i="23"/>
  <c r="C62" i="23"/>
  <c r="D61" i="23"/>
  <c r="C61" i="23"/>
  <c r="D60" i="23"/>
  <c r="C60" i="23"/>
  <c r="D59" i="23"/>
  <c r="C59" i="23"/>
  <c r="D58" i="23"/>
  <c r="C58" i="23"/>
  <c r="D57" i="23"/>
  <c r="C57" i="23"/>
  <c r="D56" i="23"/>
  <c r="C56" i="23"/>
  <c r="D55" i="23"/>
  <c r="C55" i="23"/>
  <c r="D54" i="23"/>
  <c r="C54" i="23"/>
  <c r="D53" i="23"/>
  <c r="C53" i="23"/>
  <c r="D52" i="23"/>
  <c r="C52" i="23"/>
  <c r="D51" i="23"/>
  <c r="C51" i="23"/>
  <c r="D50" i="23"/>
  <c r="C50" i="23"/>
  <c r="D49" i="23"/>
  <c r="C49" i="23"/>
  <c r="D48" i="23"/>
  <c r="C48" i="23"/>
  <c r="D47" i="23"/>
  <c r="C47" i="23"/>
  <c r="D46" i="23"/>
  <c r="C46" i="23"/>
  <c r="D45" i="23"/>
  <c r="C45" i="23"/>
  <c r="D44" i="23"/>
  <c r="C44" i="23"/>
  <c r="D43" i="23"/>
  <c r="C43" i="23"/>
  <c r="D42" i="23"/>
  <c r="C42" i="23"/>
  <c r="D41" i="23"/>
  <c r="C41" i="23"/>
  <c r="D40" i="23"/>
  <c r="C40" i="23"/>
  <c r="D39" i="23"/>
  <c r="C39" i="23"/>
  <c r="D38" i="23"/>
  <c r="C38" i="23"/>
  <c r="D37" i="23"/>
  <c r="C37" i="23"/>
  <c r="D36" i="23"/>
  <c r="C36" i="23"/>
  <c r="D35" i="23"/>
  <c r="C35" i="23"/>
  <c r="D34" i="23"/>
  <c r="C34" i="23"/>
  <c r="D33" i="23"/>
  <c r="C33" i="23"/>
  <c r="D32" i="23"/>
  <c r="C32" i="23"/>
  <c r="D31" i="23"/>
  <c r="C31" i="23"/>
  <c r="D30" i="23"/>
  <c r="C30" i="23"/>
  <c r="D29" i="23"/>
  <c r="C29" i="23"/>
  <c r="D28" i="23"/>
  <c r="C28" i="23"/>
  <c r="D27" i="23"/>
  <c r="C27" i="23"/>
  <c r="D26" i="23"/>
  <c r="C26" i="23"/>
  <c r="D25" i="23"/>
  <c r="C25" i="23"/>
  <c r="D24" i="23"/>
  <c r="C24" i="23"/>
  <c r="D23" i="23"/>
  <c r="C23" i="23"/>
  <c r="D22" i="23"/>
  <c r="C22" i="23"/>
  <c r="D21" i="23"/>
  <c r="C21" i="23"/>
  <c r="D20" i="23"/>
  <c r="C20" i="23"/>
  <c r="D19" i="23"/>
  <c r="C19" i="23"/>
  <c r="D18" i="23"/>
  <c r="C18" i="23"/>
  <c r="D17" i="23"/>
  <c r="C17" i="23"/>
  <c r="D16" i="23"/>
  <c r="C16" i="23"/>
  <c r="D15" i="23"/>
  <c r="C15" i="23"/>
  <c r="D14" i="23"/>
  <c r="C14" i="23"/>
  <c r="D13" i="23"/>
  <c r="C13" i="23"/>
  <c r="D12" i="23"/>
  <c r="C12" i="23"/>
  <c r="D11" i="23"/>
  <c r="C11" i="23"/>
  <c r="D10" i="23"/>
  <c r="C10" i="23"/>
  <c r="D9" i="23"/>
  <c r="C9" i="23"/>
  <c r="D8" i="23"/>
  <c r="C8" i="23"/>
  <c r="D7" i="23"/>
  <c r="C7" i="23"/>
  <c r="D6" i="23"/>
  <c r="C6" i="23"/>
  <c r="D5" i="23"/>
  <c r="C5" i="23"/>
  <c r="C316" i="24"/>
  <c r="C314" i="24"/>
  <c r="C313" i="24"/>
  <c r="C312" i="24"/>
  <c r="C311" i="24"/>
  <c r="C310" i="24"/>
  <c r="C309" i="24"/>
  <c r="C308" i="24"/>
  <c r="C307" i="24"/>
  <c r="C306" i="24"/>
  <c r="C305" i="24"/>
  <c r="C304" i="24"/>
  <c r="C303" i="24"/>
  <c r="C302" i="24"/>
  <c r="C301" i="24"/>
  <c r="C300" i="24"/>
  <c r="C299" i="24"/>
  <c r="C298" i="24"/>
  <c r="C297" i="24"/>
  <c r="C296" i="24"/>
  <c r="C295" i="24"/>
  <c r="C294" i="24"/>
  <c r="C293" i="24"/>
  <c r="C292" i="24"/>
  <c r="C291" i="24"/>
  <c r="C290" i="24"/>
  <c r="C289" i="24"/>
  <c r="C288" i="24"/>
  <c r="C287" i="24"/>
  <c r="C286" i="24"/>
  <c r="C285" i="24"/>
  <c r="C284" i="24"/>
  <c r="C283" i="24"/>
  <c r="C282" i="24"/>
  <c r="C281" i="24"/>
  <c r="C280" i="24"/>
  <c r="C279" i="24"/>
  <c r="C278" i="24"/>
  <c r="C277" i="24"/>
  <c r="C276" i="24"/>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C245" i="24"/>
  <c r="C244" i="24"/>
  <c r="C243" i="24"/>
  <c r="C242" i="24"/>
  <c r="C241" i="24"/>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C210" i="24"/>
  <c r="C209" i="24"/>
  <c r="C208" i="24"/>
  <c r="C207" i="24"/>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80" i="24"/>
  <c r="C179" i="24"/>
  <c r="C178" i="24"/>
  <c r="C177" i="24"/>
  <c r="C176" i="24"/>
  <c r="C175" i="24"/>
  <c r="C174" i="24"/>
  <c r="C173" i="24"/>
  <c r="C172" i="24"/>
  <c r="C171" i="24"/>
  <c r="C170" i="24"/>
  <c r="C169" i="24"/>
  <c r="C168" i="24"/>
  <c r="C167" i="24"/>
  <c r="C166" i="24"/>
  <c r="C165" i="24"/>
  <c r="C164" i="24"/>
  <c r="C163" i="24"/>
  <c r="C162" i="24"/>
  <c r="C161" i="24"/>
  <c r="C160" i="24"/>
  <c r="C159" i="24"/>
  <c r="C158" i="24"/>
  <c r="C157" i="24"/>
  <c r="C156" i="24"/>
  <c r="C155" i="24"/>
  <c r="C154" i="24"/>
  <c r="C153" i="24"/>
  <c r="C152" i="24"/>
  <c r="C151" i="24"/>
  <c r="C150" i="24"/>
  <c r="C149" i="24"/>
  <c r="C148" i="24"/>
  <c r="C147" i="24"/>
  <c r="C146" i="24"/>
  <c r="C145" i="24"/>
  <c r="C144" i="24"/>
  <c r="C143" i="24"/>
  <c r="C142" i="24"/>
  <c r="C141" i="24"/>
  <c r="C140" i="24"/>
  <c r="C139" i="24"/>
  <c r="C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C72" i="24"/>
  <c r="C71" i="24"/>
  <c r="C70" i="24"/>
  <c r="C69" i="24"/>
  <c r="C68" i="24"/>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D316" i="24"/>
  <c r="D314" i="24"/>
  <c r="D313" i="24"/>
  <c r="D312" i="24"/>
  <c r="D311" i="24"/>
  <c r="D310" i="24"/>
  <c r="D309" i="24"/>
  <c r="D308" i="24"/>
  <c r="D307" i="24"/>
  <c r="D306" i="24"/>
  <c r="D305" i="24"/>
  <c r="D304" i="24"/>
  <c r="D303" i="24"/>
  <c r="D302" i="24"/>
  <c r="D301" i="24"/>
  <c r="D300" i="24"/>
  <c r="D299" i="24"/>
  <c r="D298" i="24"/>
  <c r="D297" i="24"/>
  <c r="D296" i="24"/>
  <c r="D295" i="24"/>
  <c r="D294" i="24"/>
  <c r="D293" i="24"/>
  <c r="D292" i="24"/>
  <c r="D291" i="24"/>
  <c r="D290" i="24"/>
  <c r="D289" i="24"/>
  <c r="D288" i="24"/>
  <c r="D287" i="24"/>
  <c r="D286" i="24"/>
  <c r="D285" i="24"/>
  <c r="D284" i="24"/>
  <c r="D283" i="24"/>
  <c r="D282" i="24"/>
  <c r="D281" i="24"/>
  <c r="D280" i="24"/>
  <c r="D279" i="24"/>
  <c r="D278" i="24"/>
  <c r="D277" i="24"/>
  <c r="D276" i="24"/>
  <c r="D275" i="24"/>
  <c r="D274" i="24"/>
  <c r="D273" i="24"/>
  <c r="D272" i="24"/>
  <c r="D271" i="24"/>
  <c r="D270" i="24"/>
  <c r="D269" i="24"/>
  <c r="D268" i="24"/>
  <c r="D267" i="24"/>
  <c r="D266" i="24"/>
  <c r="D265" i="24"/>
  <c r="D264" i="24"/>
  <c r="D263" i="24"/>
  <c r="D262" i="24"/>
  <c r="D261" i="24"/>
  <c r="D260" i="24"/>
  <c r="D259" i="24"/>
  <c r="D258" i="24"/>
  <c r="D257" i="24"/>
  <c r="D256" i="24"/>
  <c r="D255" i="24"/>
  <c r="D254" i="24"/>
  <c r="D253" i="24"/>
  <c r="D252" i="24"/>
  <c r="D251" i="24"/>
  <c r="D250" i="24"/>
  <c r="D249" i="24"/>
  <c r="D248" i="24"/>
  <c r="D247" i="24"/>
  <c r="D246" i="24"/>
  <c r="D245" i="24"/>
  <c r="D244" i="24"/>
  <c r="D243" i="24"/>
  <c r="D242" i="24"/>
  <c r="D241" i="24"/>
  <c r="D240" i="24"/>
  <c r="D239" i="24"/>
  <c r="D238" i="24"/>
  <c r="D237" i="24"/>
  <c r="D236" i="24"/>
  <c r="D235" i="24"/>
  <c r="D234" i="24"/>
  <c r="D233" i="24"/>
  <c r="D232" i="24"/>
  <c r="D231" i="24"/>
  <c r="D230" i="24"/>
  <c r="D229" i="24"/>
  <c r="D228" i="24"/>
  <c r="D227" i="24"/>
  <c r="D226" i="24"/>
  <c r="D225" i="24"/>
  <c r="D224" i="24"/>
  <c r="D223" i="24"/>
  <c r="D222" i="24"/>
  <c r="D221" i="24"/>
  <c r="D220" i="24"/>
  <c r="D219" i="24"/>
  <c r="D218" i="24"/>
  <c r="D217" i="24"/>
  <c r="D216" i="24"/>
  <c r="D215" i="24"/>
  <c r="D214" i="24"/>
  <c r="D213" i="24"/>
  <c r="D212" i="24"/>
  <c r="D211" i="24"/>
  <c r="D210" i="24"/>
  <c r="D209" i="24"/>
  <c r="D208" i="24"/>
  <c r="D207" i="24"/>
  <c r="D206" i="24"/>
  <c r="D205" i="24"/>
  <c r="D204" i="24"/>
  <c r="D203" i="24"/>
  <c r="D202" i="24"/>
  <c r="D201" i="24"/>
  <c r="D200" i="24"/>
  <c r="D199" i="24"/>
  <c r="D198" i="24"/>
  <c r="D197" i="24"/>
  <c r="D196" i="24"/>
  <c r="D195" i="24"/>
  <c r="D194" i="24"/>
  <c r="D193" i="24"/>
  <c r="D192" i="24"/>
  <c r="D191" i="24"/>
  <c r="D190" i="24"/>
  <c r="D189" i="24"/>
  <c r="D188" i="24"/>
  <c r="D187" i="24"/>
  <c r="D186" i="24"/>
  <c r="D185" i="24"/>
  <c r="D184" i="24"/>
  <c r="D183" i="24"/>
  <c r="D182" i="24"/>
  <c r="D181" i="24"/>
  <c r="D180" i="24"/>
  <c r="D179" i="24"/>
  <c r="D178" i="24"/>
  <c r="D177" i="24"/>
  <c r="D176" i="24"/>
  <c r="D175" i="24"/>
  <c r="D174" i="24"/>
  <c r="D173" i="24"/>
  <c r="D172" i="24"/>
  <c r="D171" i="24"/>
  <c r="D170" i="24"/>
  <c r="D169" i="24"/>
  <c r="D168" i="24"/>
  <c r="D167" i="24"/>
  <c r="D166" i="24"/>
  <c r="D165" i="24"/>
  <c r="D164" i="24"/>
  <c r="D163" i="24"/>
  <c r="D162" i="24"/>
  <c r="D161" i="24"/>
  <c r="D160" i="24"/>
  <c r="D159" i="24"/>
  <c r="D158" i="24"/>
  <c r="D157" i="24"/>
  <c r="D156" i="24"/>
  <c r="D155" i="24"/>
  <c r="D154" i="24"/>
  <c r="D153" i="24"/>
  <c r="D152" i="24"/>
  <c r="D151" i="24"/>
  <c r="D150" i="24"/>
  <c r="D149" i="24"/>
  <c r="D148" i="24"/>
  <c r="D147" i="24"/>
  <c r="D146" i="24"/>
  <c r="D145" i="24"/>
  <c r="D144" i="24"/>
  <c r="D143" i="24"/>
  <c r="D142" i="24"/>
  <c r="D141" i="24"/>
  <c r="D140" i="24"/>
  <c r="D139" i="24"/>
  <c r="D138" i="24"/>
  <c r="D137" i="24"/>
  <c r="D136" i="24"/>
  <c r="D135" i="24"/>
  <c r="D134" i="24"/>
  <c r="D133" i="24"/>
  <c r="D132" i="24"/>
  <c r="D131" i="24"/>
  <c r="D130" i="24"/>
  <c r="D129" i="24"/>
  <c r="D128" i="24"/>
  <c r="D127" i="24"/>
  <c r="D126" i="24"/>
  <c r="D125" i="24"/>
  <c r="D124" i="24"/>
  <c r="D123" i="24"/>
  <c r="D122" i="24"/>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E316" i="24" l="1"/>
  <c r="T316" i="24" l="1"/>
  <c r="S316" i="24"/>
  <c r="R316" i="24"/>
  <c r="P316" i="24"/>
  <c r="O316" i="24"/>
  <c r="N316" i="24"/>
  <c r="M316" i="24"/>
  <c r="K316" i="24"/>
  <c r="J316" i="24"/>
  <c r="I316" i="24"/>
  <c r="H316" i="24"/>
  <c r="G316" i="24"/>
  <c r="F316" i="24"/>
  <c r="B8" i="10" l="1"/>
  <c r="B14" i="10" s="1"/>
  <c r="T312" i="23" l="1"/>
  <c r="S312" i="23"/>
  <c r="P312" i="23"/>
  <c r="O312" i="23"/>
  <c r="N312" i="23"/>
  <c r="M312" i="23"/>
  <c r="J312" i="23"/>
  <c r="I312" i="23"/>
  <c r="H312" i="23"/>
  <c r="F312" i="23"/>
  <c r="U311" i="23"/>
  <c r="Q311" i="23"/>
  <c r="K311" i="23"/>
  <c r="U310" i="23"/>
  <c r="Q310" i="23"/>
  <c r="K310" i="23"/>
  <c r="U309" i="23"/>
  <c r="Q309" i="23"/>
  <c r="K309" i="23"/>
  <c r="U308" i="23"/>
  <c r="Q308" i="23"/>
  <c r="K308" i="23"/>
  <c r="U307" i="23"/>
  <c r="Q307" i="23"/>
  <c r="K307" i="23"/>
  <c r="U306" i="23"/>
  <c r="Q306" i="23"/>
  <c r="K306" i="23"/>
  <c r="U305" i="23"/>
  <c r="Q305" i="23"/>
  <c r="K305" i="23"/>
  <c r="U304" i="23"/>
  <c r="Q304" i="23"/>
  <c r="K304" i="23"/>
  <c r="U303" i="23"/>
  <c r="Q303" i="23"/>
  <c r="K303" i="23"/>
  <c r="U302" i="23"/>
  <c r="Q302" i="23"/>
  <c r="K302" i="23"/>
  <c r="U301" i="23"/>
  <c r="Q301" i="23"/>
  <c r="K301" i="23"/>
  <c r="U300" i="23"/>
  <c r="Q300" i="23"/>
  <c r="K300" i="23"/>
  <c r="U299" i="23"/>
  <c r="Q299" i="23"/>
  <c r="K299" i="23"/>
  <c r="U298" i="23"/>
  <c r="Q298" i="23"/>
  <c r="K298" i="23"/>
  <c r="U297" i="23"/>
  <c r="Q297" i="23"/>
  <c r="K297" i="23"/>
  <c r="U296" i="23"/>
  <c r="Q296" i="23"/>
  <c r="K296" i="23"/>
  <c r="U295" i="23"/>
  <c r="Q295" i="23"/>
  <c r="K295" i="23"/>
  <c r="U294" i="23"/>
  <c r="Q294" i="23"/>
  <c r="K294" i="23"/>
  <c r="U293" i="23"/>
  <c r="Q293" i="23"/>
  <c r="K293" i="23"/>
  <c r="U292" i="23"/>
  <c r="Q292" i="23"/>
  <c r="K292" i="23"/>
  <c r="U291" i="23"/>
  <c r="Q291" i="23"/>
  <c r="K291" i="23"/>
  <c r="U290" i="23"/>
  <c r="Q290" i="23"/>
  <c r="K290" i="23"/>
  <c r="U289" i="23"/>
  <c r="Q289" i="23"/>
  <c r="K289" i="23"/>
  <c r="U288" i="23"/>
  <c r="Q288" i="23"/>
  <c r="K288" i="23"/>
  <c r="U287" i="23"/>
  <c r="Q287" i="23"/>
  <c r="K287" i="23"/>
  <c r="U286" i="23"/>
  <c r="Q286" i="23"/>
  <c r="K286" i="23"/>
  <c r="U285" i="23"/>
  <c r="Q285" i="23"/>
  <c r="K285" i="23"/>
  <c r="U284" i="23"/>
  <c r="Q284" i="23"/>
  <c r="K284" i="23"/>
  <c r="U283" i="23"/>
  <c r="Q283" i="23"/>
  <c r="K283" i="23"/>
  <c r="U282" i="23"/>
  <c r="Q282" i="23"/>
  <c r="K282" i="23"/>
  <c r="U281" i="23"/>
  <c r="Q281" i="23"/>
  <c r="K281" i="23"/>
  <c r="U280" i="23"/>
  <c r="Q280" i="23"/>
  <c r="K280" i="23"/>
  <c r="U279" i="23"/>
  <c r="Q279" i="23"/>
  <c r="K279" i="23"/>
  <c r="U278" i="23"/>
  <c r="Q278" i="23"/>
  <c r="K278" i="23"/>
  <c r="U277" i="23"/>
  <c r="Q277" i="23"/>
  <c r="K277" i="23"/>
  <c r="U276" i="23"/>
  <c r="Q276" i="23"/>
  <c r="K276" i="23"/>
  <c r="U275" i="23"/>
  <c r="Q275" i="23"/>
  <c r="K275" i="23"/>
  <c r="U274" i="23"/>
  <c r="Q274" i="23"/>
  <c r="K274" i="23"/>
  <c r="U273" i="23"/>
  <c r="Q273" i="23"/>
  <c r="K273" i="23"/>
  <c r="U272" i="23"/>
  <c r="Q272" i="23"/>
  <c r="K272" i="23"/>
  <c r="U271" i="23"/>
  <c r="Q271" i="23"/>
  <c r="K271" i="23"/>
  <c r="U270" i="23"/>
  <c r="Q270" i="23"/>
  <c r="K270" i="23"/>
  <c r="U269" i="23"/>
  <c r="Q269" i="23"/>
  <c r="K269" i="23"/>
  <c r="U268" i="23"/>
  <c r="Q268" i="23"/>
  <c r="K268" i="23"/>
  <c r="U267" i="23"/>
  <c r="Q267" i="23"/>
  <c r="K267" i="23"/>
  <c r="U266" i="23"/>
  <c r="Q266" i="23"/>
  <c r="K266" i="23"/>
  <c r="U265" i="23"/>
  <c r="Q265" i="23"/>
  <c r="K265" i="23"/>
  <c r="U264" i="23"/>
  <c r="Q264" i="23"/>
  <c r="K264" i="23"/>
  <c r="U263" i="23"/>
  <c r="Q263" i="23"/>
  <c r="K263" i="23"/>
  <c r="U262" i="23"/>
  <c r="Q262" i="23"/>
  <c r="K262" i="23"/>
  <c r="U261" i="23"/>
  <c r="Q261" i="23"/>
  <c r="K261" i="23"/>
  <c r="U260" i="23"/>
  <c r="Q260" i="23"/>
  <c r="K260" i="23"/>
  <c r="U259" i="23"/>
  <c r="Q259" i="23"/>
  <c r="K259" i="23"/>
  <c r="U258" i="23"/>
  <c r="Q258" i="23"/>
  <c r="K258" i="23"/>
  <c r="U257" i="23"/>
  <c r="Q257" i="23"/>
  <c r="K257" i="23"/>
  <c r="U256" i="23"/>
  <c r="Q256" i="23"/>
  <c r="K256" i="23"/>
  <c r="U255" i="23"/>
  <c r="Q255" i="23"/>
  <c r="K255" i="23"/>
  <c r="U254" i="23"/>
  <c r="Q254" i="23"/>
  <c r="K254" i="23"/>
  <c r="U253" i="23"/>
  <c r="Q253" i="23"/>
  <c r="K253" i="23"/>
  <c r="U252" i="23"/>
  <c r="Q252" i="23"/>
  <c r="K252" i="23"/>
  <c r="U251" i="23"/>
  <c r="Q251" i="23"/>
  <c r="K251" i="23"/>
  <c r="U250" i="23"/>
  <c r="Q250" i="23"/>
  <c r="K250" i="23"/>
  <c r="U249" i="23"/>
  <c r="Q249" i="23"/>
  <c r="K249" i="23"/>
  <c r="U248" i="23"/>
  <c r="Q248" i="23"/>
  <c r="K248" i="23"/>
  <c r="U247" i="23"/>
  <c r="Q247" i="23"/>
  <c r="K247" i="23"/>
  <c r="U246" i="23"/>
  <c r="Q246" i="23"/>
  <c r="K246" i="23"/>
  <c r="U245" i="23"/>
  <c r="Q245" i="23"/>
  <c r="K245" i="23"/>
  <c r="U244" i="23"/>
  <c r="Q244" i="23"/>
  <c r="K244" i="23"/>
  <c r="U243" i="23"/>
  <c r="Q243" i="23"/>
  <c r="K243" i="23"/>
  <c r="U242" i="23"/>
  <c r="Q242" i="23"/>
  <c r="K242" i="23"/>
  <c r="U241" i="23"/>
  <c r="Q241" i="23"/>
  <c r="K241" i="23"/>
  <c r="U240" i="23"/>
  <c r="Q240" i="23"/>
  <c r="K240" i="23"/>
  <c r="U239" i="23"/>
  <c r="Q239" i="23"/>
  <c r="K239" i="23"/>
  <c r="U238" i="23"/>
  <c r="Q238" i="23"/>
  <c r="K238" i="23"/>
  <c r="U237" i="23"/>
  <c r="Q237" i="23"/>
  <c r="K237" i="23"/>
  <c r="U236" i="23"/>
  <c r="Q236" i="23"/>
  <c r="K236" i="23"/>
  <c r="U235" i="23"/>
  <c r="Q235" i="23"/>
  <c r="K235" i="23"/>
  <c r="U234" i="23"/>
  <c r="Q234" i="23"/>
  <c r="K234" i="23"/>
  <c r="U233" i="23"/>
  <c r="Q233" i="23"/>
  <c r="K233" i="23"/>
  <c r="U232" i="23"/>
  <c r="Q232" i="23"/>
  <c r="K232" i="23"/>
  <c r="U231" i="23"/>
  <c r="Q231" i="23"/>
  <c r="K231" i="23"/>
  <c r="U230" i="23"/>
  <c r="Q230" i="23"/>
  <c r="K230" i="23"/>
  <c r="U229" i="23"/>
  <c r="Q229" i="23"/>
  <c r="K229" i="23"/>
  <c r="U228" i="23"/>
  <c r="Q228" i="23"/>
  <c r="K228" i="23"/>
  <c r="U227" i="23"/>
  <c r="Q227" i="23"/>
  <c r="K227" i="23"/>
  <c r="U226" i="23"/>
  <c r="Q226" i="23"/>
  <c r="K226" i="23"/>
  <c r="U225" i="23"/>
  <c r="Q225" i="23"/>
  <c r="K225" i="23"/>
  <c r="U224" i="23"/>
  <c r="Q224" i="23"/>
  <c r="K224" i="23"/>
  <c r="U223" i="23"/>
  <c r="Q223" i="23"/>
  <c r="K223" i="23"/>
  <c r="U222" i="23"/>
  <c r="Q222" i="23"/>
  <c r="K222" i="23"/>
  <c r="U221" i="23"/>
  <c r="Q221" i="23"/>
  <c r="K221" i="23"/>
  <c r="U220" i="23"/>
  <c r="Q220" i="23"/>
  <c r="K220" i="23"/>
  <c r="U219" i="23"/>
  <c r="Q219" i="23"/>
  <c r="K219" i="23"/>
  <c r="U218" i="23"/>
  <c r="Q218" i="23"/>
  <c r="K218" i="23"/>
  <c r="U217" i="23"/>
  <c r="Q217" i="23"/>
  <c r="K217" i="23"/>
  <c r="U216" i="23"/>
  <c r="Q216" i="23"/>
  <c r="K216" i="23"/>
  <c r="U215" i="23"/>
  <c r="Q215" i="23"/>
  <c r="K215" i="23"/>
  <c r="U214" i="23"/>
  <c r="Q214" i="23"/>
  <c r="K214" i="23"/>
  <c r="U213" i="23"/>
  <c r="Q213" i="23"/>
  <c r="K213" i="23"/>
  <c r="U212" i="23"/>
  <c r="Q212" i="23"/>
  <c r="K212" i="23"/>
  <c r="U211" i="23"/>
  <c r="Q211" i="23"/>
  <c r="K211" i="23"/>
  <c r="U210" i="23"/>
  <c r="Q210" i="23"/>
  <c r="K210" i="23"/>
  <c r="U209" i="23"/>
  <c r="Q209" i="23"/>
  <c r="K209" i="23"/>
  <c r="U208" i="23"/>
  <c r="Q208" i="23"/>
  <c r="K208" i="23"/>
  <c r="U207" i="23"/>
  <c r="Q207" i="23"/>
  <c r="K207" i="23"/>
  <c r="U206" i="23"/>
  <c r="Q206" i="23"/>
  <c r="K206" i="23"/>
  <c r="U205" i="23"/>
  <c r="Q205" i="23"/>
  <c r="K205" i="23"/>
  <c r="U204" i="23"/>
  <c r="Q204" i="23"/>
  <c r="K204" i="23"/>
  <c r="U203" i="23"/>
  <c r="Q203" i="23"/>
  <c r="K203" i="23"/>
  <c r="U202" i="23"/>
  <c r="Q202" i="23"/>
  <c r="K202" i="23"/>
  <c r="U201" i="23"/>
  <c r="Q201" i="23"/>
  <c r="K201" i="23"/>
  <c r="U200" i="23"/>
  <c r="Q200" i="23"/>
  <c r="K200" i="23"/>
  <c r="U199" i="23"/>
  <c r="Q199" i="23"/>
  <c r="K199" i="23"/>
  <c r="U198" i="23"/>
  <c r="Q198" i="23"/>
  <c r="K198" i="23"/>
  <c r="U197" i="23"/>
  <c r="Q197" i="23"/>
  <c r="K197" i="23"/>
  <c r="U196" i="23"/>
  <c r="Q196" i="23"/>
  <c r="K196" i="23"/>
  <c r="U195" i="23"/>
  <c r="Q195" i="23"/>
  <c r="K195" i="23"/>
  <c r="U194" i="23"/>
  <c r="Q194" i="23"/>
  <c r="K194" i="23"/>
  <c r="U193" i="23"/>
  <c r="Q193" i="23"/>
  <c r="K193" i="23"/>
  <c r="U192" i="23"/>
  <c r="Q192" i="23"/>
  <c r="K192" i="23"/>
  <c r="U191" i="23"/>
  <c r="Q191" i="23"/>
  <c r="K191" i="23"/>
  <c r="U190" i="23"/>
  <c r="Q190" i="23"/>
  <c r="K190" i="23"/>
  <c r="U189" i="23"/>
  <c r="Q189" i="23"/>
  <c r="K189" i="23"/>
  <c r="U188" i="23"/>
  <c r="Q188" i="23"/>
  <c r="K188" i="23"/>
  <c r="U187" i="23"/>
  <c r="Q187" i="23"/>
  <c r="K187" i="23"/>
  <c r="U186" i="23"/>
  <c r="Q186" i="23"/>
  <c r="K186" i="23"/>
  <c r="U185" i="23"/>
  <c r="Q185" i="23"/>
  <c r="K185" i="23"/>
  <c r="U184" i="23"/>
  <c r="Q184" i="23"/>
  <c r="K184" i="23"/>
  <c r="U183" i="23"/>
  <c r="Q183" i="23"/>
  <c r="K183" i="23"/>
  <c r="U182" i="23"/>
  <c r="Q182" i="23"/>
  <c r="K182" i="23"/>
  <c r="U181" i="23"/>
  <c r="Q181" i="23"/>
  <c r="K181" i="23"/>
  <c r="U180" i="23"/>
  <c r="Q180" i="23"/>
  <c r="K180" i="23"/>
  <c r="U179" i="23"/>
  <c r="Q179" i="23"/>
  <c r="K179" i="23"/>
  <c r="U178" i="23"/>
  <c r="Q178" i="23"/>
  <c r="K178" i="23"/>
  <c r="U177" i="23"/>
  <c r="Q177" i="23"/>
  <c r="K177" i="23"/>
  <c r="U176" i="23"/>
  <c r="Q176" i="23"/>
  <c r="K176" i="23"/>
  <c r="U175" i="23"/>
  <c r="Q175" i="23"/>
  <c r="K175" i="23"/>
  <c r="U174" i="23"/>
  <c r="Q174" i="23"/>
  <c r="K174" i="23"/>
  <c r="U173" i="23"/>
  <c r="Q173" i="23"/>
  <c r="K173" i="23"/>
  <c r="U172" i="23"/>
  <c r="Q172" i="23"/>
  <c r="K172" i="23"/>
  <c r="U171" i="23"/>
  <c r="Q171" i="23"/>
  <c r="K171" i="23"/>
  <c r="U170" i="23"/>
  <c r="Q170" i="23"/>
  <c r="K170" i="23"/>
  <c r="U169" i="23"/>
  <c r="Q169" i="23"/>
  <c r="K169" i="23"/>
  <c r="U168" i="23"/>
  <c r="Q168" i="23"/>
  <c r="K168" i="23"/>
  <c r="U167" i="23"/>
  <c r="Q167" i="23"/>
  <c r="K167" i="23"/>
  <c r="U166" i="23"/>
  <c r="Q166" i="23"/>
  <c r="K166" i="23"/>
  <c r="U165" i="23"/>
  <c r="Q165" i="23"/>
  <c r="K165" i="23"/>
  <c r="U164" i="23"/>
  <c r="Q164" i="23"/>
  <c r="K164" i="23"/>
  <c r="U163" i="23"/>
  <c r="Q163" i="23"/>
  <c r="K163" i="23"/>
  <c r="U162" i="23"/>
  <c r="Q162" i="23"/>
  <c r="K162" i="23"/>
  <c r="U161" i="23"/>
  <c r="Q161" i="23"/>
  <c r="K161" i="23"/>
  <c r="U160" i="23"/>
  <c r="Q160" i="23"/>
  <c r="K160" i="23"/>
  <c r="U159" i="23"/>
  <c r="Q159" i="23"/>
  <c r="K159" i="23"/>
  <c r="U158" i="23"/>
  <c r="Q158" i="23"/>
  <c r="K158" i="23"/>
  <c r="U157" i="23"/>
  <c r="Q157" i="23"/>
  <c r="K157" i="23"/>
  <c r="U156" i="23"/>
  <c r="Q156" i="23"/>
  <c r="K156" i="23"/>
  <c r="U155" i="23"/>
  <c r="Q155" i="23"/>
  <c r="K155" i="23"/>
  <c r="U154" i="23"/>
  <c r="Q154" i="23"/>
  <c r="K154" i="23"/>
  <c r="U153" i="23"/>
  <c r="Q153" i="23"/>
  <c r="K153" i="23"/>
  <c r="U152" i="23"/>
  <c r="Q152" i="23"/>
  <c r="K152" i="23"/>
  <c r="U151" i="23"/>
  <c r="Q151" i="23"/>
  <c r="K151" i="23"/>
  <c r="U150" i="23"/>
  <c r="Q150" i="23"/>
  <c r="K150" i="23"/>
  <c r="U149" i="23"/>
  <c r="Q149" i="23"/>
  <c r="K149" i="23"/>
  <c r="U148" i="23"/>
  <c r="Q148" i="23"/>
  <c r="K148" i="23"/>
  <c r="U147" i="23"/>
  <c r="Q147" i="23"/>
  <c r="K147" i="23"/>
  <c r="U146" i="23"/>
  <c r="Q146" i="23"/>
  <c r="K146" i="23"/>
  <c r="U145" i="23"/>
  <c r="Q145" i="23"/>
  <c r="K145" i="23"/>
  <c r="U144" i="23"/>
  <c r="Q144" i="23"/>
  <c r="K144" i="23"/>
  <c r="U143" i="23"/>
  <c r="Q143" i="23"/>
  <c r="K143" i="23"/>
  <c r="U142" i="23"/>
  <c r="Q142" i="23"/>
  <c r="K142" i="23"/>
  <c r="U141" i="23"/>
  <c r="Q141" i="23"/>
  <c r="K141" i="23"/>
  <c r="U140" i="23"/>
  <c r="Q140" i="23"/>
  <c r="K140" i="23"/>
  <c r="U139" i="23"/>
  <c r="Q139" i="23"/>
  <c r="K139" i="23"/>
  <c r="U138" i="23"/>
  <c r="Q138" i="23"/>
  <c r="K138" i="23"/>
  <c r="U137" i="23"/>
  <c r="Q137" i="23"/>
  <c r="K137" i="23"/>
  <c r="U136" i="23"/>
  <c r="Q136" i="23"/>
  <c r="K136" i="23"/>
  <c r="U135" i="23"/>
  <c r="Q135" i="23"/>
  <c r="K135" i="23"/>
  <c r="U134" i="23"/>
  <c r="Q134" i="23"/>
  <c r="K134" i="23"/>
  <c r="U133" i="23"/>
  <c r="Q133" i="23"/>
  <c r="K133" i="23"/>
  <c r="U132" i="23"/>
  <c r="Q132" i="23"/>
  <c r="K132" i="23"/>
  <c r="U131" i="23"/>
  <c r="Q131" i="23"/>
  <c r="K131" i="23"/>
  <c r="U130" i="23"/>
  <c r="Q130" i="23"/>
  <c r="K130" i="23"/>
  <c r="U129" i="23"/>
  <c r="Q129" i="23"/>
  <c r="K129" i="23"/>
  <c r="U128" i="23"/>
  <c r="Q128" i="23"/>
  <c r="K128" i="23"/>
  <c r="U127" i="23"/>
  <c r="Q127" i="23"/>
  <c r="K127" i="23"/>
  <c r="U126" i="23"/>
  <c r="Q126" i="23"/>
  <c r="K126" i="23"/>
  <c r="U125" i="23"/>
  <c r="Q125" i="23"/>
  <c r="K125" i="23"/>
  <c r="U124" i="23"/>
  <c r="Q124" i="23"/>
  <c r="K124" i="23"/>
  <c r="U123" i="23"/>
  <c r="Q123" i="23"/>
  <c r="K123" i="23"/>
  <c r="U122" i="23"/>
  <c r="Q122" i="23"/>
  <c r="K122" i="23"/>
  <c r="U121" i="23"/>
  <c r="Q121" i="23"/>
  <c r="K121" i="23"/>
  <c r="U120" i="23"/>
  <c r="Q120" i="23"/>
  <c r="K120" i="23"/>
  <c r="U119" i="23"/>
  <c r="Q119" i="23"/>
  <c r="K119" i="23"/>
  <c r="U118" i="23"/>
  <c r="Q118" i="23"/>
  <c r="K118" i="23"/>
  <c r="U117" i="23"/>
  <c r="Q117" i="23"/>
  <c r="K117" i="23"/>
  <c r="U116" i="23"/>
  <c r="Q116" i="23"/>
  <c r="K116" i="23"/>
  <c r="U115" i="23"/>
  <c r="Q115" i="23"/>
  <c r="K115" i="23"/>
  <c r="U114" i="23"/>
  <c r="Q114" i="23"/>
  <c r="K114" i="23"/>
  <c r="U113" i="23"/>
  <c r="Q113" i="23"/>
  <c r="K113" i="23"/>
  <c r="U112" i="23"/>
  <c r="Q112" i="23"/>
  <c r="K112" i="23"/>
  <c r="U111" i="23"/>
  <c r="Q111" i="23"/>
  <c r="K111" i="23"/>
  <c r="U110" i="23"/>
  <c r="Q110" i="23"/>
  <c r="K110" i="23"/>
  <c r="U109" i="23"/>
  <c r="Q109" i="23"/>
  <c r="K109" i="23"/>
  <c r="U108" i="23"/>
  <c r="Q108" i="23"/>
  <c r="K108" i="23"/>
  <c r="U107" i="23"/>
  <c r="Q107" i="23"/>
  <c r="K107" i="23"/>
  <c r="U106" i="23"/>
  <c r="Q106" i="23"/>
  <c r="K106" i="23"/>
  <c r="U105" i="23"/>
  <c r="Q105" i="23"/>
  <c r="K105" i="23"/>
  <c r="U104" i="23"/>
  <c r="Q104" i="23"/>
  <c r="K104" i="23"/>
  <c r="U103" i="23"/>
  <c r="Q103" i="23"/>
  <c r="K103" i="23"/>
  <c r="U102" i="23"/>
  <c r="Q102" i="23"/>
  <c r="K102" i="23"/>
  <c r="U101" i="23"/>
  <c r="Q101" i="23"/>
  <c r="K101" i="23"/>
  <c r="U100" i="23"/>
  <c r="Q100" i="23"/>
  <c r="K100" i="23"/>
  <c r="U99" i="23"/>
  <c r="Q99" i="23"/>
  <c r="K99" i="23"/>
  <c r="U98" i="23"/>
  <c r="Q98" i="23"/>
  <c r="K98" i="23"/>
  <c r="U97" i="23"/>
  <c r="Q97" i="23"/>
  <c r="K97" i="23"/>
  <c r="U96" i="23"/>
  <c r="Q96" i="23"/>
  <c r="K96" i="23"/>
  <c r="U95" i="23"/>
  <c r="Q95" i="23"/>
  <c r="K95" i="23"/>
  <c r="U94" i="23"/>
  <c r="Q94" i="23"/>
  <c r="K94" i="23"/>
  <c r="U93" i="23"/>
  <c r="Q93" i="23"/>
  <c r="K93" i="23"/>
  <c r="U92" i="23"/>
  <c r="Q92" i="23"/>
  <c r="K92" i="23"/>
  <c r="U91" i="23"/>
  <c r="Q91" i="23"/>
  <c r="K91" i="23"/>
  <c r="U90" i="23"/>
  <c r="Q90" i="23"/>
  <c r="K90" i="23"/>
  <c r="U89" i="23"/>
  <c r="Q89" i="23"/>
  <c r="K89" i="23"/>
  <c r="U88" i="23"/>
  <c r="Q88" i="23"/>
  <c r="K88" i="23"/>
  <c r="U87" i="23"/>
  <c r="Q87" i="23"/>
  <c r="K87" i="23"/>
  <c r="U86" i="23"/>
  <c r="Q86" i="23"/>
  <c r="K86" i="23"/>
  <c r="U85" i="23"/>
  <c r="Q85" i="23"/>
  <c r="K85" i="23"/>
  <c r="U84" i="23"/>
  <c r="Q84" i="23"/>
  <c r="K84" i="23"/>
  <c r="U83" i="23"/>
  <c r="Q83" i="23"/>
  <c r="K83" i="23"/>
  <c r="U82" i="23"/>
  <c r="Q82" i="23"/>
  <c r="K82" i="23"/>
  <c r="U81" i="23"/>
  <c r="Q81" i="23"/>
  <c r="K81" i="23"/>
  <c r="U80" i="23"/>
  <c r="Q80" i="23"/>
  <c r="K80" i="23"/>
  <c r="U79" i="23"/>
  <c r="Q79" i="23"/>
  <c r="K79" i="23"/>
  <c r="U78" i="23"/>
  <c r="Q78" i="23"/>
  <c r="K78" i="23"/>
  <c r="U77" i="23"/>
  <c r="Q77" i="23"/>
  <c r="K77" i="23"/>
  <c r="U76" i="23"/>
  <c r="Q76" i="23"/>
  <c r="K76" i="23"/>
  <c r="U75" i="23"/>
  <c r="Q75" i="23"/>
  <c r="K75" i="23"/>
  <c r="U74" i="23"/>
  <c r="Q74" i="23"/>
  <c r="K74" i="23"/>
  <c r="U73" i="23"/>
  <c r="Q73" i="23"/>
  <c r="K73" i="23"/>
  <c r="U72" i="23"/>
  <c r="Q72" i="23"/>
  <c r="K72" i="23"/>
  <c r="U71" i="23"/>
  <c r="Q71" i="23"/>
  <c r="K71" i="23"/>
  <c r="U70" i="23"/>
  <c r="Q70" i="23"/>
  <c r="K70" i="23"/>
  <c r="U69" i="23"/>
  <c r="Q69" i="23"/>
  <c r="K69" i="23"/>
  <c r="U68" i="23"/>
  <c r="Q68" i="23"/>
  <c r="K68" i="23"/>
  <c r="U67" i="23"/>
  <c r="Q67" i="23"/>
  <c r="K67" i="23"/>
  <c r="U66" i="23"/>
  <c r="Q66" i="23"/>
  <c r="K66" i="23"/>
  <c r="U65" i="23"/>
  <c r="Q65" i="23"/>
  <c r="K65" i="23"/>
  <c r="U64" i="23"/>
  <c r="Q64" i="23"/>
  <c r="K64" i="23"/>
  <c r="U63" i="23"/>
  <c r="Q63" i="23"/>
  <c r="K63" i="23"/>
  <c r="U62" i="23"/>
  <c r="Q62" i="23"/>
  <c r="K62" i="23"/>
  <c r="U61" i="23"/>
  <c r="Q61" i="23"/>
  <c r="K61" i="23"/>
  <c r="U60" i="23"/>
  <c r="Q60" i="23"/>
  <c r="K60" i="23"/>
  <c r="U59" i="23"/>
  <c r="Q59" i="23"/>
  <c r="K59" i="23"/>
  <c r="U58" i="23"/>
  <c r="Q58" i="23"/>
  <c r="K58" i="23"/>
  <c r="U57" i="23"/>
  <c r="Q57" i="23"/>
  <c r="K57" i="23"/>
  <c r="U56" i="23"/>
  <c r="Q56" i="23"/>
  <c r="K56" i="23"/>
  <c r="U55" i="23"/>
  <c r="Q55" i="23"/>
  <c r="K55" i="23"/>
  <c r="U54" i="23"/>
  <c r="Q54" i="23"/>
  <c r="K54" i="23"/>
  <c r="U53" i="23"/>
  <c r="Q53" i="23"/>
  <c r="K53" i="23"/>
  <c r="U52" i="23"/>
  <c r="Q52" i="23"/>
  <c r="K52" i="23"/>
  <c r="U51" i="23"/>
  <c r="Q51" i="23"/>
  <c r="K51" i="23"/>
  <c r="U50" i="23"/>
  <c r="Q50" i="23"/>
  <c r="K50" i="23"/>
  <c r="U49" i="23"/>
  <c r="Q49" i="23"/>
  <c r="K49" i="23"/>
  <c r="U48" i="23"/>
  <c r="Q48" i="23"/>
  <c r="K48" i="23"/>
  <c r="U47" i="23"/>
  <c r="Q47" i="23"/>
  <c r="K47" i="23"/>
  <c r="U46" i="23"/>
  <c r="Q46" i="23"/>
  <c r="K46" i="23"/>
  <c r="U45" i="23"/>
  <c r="Q45" i="23"/>
  <c r="K45" i="23"/>
  <c r="U44" i="23"/>
  <c r="Q44" i="23"/>
  <c r="K44" i="23"/>
  <c r="U43" i="23"/>
  <c r="Q43" i="23"/>
  <c r="K43" i="23"/>
  <c r="U42" i="23"/>
  <c r="Q42" i="23"/>
  <c r="K42" i="23"/>
  <c r="U41" i="23"/>
  <c r="Q41" i="23"/>
  <c r="K41" i="23"/>
  <c r="U40" i="23"/>
  <c r="Q40" i="23"/>
  <c r="K40" i="23"/>
  <c r="U39" i="23"/>
  <c r="Q39" i="23"/>
  <c r="K39" i="23"/>
  <c r="U38" i="23"/>
  <c r="Q38" i="23"/>
  <c r="K38" i="23"/>
  <c r="U37" i="23"/>
  <c r="Q37" i="23"/>
  <c r="K37" i="23"/>
  <c r="U36" i="23"/>
  <c r="Q36" i="23"/>
  <c r="K36" i="23"/>
  <c r="U35" i="23"/>
  <c r="Q35" i="23"/>
  <c r="K35" i="23"/>
  <c r="U34" i="23"/>
  <c r="Q34" i="23"/>
  <c r="K34" i="23"/>
  <c r="U33" i="23"/>
  <c r="Q33" i="23"/>
  <c r="K33" i="23"/>
  <c r="U32" i="23"/>
  <c r="Q32" i="23"/>
  <c r="K32" i="23"/>
  <c r="U31" i="23"/>
  <c r="Q31" i="23"/>
  <c r="K31" i="23"/>
  <c r="U30" i="23"/>
  <c r="Q30" i="23"/>
  <c r="K30" i="23"/>
  <c r="U29" i="23"/>
  <c r="Q29" i="23"/>
  <c r="K29" i="23"/>
  <c r="U28" i="23"/>
  <c r="Q28" i="23"/>
  <c r="K28" i="23"/>
  <c r="U27" i="23"/>
  <c r="Q27" i="23"/>
  <c r="K27" i="23"/>
  <c r="U26" i="23"/>
  <c r="Q26" i="23"/>
  <c r="K26" i="23"/>
  <c r="U25" i="23"/>
  <c r="Q25" i="23"/>
  <c r="K25" i="23"/>
  <c r="U24" i="23"/>
  <c r="Q24" i="23"/>
  <c r="K24" i="23"/>
  <c r="U23" i="23"/>
  <c r="Q23" i="23"/>
  <c r="K23" i="23"/>
  <c r="U22" i="23"/>
  <c r="Q22" i="23"/>
  <c r="K22" i="23"/>
  <c r="U21" i="23"/>
  <c r="Q21" i="23"/>
  <c r="K21" i="23"/>
  <c r="U20" i="23"/>
  <c r="Q20" i="23"/>
  <c r="K20" i="23"/>
  <c r="U19" i="23"/>
  <c r="Q19" i="23"/>
  <c r="K19" i="23"/>
  <c r="U18" i="23"/>
  <c r="Q18" i="23"/>
  <c r="K18" i="23"/>
  <c r="U17" i="23"/>
  <c r="Q17" i="23"/>
  <c r="K17" i="23"/>
  <c r="U16" i="23"/>
  <c r="Q16" i="23"/>
  <c r="K16" i="23"/>
  <c r="U15" i="23"/>
  <c r="Q15" i="23"/>
  <c r="K15" i="23"/>
  <c r="U14" i="23"/>
  <c r="Q14" i="23"/>
  <c r="K14" i="23"/>
  <c r="U13" i="23"/>
  <c r="Q13" i="23"/>
  <c r="K13" i="23"/>
  <c r="U12" i="23"/>
  <c r="Q12" i="23"/>
  <c r="K12" i="23"/>
  <c r="U11" i="23"/>
  <c r="Q11" i="23"/>
  <c r="K11" i="23"/>
  <c r="U10" i="23"/>
  <c r="Q10" i="23"/>
  <c r="K10" i="23"/>
  <c r="U9" i="23"/>
  <c r="Q9" i="23"/>
  <c r="K9" i="23"/>
  <c r="U8" i="23"/>
  <c r="Q8" i="23"/>
  <c r="K8" i="23"/>
  <c r="U7" i="23"/>
  <c r="Q7" i="23"/>
  <c r="K7" i="23"/>
  <c r="U6" i="23"/>
  <c r="Q6" i="23"/>
  <c r="K6" i="23"/>
  <c r="U5" i="23"/>
  <c r="Q5" i="23"/>
  <c r="K5" i="23"/>
  <c r="U4" i="23"/>
  <c r="Q4" i="23"/>
  <c r="K4" i="23"/>
  <c r="U312" i="23" l="1"/>
  <c r="K312" i="23"/>
  <c r="Q312" i="23"/>
  <c r="E51" i="10" l="1"/>
  <c r="F30" i="10" l="1"/>
  <c r="F29" i="10"/>
  <c r="E29" i="10" l="1"/>
  <c r="C311" i="18" l="1"/>
  <c r="F75" i="10" l="1"/>
  <c r="B60" i="10" l="1"/>
  <c r="B61" i="10" s="1"/>
  <c r="B62" i="10" s="1"/>
  <c r="B63" i="10" s="1"/>
  <c r="C1" i="10" l="1"/>
  <c r="A14" i="10" l="1"/>
  <c r="A8" i="10"/>
  <c r="E62" i="10" l="1"/>
  <c r="E60" i="10"/>
  <c r="E63" i="10"/>
  <c r="E59" i="10"/>
  <c r="E61" i="10"/>
  <c r="E64" i="10"/>
  <c r="F33" i="10"/>
  <c r="T14" i="10"/>
  <c r="M14" i="10"/>
  <c r="R14" i="10"/>
  <c r="H14" i="10"/>
  <c r="Q14" i="10"/>
  <c r="G14" i="10"/>
  <c r="P14" i="10"/>
  <c r="F14" i="10"/>
  <c r="O14" i="10"/>
  <c r="D14" i="10"/>
  <c r="C14" i="10"/>
  <c r="V14" i="10"/>
  <c r="L14" i="10"/>
  <c r="U14" i="10"/>
  <c r="K14" i="10"/>
  <c r="J14" i="10"/>
  <c r="O8" i="10"/>
  <c r="D8" i="10"/>
  <c r="F8" i="10"/>
  <c r="M8" i="10"/>
  <c r="C8" i="10"/>
  <c r="T8" i="10"/>
  <c r="L8" i="10"/>
  <c r="V8" i="10"/>
  <c r="F31" i="10" s="1"/>
  <c r="K8" i="10"/>
  <c r="U8" i="10"/>
  <c r="J8" i="10"/>
  <c r="H8" i="10"/>
  <c r="Q8" i="10"/>
  <c r="R8" i="10"/>
  <c r="G8" i="10"/>
  <c r="F32" i="10"/>
  <c r="G77" i="10"/>
  <c r="E40" i="10" l="1"/>
  <c r="F77" i="10"/>
  <c r="E32" i="10"/>
  <c r="E31" i="10"/>
  <c r="M18" i="10"/>
  <c r="F24" i="10" s="1"/>
  <c r="H18" i="10"/>
  <c r="L18" i="10"/>
  <c r="J18" i="10"/>
  <c r="O18" i="10"/>
  <c r="Q18" i="10"/>
  <c r="R18" i="10"/>
  <c r="F28" i="10" s="1"/>
  <c r="E49" i="10"/>
  <c r="K18" i="10"/>
  <c r="P18" i="10"/>
  <c r="E77" i="10"/>
  <c r="F50" i="10"/>
  <c r="E48" i="10"/>
  <c r="F48" i="10"/>
  <c r="F47" i="10"/>
  <c r="F49" i="10"/>
  <c r="E47" i="10"/>
  <c r="E50" i="10"/>
  <c r="E42" i="10"/>
  <c r="E14" i="10"/>
  <c r="G71" i="10"/>
  <c r="E71" i="10"/>
  <c r="E8" i="10"/>
  <c r="F71" i="10"/>
  <c r="F21" i="10" l="1"/>
  <c r="E21" i="10"/>
  <c r="E22" i="10"/>
  <c r="F22" i="10"/>
  <c r="E43" i="10"/>
  <c r="E41" i="10"/>
  <c r="F34" i="10"/>
  <c r="E35" i="10"/>
  <c r="F35" i="10"/>
  <c r="E34" i="10"/>
  <c r="E24" i="10"/>
  <c r="F26" i="10"/>
  <c r="E26" i="10"/>
  <c r="F25" i="10"/>
  <c r="E25" i="10"/>
  <c r="F27" i="10"/>
  <c r="E27" i="10"/>
  <c r="F23" i="10"/>
  <c r="E23" i="10"/>
  <c r="E28" i="10"/>
  <c r="F52" i="10"/>
  <c r="E52" i="10"/>
  <c r="F36" i="10" l="1"/>
  <c r="E65" i="10"/>
  <c r="E36" i="10" l="1"/>
</calcChain>
</file>

<file path=xl/sharedStrings.xml><?xml version="1.0" encoding="utf-8"?>
<sst xmlns="http://schemas.openxmlformats.org/spreadsheetml/2006/main" count="2075" uniqueCount="845">
  <si>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</si>
  <si>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</si>
  <si>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</si>
  <si>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</si>
  <si>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</si>
  <si>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</si>
  <si>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</si>
  <si>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</si>
  <si>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</si>
  <si>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</si>
  <si>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</si>
  <si>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</si>
  <si>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</si>
  <si>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</si>
  <si>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</si>
  <si>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</si>
  <si>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</si>
  <si>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</si>
  <si>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</si>
  <si>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</si>
  <si>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</si>
  <si>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</si>
  <si>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</si>
  <si>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</si>
  <si>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</si>
  <si>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</si>
  <si>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</si>
  <si>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</si>
  <si>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</si>
  <si>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</si>
  <si>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</si>
  <si>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</si>
  <si>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</si>
  <si>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</si>
  <si>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</si>
  <si>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</si>
  <si>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</si>
  <si>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</si>
  <si>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</si>
  <si>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</si>
  <si>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</si>
  <si>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</si>
  <si>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</si>
  <si>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</si>
  <si>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</si>
  <si>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</si>
  <si>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</si>
  <si>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</si>
  <si>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</si>
  <si>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</si>
  <si>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</si>
  <si>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</si>
  <si>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</si>
  <si>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</si>
  <si>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</si>
  <si>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</si>
  <si>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</si>
  <si>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</si>
  <si>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</si>
  <si>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</si>
  <si>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</si>
  <si>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</si>
  <si>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</si>
  <si>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</si>
  <si>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</si>
  <si>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</si>
  <si>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</si>
  <si>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</si>
  <si>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</si>
  <si>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</si>
  <si>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</si>
  <si>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</si>
  <si>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</si>
  <si>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</si>
  <si>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</si>
  <si>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</si>
  <si>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</si>
  <si>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</si>
  <si>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</si>
  <si>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</si>
  <si>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</si>
  <si>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</si>
  <si>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</si>
  <si>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</si>
  <si>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</si>
  <si>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</si>
  <si>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</si>
  <si>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</si>
  <si>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</si>
  <si>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</si>
  <si>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</si>
  <si>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</si>
  <si>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</si>
  <si>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</si>
  <si>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</si>
  <si>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</si>
  <si>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</si>
  <si>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</si>
  <si>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</si>
  <si>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</si>
  <si>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</si>
  <si>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</si>
  <si>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</si>
  <si>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</si>
  <si>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</si>
  <si>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</si>
  <si>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</si>
  <si>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</si>
  <si>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</si>
  <si>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</si>
  <si>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</si>
  <si>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</si>
  <si>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</si>
  <si>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</si>
  <si>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</si>
  <si>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</si>
  <si>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</si>
  <si>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</si>
  <si>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</si>
  <si>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</si>
  <si>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</si>
  <si>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</si>
  <si>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</si>
  <si>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</si>
  <si>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</si>
  <si>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</si>
  <si>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</si>
  <si>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</si>
  <si>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</si>
  <si>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</si>
  <si>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</si>
  <si>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</si>
  <si>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</si>
  <si>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</si>
  <si>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</si>
  <si>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</si>
  <si>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</si>
  <si>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</si>
  <si>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</si>
  <si>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</si>
  <si>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</si>
  <si>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</si>
  <si>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</si>
  <si>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</si>
  <si>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</si>
  <si>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</si>
  <si>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</si>
  <si>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</si>
  <si>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</si>
  <si>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</si>
  <si>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</si>
  <si>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</si>
  <si>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</si>
  <si>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</si>
  <si>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</si>
  <si>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</si>
  <si>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</si>
  <si>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</si>
  <si>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</si>
  <si>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</si>
  <si>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</si>
  <si>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</si>
  <si>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</si>
  <si>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</si>
  <si>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</si>
  <si>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</si>
  <si>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</si>
  <si>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</si>
  <si>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</si>
  <si>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</si>
  <si>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</si>
  <si>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</si>
  <si>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</si>
  <si>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</si>
  <si>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</si>
  <si>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</si>
  <si>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</si>
  <si>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</si>
  <si>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</si>
  <si>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</si>
  <si>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</si>
  <si>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</si>
  <si>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</si>
  <si>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</si>
  <si>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</si>
  <si>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</si>
  <si>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</si>
  <si>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</si>
  <si>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</si>
  <si>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</si>
  <si>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</si>
  <si>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</si>
  <si>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</si>
  <si>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</si>
  <si>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</si>
  <si>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</si>
  <si>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</si>
  <si>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</si>
  <si>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</si>
  <si>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</si>
  <si>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</si>
  <si>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</si>
  <si>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</si>
  <si>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</si>
  <si>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</si>
  <si>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</si>
  <si>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</si>
  <si>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</si>
  <si>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</si>
  <si>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</si>
  <si>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</si>
  <si>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</si>
  <si>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</si>
  <si>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</si>
  <si>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</si>
  <si>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</si>
  <si>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</si>
  <si>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</si>
  <si>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</si>
  <si>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</si>
  <si>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</si>
  <si>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</si>
  <si>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</si>
  <si>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</si>
  <si>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</si>
  <si>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</si>
  <si>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</si>
  <si>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</si>
  <si>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</si>
  <si>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</si>
  <si>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</si>
  <si>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</si>
  <si>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</si>
  <si>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</si>
  <si>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</si>
  <si>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</si>
  <si>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</si>
  <si>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</si>
  <si>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</si>
  <si>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</si>
  <si>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</si>
  <si>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</si>
  <si>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</si>
  <si>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</si>
  <si>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</si>
  <si>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</si>
  <si>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</si>
  <si>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</si>
  <si>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</si>
  <si>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</si>
  <si>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</si>
  <si>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</si>
  <si>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</si>
  <si>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</si>
  <si>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</si>
  <si>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</si>
  <si>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</si>
  <si>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</si>
  <si>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</si>
  <si>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</si>
  <si>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</si>
  <si>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</si>
  <si>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</si>
  <si>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</si>
  <si>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</si>
  <si>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</si>
  <si>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</si>
  <si>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</si>
  <si>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</si>
  <si>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</si>
  <si>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</si>
  <si>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</si>
  <si>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</si>
  <si>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</si>
  <si>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</si>
  <si>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</si>
  <si>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</si>
  <si>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</si>
  <si>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</si>
  <si>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</si>
  <si>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</si>
  <si>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</si>
  <si>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</si>
  <si>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</si>
  <si>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</si>
  <si>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</si>
  <si>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</si>
  <si>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</si>
  <si>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</si>
  <si>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</si>
  <si>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</si>
  <si>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</si>
  <si>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</si>
  <si>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</si>
  <si>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</si>
  <si>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</si>
  <si>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</si>
  <si>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</si>
  <si>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</si>
  <si>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</si>
  <si>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</si>
  <si>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</si>
  <si>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</si>
  <si>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</si>
  <si>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</si>
  <si>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</si>
  <si>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</si>
  <si>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</si>
  <si>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</si>
  <si>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</si>
  <si>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</si>
  <si>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</si>
  <si>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</si>
  <si>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</si>
  <si>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</si>
  <si>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</si>
  <si>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</si>
  <si>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</si>
  <si>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</si>
  <si>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</si>
  <si>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</si>
  <si>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</si>
  <si>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</si>
  <si>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</si>
  <si>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N.E. ACADEMY OF AEROSPACE &amp; ADV.TECH</t>
  </si>
  <si>
    <t>Total</t>
  </si>
  <si>
    <t>Primary Agency Number</t>
  </si>
  <si>
    <t>Information for notes to the financial statements</t>
  </si>
  <si>
    <t>FERNLEAF COMMUNITY CHARTER</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</si>
  <si>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</si>
  <si>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</si>
  <si>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</si>
  <si>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</si>
  <si>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</si>
  <si>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</si>
  <si>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</si>
  <si>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</si>
  <si>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</si>
  <si>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</si>
  <si>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</si>
  <si>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</si>
  <si>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</si>
  <si>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</si>
  <si>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</si>
  <si>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</si>
  <si>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</si>
  <si>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 xml:space="preserve">PRIOR YEAR </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</si>
  <si>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</si>
  <si>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</si>
  <si>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</si>
  <si>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</si>
  <si>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</si>
  <si>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</si>
  <si>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</si>
  <si>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</si>
  <si>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</si>
  <si>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</si>
  <si>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Unit's share of collective pension expense</t>
  </si>
  <si>
    <t>Pension expense resulting from difference between ORBIT system contributions and what was recorded as a deferred outflow in the prior year</t>
  </si>
  <si>
    <t>Tables for Disclosure</t>
  </si>
  <si>
    <t>N/A</t>
  </si>
  <si>
    <t>All RHBF Employers</t>
  </si>
  <si>
    <t>OPEB Expense</t>
  </si>
  <si>
    <t>Employer Number</t>
  </si>
  <si>
    <t>Employer</t>
  </si>
  <si>
    <t>Differences Between Expected and Actual Experience</t>
  </si>
  <si>
    <t>Changes of Assumptions</t>
  </si>
  <si>
    <t>Changes in Proportion and Differences Between Employer Contributions and Proportionate Share of Contributions</t>
  </si>
  <si>
    <t>Total Deferred Inflows of Resources</t>
  </si>
  <si>
    <t>Total Employer OPEB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</si>
  <si>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</si>
  <si>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</si>
  <si>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</si>
  <si>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</si>
  <si>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</si>
  <si>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</si>
  <si>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</si>
  <si>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</si>
  <si>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</si>
  <si>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</si>
  <si>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</si>
  <si>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</si>
  <si>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</si>
  <si>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</si>
  <si>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</si>
  <si>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</si>
  <si>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</si>
  <si>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</si>
  <si>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</si>
  <si>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</si>
  <si>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</si>
  <si>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</si>
  <si>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</si>
  <si>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</si>
  <si>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</si>
  <si>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</si>
  <si>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</si>
  <si>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</si>
  <si>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</si>
  <si>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</si>
  <si>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</si>
  <si>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</si>
  <si>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</si>
  <si>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</si>
  <si>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</si>
  <si>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</si>
  <si>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</si>
  <si>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</si>
  <si>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</si>
  <si>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</si>
  <si>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</si>
  <si>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</si>
  <si>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</si>
  <si>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</si>
  <si>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</si>
  <si>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</si>
  <si>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</si>
  <si>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</si>
  <si>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</si>
  <si>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</si>
  <si>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</si>
  <si>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</si>
  <si>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</si>
  <si>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</si>
  <si>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</si>
  <si>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</si>
  <si>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</si>
  <si>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</si>
  <si>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</si>
  <si>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</si>
  <si>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</si>
  <si>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</si>
  <si>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</si>
  <si>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</si>
  <si>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</si>
  <si>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</si>
  <si>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</si>
  <si>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</si>
  <si>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</si>
  <si>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</si>
  <si>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</si>
  <si>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</si>
  <si>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</si>
  <si>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</si>
  <si>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</si>
  <si>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</si>
  <si>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</si>
  <si>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</si>
  <si>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</si>
  <si>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</si>
  <si>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</si>
  <si>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</si>
  <si>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</si>
  <si>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</si>
  <si>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</si>
  <si>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</si>
  <si>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</si>
  <si>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</si>
  <si>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</si>
  <si>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</si>
  <si>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</si>
  <si>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</si>
  <si>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</si>
  <si>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</si>
  <si>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</si>
  <si>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</si>
  <si>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</si>
  <si>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</si>
  <si>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</si>
  <si>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</si>
  <si>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</si>
  <si>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</si>
  <si>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</si>
  <si>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</si>
  <si>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</si>
  <si>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</si>
  <si>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</si>
  <si>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</si>
  <si>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</si>
  <si>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</si>
  <si>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</si>
  <si>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</si>
  <si>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</si>
  <si>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</si>
  <si>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</si>
  <si>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</si>
  <si>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</si>
  <si>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</si>
  <si>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</si>
  <si>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</si>
  <si>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</si>
  <si>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</si>
  <si>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</si>
  <si>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</si>
  <si>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</si>
  <si>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</si>
  <si>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</si>
  <si>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</si>
  <si>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</si>
  <si>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</si>
  <si>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</si>
  <si>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</si>
  <si>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</si>
  <si>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</si>
  <si>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</si>
  <si>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</si>
  <si>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</si>
  <si>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</si>
  <si>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</si>
  <si>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</si>
  <si>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</si>
  <si>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</si>
  <si>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</si>
  <si>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</si>
  <si>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</si>
  <si>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</si>
  <si>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</si>
  <si>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</si>
  <si>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</si>
  <si>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</si>
  <si>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</si>
  <si>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</si>
  <si>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</si>
  <si>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</si>
  <si>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</si>
  <si>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</si>
  <si>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</si>
  <si>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</si>
  <si>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</si>
  <si>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</si>
  <si>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</si>
  <si>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</si>
  <si>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</si>
  <si>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</si>
  <si>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</si>
  <si>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</si>
  <si>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</si>
  <si>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</si>
  <si>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</si>
  <si>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</si>
  <si>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</si>
  <si>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</si>
  <si>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</si>
  <si>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</si>
  <si>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</si>
  <si>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</si>
  <si>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</si>
  <si>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</si>
  <si>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</si>
  <si>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</si>
  <si>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</si>
  <si>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</si>
  <si>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</si>
  <si>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</si>
  <si>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</si>
  <si>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</si>
  <si>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</si>
  <si>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</si>
  <si>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</si>
  <si>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</si>
  <si>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</si>
  <si>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</si>
  <si>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</si>
  <si>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</si>
  <si>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</si>
  <si>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</si>
  <si>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</si>
  <si>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</si>
  <si>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</si>
  <si>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</si>
  <si>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</si>
  <si>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</si>
  <si>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</si>
  <si>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</si>
  <si>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</si>
  <si>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</si>
  <si>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</si>
  <si>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</si>
  <si>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</si>
  <si>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</si>
  <si>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</si>
  <si>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</si>
  <si>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</si>
  <si>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</si>
  <si>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</si>
  <si>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</si>
  <si>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</si>
  <si>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</si>
  <si>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</si>
  <si>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</si>
  <si>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</si>
  <si>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</si>
  <si>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</si>
  <si>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</si>
  <si>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</si>
  <si>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</si>
  <si>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</si>
  <si>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</si>
  <si>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</si>
  <si>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</si>
  <si>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</si>
  <si>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</si>
  <si>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</si>
  <si>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</si>
  <si>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</si>
  <si>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</si>
  <si>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</si>
  <si>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</si>
  <si>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</si>
  <si>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</si>
  <si>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</si>
  <si>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</si>
  <si>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</si>
  <si>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</si>
  <si>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</si>
  <si>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</si>
  <si>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</si>
  <si>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</si>
  <si>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</si>
  <si>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</si>
  <si>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</si>
  <si>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</si>
  <si>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</si>
  <si>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</si>
  <si>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</si>
  <si>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</si>
  <si>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</si>
  <si>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</si>
  <si>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</si>
  <si>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</si>
  <si>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</si>
  <si>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</si>
  <si>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</si>
  <si>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</si>
  <si>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</si>
  <si>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</si>
  <si>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</si>
  <si>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</si>
  <si>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</si>
  <si>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</si>
  <si>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</si>
  <si>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</si>
  <si>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</si>
  <si>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</si>
  <si>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</si>
  <si>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</si>
  <si>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</si>
  <si>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</si>
  <si>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</si>
  <si>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</si>
  <si>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</si>
  <si>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</si>
  <si>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</si>
  <si>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</si>
  <si>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</si>
  <si>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</si>
  <si>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</si>
  <si>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</si>
  <si>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</si>
  <si>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</si>
  <si>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</si>
  <si>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</si>
  <si>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</si>
  <si>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</si>
  <si>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</si>
  <si>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</si>
  <si>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</si>
  <si>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</si>
  <si>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</si>
  <si>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</si>
  <si>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</si>
  <si>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No Agency Chosen</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</si>
  <si>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</si>
  <si>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</si>
  <si>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CONSOLIDATED JUDICIAL RETIREMENT SYSTEM</t>
  </si>
  <si>
    <t>LEGISLATIVE RETIREMENT SYSTEM OF N C</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</si>
  <si>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</si>
  <si>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</si>
  <si>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</si>
  <si>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</si>
  <si>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</si>
  <si>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</si>
  <si>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</si>
  <si>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</si>
  <si>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</si>
  <si>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</si>
  <si>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</si>
  <si>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1% Decrease in Trend Rates</t>
  </si>
  <si>
    <t>1% Increase in Trend Rates</t>
  </si>
  <si>
    <t>Current Trend Rates (6.5% Medical, 7.25% Rx, 3.00 Admin Expenses)</t>
  </si>
  <si>
    <t>Ending Net OPEB Liability</t>
  </si>
  <si>
    <t>Beginning Net OPEB Liability</t>
  </si>
  <si>
    <t>Employer ID</t>
  </si>
  <si>
    <t>Col A</t>
  </si>
  <si>
    <t>Col B</t>
  </si>
  <si>
    <t>GASB 75 Accounting Template – RHBF</t>
  </si>
  <si>
    <t>Total RHBF OPEB expense reported for fiscal year</t>
  </si>
  <si>
    <t>OPEB expense</t>
  </si>
  <si>
    <t>Net OPEB liability</t>
  </si>
  <si>
    <t>True up OPEB expense</t>
  </si>
  <si>
    <t>Share of collective OPEB expense</t>
  </si>
  <si>
    <t>This template provides the note disclosures required by GASB 75, paragraphs 96h(1) thru (5), 96i(1), and 80i(2).</t>
  </si>
  <si>
    <t>Net OPEB Liability BOY</t>
  </si>
  <si>
    <t>Net OPEB Liability EOY</t>
  </si>
  <si>
    <t>Proportional Share Of OPEB Expense</t>
  </si>
  <si>
    <t>Actuarially Determined Component of OPEB Expense</t>
  </si>
  <si>
    <t>Net difference between projected and actual earnings on OPEB plan investments (DO)</t>
  </si>
  <si>
    <t>Net difference between projected and actual earnings on OPEB plan investments (DI)</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</si>
  <si>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</si>
  <si>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</si>
  <si>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Sensitivity of the net OPEB liability to changes in the discount rate</t>
  </si>
  <si>
    <t xml:space="preserve">The OPEB data in this template is maintained by the Department of State Treasurer (DST). The OPEB allocation schedules for RHBF including the accompanying audit report from the Office of State Auditor will be available on DST's website.   </t>
  </si>
  <si>
    <t>North Carolina Department of Military &amp; Veteran Affairs</t>
  </si>
  <si>
    <t>North Carolina Board of Opticians</t>
  </si>
  <si>
    <t>North Carolina Leadership Academy</t>
  </si>
  <si>
    <t>State Education Assistance Authority (subset of UNC Gen. Adm.)</t>
  </si>
  <si>
    <t>Ending RHBF Net OPEB Liability</t>
  </si>
  <si>
    <t>Change</t>
  </si>
  <si>
    <r>
      <t xml:space="preserve">This template automatically generates the GASB 75 journal entries (13th period) and certain note disclosures (see below) for all employer participants of the </t>
    </r>
    <r>
      <rPr>
        <b/>
        <sz val="10"/>
        <color rgb="FF000000"/>
        <rFont val="Calibri"/>
        <family val="2"/>
      </rPr>
      <t>Retiree Health Benefit Fund (State Health Plan for retirees)</t>
    </r>
    <r>
      <rPr>
        <sz val="10"/>
        <color rgb="FF000000"/>
        <rFont val="Calibri"/>
        <family val="2"/>
      </rPr>
      <t xml:space="preserve">. </t>
    </r>
  </si>
  <si>
    <t>10/1/2017 through 6/30/2018</t>
  </si>
  <si>
    <t>1/1/2018 through 6/30/2018</t>
  </si>
  <si>
    <t>4/1/2018 through 6/30/2018</t>
  </si>
  <si>
    <t xml:space="preserve"> &lt;&lt; Step 1 - Click on the cell to see a list of agencies</t>
  </si>
  <si>
    <t xml:space="preserve"> &lt;&lt; Step 3 - Enter your employer contributions for the period indicated</t>
  </si>
  <si>
    <t>Go to the JE Template tab within this workbook.  Review the resulting entries within the workbook for reasonableness.  Should you have any questions regarding the resulting entries, refer to GASB 75.  Review the entries with applicable staff prior to posting the entries in your general ledger.</t>
  </si>
  <si>
    <t>Step 4 -</t>
  </si>
  <si>
    <t xml:space="preserve"> &lt;&lt; Step 2 - Enter your employer contributions for the period indicated</t>
  </si>
  <si>
    <t>Step 1 - Click on cell C15 within this tab.  Select your agency from the drop-down menu.  Agencies are listed in alphabetical order.</t>
  </si>
  <si>
    <t>Instructions:</t>
  </si>
  <si>
    <t>Your employer contributions from 7/1/2019 through 6/30/2020</t>
  </si>
  <si>
    <t>Total Plan - FYE June 30, 2020</t>
  </si>
  <si>
    <t xml:space="preserve">State Health Plan </t>
  </si>
  <si>
    <t>N.C. State Board Of Examiners Of Practicing Psychologists</t>
  </si>
  <si>
    <t>Northeast Academy for Aerospace and Advanced Technologies</t>
  </si>
  <si>
    <t>North Carolina Innovative School District</t>
  </si>
  <si>
    <t>NC Global TransPark Authority</t>
  </si>
  <si>
    <t>Net Differences Between Projected and Actual Earnings on Plan Investments</t>
  </si>
  <si>
    <t>Total Deferred Outflows of Resources</t>
  </si>
  <si>
    <t>Proportional Share of OPEB Expense</t>
  </si>
  <si>
    <t>Net Amortization of Deferred Amounts from Changes in Proportion and Differences Between Employer Contributions and Proportional Share of Contributions</t>
  </si>
  <si>
    <t>University Of North Carolina At Chapel Hill</t>
  </si>
  <si>
    <t>State Education Assistance Authority</t>
  </si>
  <si>
    <t>NC State Ports Authority</t>
  </si>
  <si>
    <t xml:space="preserve">   Total</t>
  </si>
  <si>
    <t>Measurement date 6/30/2019</t>
  </si>
  <si>
    <t>FY 2019 Total Contributions</t>
  </si>
  <si>
    <t>good</t>
  </si>
  <si>
    <t>Fiscal Year Ended June 30, 2021</t>
  </si>
  <si>
    <t>Step 2 - In cell C19, enter your employer contributions made for the period of July 1, 2019 through June 30, 2020.</t>
  </si>
  <si>
    <t>Step 3 - In cell C21, enter your employer contributions made for the period of July 1, 2020 through June 30, 2021.</t>
  </si>
  <si>
    <t>Your employer contributions from 7/1/2020 through 6/30/2021</t>
  </si>
  <si>
    <t>Plan measurement period used for FY21 is the twelve months ending June 30, 2020</t>
  </si>
  <si>
    <t>Total Plan - FYE June 30, 2021</t>
  </si>
  <si>
    <t>Changes in Proportion and Differences Between Employer Contributions and Proportional Share of Contributions</t>
  </si>
  <si>
    <t>OFFICE OF STATE AUDITOR</t>
  </si>
  <si>
    <t>OFFICE OF ADMINISTRATIVE HEARINGS</t>
  </si>
  <si>
    <t>OFFICE OF STATE BUDGET AND MANAGEMENT</t>
  </si>
  <si>
    <t>DEPARTMENT OF INFORMATION TECHNOLOGY</t>
  </si>
  <si>
    <t>OFFICE OF THE STATE CONTROLLER</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</si>
  <si>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</si>
  <si>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</si>
  <si>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</si>
  <si>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</si>
  <si>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</si>
  <si>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</si>
  <si>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</si>
  <si>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</si>
  <si>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</si>
  <si>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</si>
  <si>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</si>
  <si>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</si>
  <si>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</si>
  <si>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</si>
  <si>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</si>
  <si>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REAL ESTATE COMMISSION</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</si>
  <si>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</si>
  <si>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</si>
  <si>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</si>
  <si>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</si>
  <si>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</si>
  <si>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</si>
  <si>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</si>
  <si>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</si>
  <si>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UNC-CHAPEL HILL CB 1260</t>
  </si>
  <si>
    <t>UNC-GENERAL ADMINISTRATION (W/O SEAA)</t>
  </si>
  <si>
    <t>UNC-GENERAL ADMINISTRATION (SEAA ONLY)</t>
  </si>
  <si>
    <t>FRANCINE DELANY NEW SCHOOL FOR CHILDREN</t>
  </si>
  <si>
    <t>WESTERN PIEDMONT COMMUNITY COLLEGE</t>
  </si>
  <si>
    <t>CLEVELAND TECHNICAL COLLEGE</t>
  </si>
  <si>
    <t>NEW BERN/CRAVEN COUNTY BOARD OF EDUCATION</t>
  </si>
  <si>
    <t>DISCOVERY CHARTER</t>
  </si>
  <si>
    <t>NORTHEAST REGIONAL SCHOOL FOR BIOTECHNOLOGY</t>
  </si>
  <si>
    <t>CENTRAL PARK SCHOOL FOR CHILDREN</t>
  </si>
  <si>
    <t>IREDELL COUNTY SCHOOLS</t>
  </si>
  <si>
    <t>AMERICAN RENAISSANCE MIDDLE SCHOOL</t>
  </si>
  <si>
    <t>KENNEDY CHARTER</t>
  </si>
  <si>
    <t>CORVIAN COMMUNITY SCHOOL</t>
  </si>
  <si>
    <t>FERNLEAF COMMINUTY CENTER</t>
  </si>
  <si>
    <t>NASH TECHNICAL COLLEGE</t>
  </si>
  <si>
    <t>CAPE FEAR CENTER FOR INQUIRY</t>
  </si>
  <si>
    <t>CHAPEL HILL - CARBORO CITY SCHOOLS</t>
  </si>
  <si>
    <t>N.E. ACADEMY OF AEROSPACE &amp; ADVANCED TECHNOLOGY</t>
  </si>
  <si>
    <t>MOUNTAIN DISCOVERY CHARTER</t>
  </si>
  <si>
    <t>WAKE COUNTY SCHOOLS</t>
  </si>
  <si>
    <t>EAST WAKE ACADEMY</t>
  </si>
  <si>
    <t>NORTH CAROLINA INNOVATIVE SCHOOL DISTRICT</t>
  </si>
  <si>
    <t>TWO RIVERS COMMUNITY SCHOOL</t>
  </si>
  <si>
    <t>HIGHWAY - ADMINISTRATIVE (w/o Global Transpark or Ports Authority)</t>
  </si>
  <si>
    <t>HIGHWAY - ADMINISTRATIVE (Global Transpark Only)</t>
  </si>
  <si>
    <t>HIGHWAY - ADMINISTRATIVE (PORTS AUTHORITY ONLY)</t>
  </si>
  <si>
    <t>LEGISLATIVE RETIREMENT SYSTEM</t>
  </si>
  <si>
    <t>RUTHERFORD POLK MCDOWELL DIST BOARD OF HEALTH</t>
  </si>
  <si>
    <t>Total for All Employers</t>
  </si>
  <si>
    <t>The accompanying notes to the schedules are an integral part of this schedule.</t>
  </si>
  <si>
    <t>Beginning Net OPEB Asset</t>
  </si>
  <si>
    <t>Ending Net OPEB Asset</t>
  </si>
  <si>
    <t>NA</t>
  </si>
  <si>
    <t>Discount Rate and Trend Sensitivity</t>
  </si>
  <si>
    <t>Projected Recognition</t>
  </si>
  <si>
    <t>3. Employer contributions</t>
  </si>
  <si>
    <t>9. Transfer from PEHBF</t>
  </si>
  <si>
    <t>NOL at Current
Discount Rate (2.21%)</t>
  </si>
  <si>
    <t>1% Decrease (1.21%)</t>
  </si>
  <si>
    <t>1% Increase (3.21%)</t>
  </si>
  <si>
    <t>Trend Minus 1%</t>
  </si>
  <si>
    <t>Trend Plus 1%</t>
  </si>
  <si>
    <t>Col AB</t>
  </si>
  <si>
    <t>Col AH</t>
  </si>
  <si>
    <t>Col AT</t>
  </si>
  <si>
    <t>Col AU</t>
  </si>
  <si>
    <t>Col AV</t>
  </si>
  <si>
    <t>Col AW</t>
  </si>
  <si>
    <t>Col AX</t>
  </si>
  <si>
    <t>Col AY</t>
  </si>
  <si>
    <t>Col AZ</t>
  </si>
  <si>
    <t>Col BA</t>
  </si>
  <si>
    <t>Col BB</t>
  </si>
  <si>
    <t>Col BC</t>
  </si>
  <si>
    <t>Col BD</t>
  </si>
  <si>
    <t>Col BE</t>
  </si>
  <si>
    <t>Discovery Charter</t>
  </si>
  <si>
    <t>OPEB employer plan contributions</t>
  </si>
  <si>
    <t>OPEB non-capital contributions</t>
  </si>
  <si>
    <t>Current Discount Rate (2.21%)</t>
  </si>
  <si>
    <t>Note - If you are unable to see the seven different tabs in this workbook (Info, JE Template, 2021 Summary, 2020 Summary, Contributions FY 2020, Contributions FY 2019, Amortization Schedule) then go to File, Options, Advanced, Display Options for this Workbook, and ensure that Show Sheet Tabs is checked.  Consult your IT specialist as needed.  Or put cursor on any tab showing, 'right click' and select 'unhide'.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</si>
</sst>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 \ \ "/>
    <numFmt numFmtId="167" formatCode="0.00000%"/>
    <numFmt numFmtId="168" formatCode="_(* #,##0.0_);_(* \(#,##0.0\);_(* &quot;-&quot;??_);_(@_)"/>
    <numFmt numFmtId="169" formatCode="_(* #,##0.000000000_);_(* \(#,##0.000000000\);_(* &quot;-&quot;??_);_(@_)"/>
    <numFmt numFmtId="170" formatCode="00000"/>
    <numFmt numFmtId="171" formatCode="00000.0"/>
    <numFmt numFmtId="172" formatCode="[$-409]mmmm\ d\,\ yyyy;@"/>
    <numFmt numFmtId="173" formatCode="_(* #,##0_);_(* \(#,##0\);_(* &quot;-&quot;????_);_(@_)"/>
    <numFmt numFmtId="174" formatCode="0.000000%"/>
  </numFmts>
  <fonts count="56">
    <font>
      <sz val="11"/>
      <color theme="1"/>
      <name val="Calibri"/>
      <family val="2"/>
      <scheme val="minor"/>
    </font>
    <font>
      <sz val="10"/>
      <color theme="1"/>
      <name val="Calibri"/>
      <family val="2"/>
    </font>
    <font>
      <sz val="11"/>
      <color theme="1"/>
      <name val="Calibri"/>
      <family val="2"/>
      <scheme val="minor"/>
    </font>
    <font>
      <b/>
      <sz val="11"/>
      <color theme="1"/>
      <name val="Calibri"/>
      <family val="2"/>
      <scheme val="minor"/>
    </font>
    <font>
      <sz val="9"/>
      <name val="Arial"/>
      <family val="2"/>
    </font>
    <font>
      <sz val="10"/>
      <name val="Arial"/>
      <family val="2"/>
    </font>
    <font>
      <sz val="10"/>
      <name val="Arial MT"/>
    </font>
    <font>
      <sz val="10"/>
      <color theme="1"/>
      <name val="Arial"/>
      <family val="2"/>
    </font>
    <font>
      <sz val="12"/>
      <name val="Times New Roman"/>
      <family val="1"/>
    </font>
    <font>
      <b/>
      <sz val="16"/>
      <name val="Arial"/>
      <family val="2"/>
    </font>
    <font>
      <b/>
      <sz val="16"/>
      <name val="Times New Roman"/>
      <family val="1"/>
    </font>
    <font>
      <b/>
      <sz val="12"/>
      <name val="Times New Roman"/>
      <family val="1"/>
    </font>
    <font>
      <b/>
      <sz val="11"/>
      <name val="Times New Roman"/>
      <family val="1"/>
    </font>
    <font>
      <b/>
      <sz val="11"/>
      <color theme="1"/>
      <name val="Arial"/>
      <family val="2"/>
    </font>
    <font>
      <sz val="12"/>
      <color indexed="12"/>
      <name val="Arial"/>
      <family val="2"/>
    </font>
    <font>
      <b/>
      <sz val="11"/>
      <name val="Calibri"/>
      <family val="2"/>
    </font>
    <font>
      <sz val="10"/>
      <name val="Calibri"/>
      <family val="2"/>
    </font>
    <font>
      <sz val="11"/>
      <color theme="1"/>
      <name val="Calibri"/>
      <family val="2"/>
    </font>
    <font>
      <b/>
      <sz val="10"/>
      <color theme="1"/>
      <name val="Calibri"/>
      <family val="2"/>
    </font>
    <font>
      <b/>
      <sz val="10"/>
      <name val="Calibri"/>
      <family val="2"/>
    </font>
    <font>
      <sz val="10"/>
      <color theme="1"/>
      <name val="Calibri"/>
      <family val="2"/>
      <scheme val="minor"/>
    </font>
    <font>
      <b/>
      <sz val="10"/>
      <color theme="1"/>
      <name val="Calibri"/>
      <family val="2"/>
      <scheme val="minor"/>
    </font>
    <font>
      <b/>
      <sz val="10"/>
      <color rgb="FF000000"/>
      <name val="Calibri"/>
      <family val="2"/>
      <scheme val="minor"/>
    </font>
    <font>
      <u/>
      <sz val="10"/>
      <name val="Arial Narrow"/>
      <family val="2"/>
    </font>
    <font>
      <sz val="10"/>
      <name val="Arial Narrow"/>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0"/>
      <name val="Calibri"/>
      <family val="2"/>
      <scheme val="minor"/>
    </font>
    <font>
      <sz val="10"/>
      <color rgb="FFFF0000"/>
      <name val="Calibri"/>
      <family val="2"/>
      <scheme val="minor"/>
    </font>
    <font>
      <b/>
      <sz val="10"/>
      <name val="Calibri"/>
      <family val="2"/>
      <scheme val="minor"/>
    </font>
    <font>
      <sz val="10"/>
      <color rgb="FFFF0000"/>
      <name val="Calibri"/>
      <family val="2"/>
    </font>
    <font>
      <b/>
      <sz val="10"/>
      <color rgb="FFFF0000"/>
      <name val="Calibri"/>
      <family val="2"/>
    </font>
    <font>
      <u/>
      <sz val="10"/>
      <name val="Calibri"/>
      <family val="2"/>
    </font>
    <font>
      <b/>
      <i/>
      <sz val="16"/>
      <color theme="1"/>
      <name val="Times New Roman"/>
      <family val="1"/>
    </font>
    <font>
      <b/>
      <i/>
      <sz val="14"/>
      <color theme="1"/>
      <name val="Times New Roman"/>
      <family val="1"/>
    </font>
    <font>
      <sz val="11"/>
      <color theme="1"/>
      <name val="Arial"/>
      <family val="2"/>
    </font>
    <font>
      <b/>
      <sz val="11"/>
      <color rgb="FF000000"/>
      <name val="Arial"/>
      <family val="2"/>
    </font>
    <font>
      <b/>
      <sz val="11"/>
      <color rgb="FF000000"/>
      <name val="Calibri"/>
      <family val="2"/>
      <scheme val="minor"/>
    </font>
    <font>
      <sz val="11"/>
      <name val="Calibri"/>
      <family val="2"/>
      <scheme val="minor"/>
    </font>
    <font>
      <b/>
      <sz val="10"/>
      <name val="Arial"/>
      <family val="2"/>
    </font>
    <font>
      <b/>
      <sz val="11"/>
      <color theme="1"/>
      <name val="Calibri"/>
      <family val="2"/>
    </font>
    <font>
      <b/>
      <sz val="12"/>
      <color rgb="FFFF0000"/>
      <name val="Times New Roman"/>
      <family val="1"/>
    </font>
    <font>
      <sz val="10"/>
      <color indexed="8"/>
      <name val="Arial"/>
      <family val="2"/>
    </font>
    <font>
      <b/>
      <sz val="12"/>
      <name val="Arial"/>
      <family val="2"/>
    </font>
    <font>
      <b/>
      <sz val="12"/>
      <color indexed="8"/>
      <name val="Arial"/>
      <family val="2"/>
    </font>
    <font>
      <b/>
      <sz val="10"/>
      <color indexed="8"/>
      <name val="Arial"/>
      <family val="2"/>
    </font>
    <font>
      <sz val="10"/>
      <name val="Times New Roman"/>
      <family val="1"/>
    </font>
    <font>
      <sz val="12"/>
      <color theme="1"/>
      <name val="Times New Roman"/>
      <family val="1"/>
    </font>
    <font>
      <sz val="9"/>
      <color theme="1"/>
      <name val="Arial"/>
      <family val="2"/>
    </font>
    <font>
      <sz val="9"/>
      <name val="Times New Roman"/>
      <family val="1"/>
    </font>
    <font>
      <b/>
      <sz val="9"/>
      <color indexed="8"/>
      <name val="Arial"/>
      <family val="2"/>
    </font>
    <font>
      <b/>
      <sz val="9.85"/>
      <color indexed="8"/>
      <name val="Arial"/>
      <family val="2"/>
    </font>
    <font>
      <sz val="9"/>
      <name val="Arial Narrow"/>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darkUp">
        <bgColor theme="2" tint="-9.9978637043366805E-2"/>
      </patternFill>
    </fill>
    <fill>
      <patternFill patternType="solid">
        <fgColor rgb="FF99CCFF"/>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right/>
      <top/>
      <bottom style="medium">
        <color auto="1"/>
      </bottom>
      <diagonal/>
    </border>
    <border>
      <left/>
      <right/>
      <top style="medium">
        <color auto="1"/>
      </top>
      <bottom style="medium">
        <color indexed="64"/>
      </bottom>
      <diagonal/>
    </border>
    <border>
      <left style="thin">
        <color indexed="64"/>
      </left>
      <right/>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ck">
        <color indexed="64"/>
      </right>
      <top/>
      <bottom style="medium">
        <color indexed="64"/>
      </bottom>
      <diagonal/>
    </border>
    <border>
      <left/>
      <right style="thick">
        <color indexed="64"/>
      </right>
      <top/>
      <bottom/>
      <diagonal/>
    </border>
    <border>
      <left style="hair">
        <color indexed="64"/>
      </left>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7">
    <xf numFmtId="0" fontId="0" fillId="0" borderId="0"/>
    <xf numFmtId="43" fontId="2"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7" fillId="0" borderId="0" applyFont="0" applyFill="0" applyBorder="0" applyAlignment="0" applyProtection="0"/>
    <xf numFmtId="0" fontId="8" fillId="0" borderId="0" applyFill="0" applyBorder="0" applyAlignment="0" applyProtection="0">
      <alignment horizontal="left"/>
    </xf>
    <xf numFmtId="0" fontId="7" fillId="0" borderId="0"/>
    <xf numFmtId="0" fontId="10" fillId="5" borderId="0" applyNumberFormat="0" applyBorder="0">
      <alignment horizontal="centerContinuous"/>
    </xf>
    <xf numFmtId="0" fontId="11" fillId="5" borderId="14" applyNumberFormat="0" applyFont="0" applyBorder="0" applyAlignment="0" applyProtection="0">
      <alignment horizontal="center"/>
    </xf>
    <xf numFmtId="0" fontId="12" fillId="5" borderId="15" applyNumberFormat="0" applyBorder="0">
      <alignment horizontal="center"/>
    </xf>
    <xf numFmtId="9" fontId="7" fillId="0" borderId="0" applyFont="0" applyFill="0" applyBorder="0" applyAlignment="0" applyProtection="0"/>
    <xf numFmtId="38" fontId="14" fillId="0" borderId="0" applyBorder="0">
      <alignment horizontal="right"/>
    </xf>
    <xf numFmtId="10" fontId="14" fillId="0" borderId="0" applyBorder="0">
      <alignment horizontal="right"/>
    </xf>
    <xf numFmtId="0" fontId="8" fillId="6" borderId="0" applyBorder="0"/>
    <xf numFmtId="0" fontId="8" fillId="7" borderId="16" applyNumberFormat="0" applyFont="0" applyBorder="0" applyAlignment="0" applyProtection="0">
      <alignment horizontal="centerContinuous"/>
    </xf>
    <xf numFmtId="39" fontId="5" fillId="0" borderId="0"/>
  </cellStyleXfs>
  <cellXfs count="371">
    <xf numFmtId="0" fontId="0" fillId="0" borderId="0" xfId="0"/>
    <xf numFmtId="164" fontId="0" fillId="0" borderId="0" xfId="1" applyNumberFormat="1" applyFont="1"/>
    <xf numFmtId="0" fontId="0" fillId="0" borderId="0" xfId="0" applyAlignment="1">
      <alignment horizontal="right"/>
    </xf>
    <xf numFmtId="0" fontId="0" fillId="0" borderId="0" xfId="0"/>
    <xf numFmtId="0" fontId="0" fillId="0" borderId="0" xfId="0" applyAlignment="1">
      <alignment wrapText="1"/>
    </xf>
    <xf numFmtId="0" fontId="0" fillId="0" borderId="0" xfId="0" applyFill="1"/>
    <xf numFmtId="164" fontId="0" fillId="0" borderId="0" xfId="0" applyNumberFormat="1"/>
    <xf numFmtId="0" fontId="15" fillId="0" borderId="0" xfId="20" applyFont="1" applyFill="1" applyBorder="1" applyAlignment="1">
      <alignment horizontal="center" wrapText="1"/>
    </xf>
    <xf numFmtId="164" fontId="3" fillId="0" borderId="0" xfId="1" applyNumberFormat="1" applyFont="1"/>
    <xf numFmtId="0" fontId="3" fillId="0" borderId="0" xfId="0" applyFont="1"/>
    <xf numFmtId="164" fontId="0" fillId="0" borderId="3" xfId="0" applyNumberFormat="1" applyBorder="1"/>
    <xf numFmtId="0" fontId="19" fillId="0" borderId="0" xfId="20" applyFont="1" applyFill="1" applyBorder="1">
      <alignment horizontal="center"/>
    </xf>
    <xf numFmtId="0" fontId="19" fillId="0" borderId="0" xfId="20" applyFont="1" applyFill="1" applyBorder="1" applyAlignment="1">
      <alignment horizontal="center" wrapText="1"/>
    </xf>
    <xf numFmtId="0" fontId="20" fillId="0" borderId="0" xfId="0" applyFont="1"/>
    <xf numFmtId="0" fontId="20" fillId="0" borderId="0" xfId="0" applyFont="1" applyBorder="1"/>
    <xf numFmtId="0" fontId="20" fillId="0" borderId="0" xfId="0" applyFont="1" applyAlignment="1">
      <alignment horizontal="right"/>
    </xf>
    <xf numFmtId="0" fontId="20" fillId="0" borderId="0" xfId="0" applyFont="1" applyFill="1" applyBorder="1"/>
    <xf numFmtId="0" fontId="21" fillId="0" borderId="0" xfId="0" applyFont="1" applyAlignment="1">
      <alignment horizontal="right"/>
    </xf>
    <xf numFmtId="0" fontId="20" fillId="0" borderId="0" xfId="0" applyFont="1" applyFill="1" applyAlignment="1"/>
    <xf numFmtId="0" fontId="21" fillId="0" borderId="1" xfId="0" applyFont="1" applyBorder="1" applyAlignment="1">
      <alignment horizontal="centerContinuous"/>
    </xf>
    <xf numFmtId="0" fontId="22" fillId="0" borderId="0" xfId="0" applyFont="1" applyFill="1" applyBorder="1" applyAlignment="1">
      <alignment horizontal="center" wrapText="1"/>
    </xf>
    <xf numFmtId="164" fontId="20" fillId="0" borderId="0" xfId="1" applyNumberFormat="1" applyFont="1" applyFill="1"/>
    <xf numFmtId="164" fontId="20" fillId="0" borderId="0" xfId="1" applyNumberFormat="1" applyFont="1"/>
    <xf numFmtId="0" fontId="20" fillId="0" borderId="0" xfId="0" applyFont="1" applyFill="1"/>
    <xf numFmtId="164" fontId="20" fillId="0" borderId="0" xfId="1" applyNumberFormat="1" applyFont="1" applyAlignment="1">
      <alignment horizontal="right"/>
    </xf>
    <xf numFmtId="0" fontId="21" fillId="4" borderId="2" xfId="0" applyFont="1" applyFill="1" applyBorder="1" applyAlignment="1">
      <alignment vertical="top"/>
    </xf>
    <xf numFmtId="0" fontId="21" fillId="4" borderId="3" xfId="0" applyFont="1" applyFill="1" applyBorder="1" applyAlignment="1">
      <alignment wrapText="1"/>
    </xf>
    <xf numFmtId="0" fontId="21" fillId="4" borderId="3" xfId="0" applyFont="1" applyFill="1" applyBorder="1" applyAlignment="1">
      <alignment horizontal="right" wrapText="1"/>
    </xf>
    <xf numFmtId="43" fontId="21" fillId="4" borderId="4" xfId="1" applyFont="1" applyFill="1" applyBorder="1" applyAlignment="1">
      <alignment horizontal="right"/>
    </xf>
    <xf numFmtId="43" fontId="20" fillId="0" borderId="0" xfId="1" applyFont="1"/>
    <xf numFmtId="0" fontId="20" fillId="4" borderId="5" xfId="0" applyFont="1" applyFill="1" applyBorder="1" applyAlignment="1"/>
    <xf numFmtId="0" fontId="20" fillId="4" borderId="0" xfId="0" applyFont="1" applyFill="1" applyBorder="1" applyAlignment="1">
      <alignment wrapText="1"/>
    </xf>
    <xf numFmtId="0" fontId="20" fillId="4" borderId="0" xfId="0" applyFont="1" applyFill="1"/>
    <xf numFmtId="41" fontId="20" fillId="4" borderId="0" xfId="0" applyNumberFormat="1" applyFont="1" applyFill="1" applyBorder="1" applyAlignment="1">
      <alignment wrapText="1"/>
    </xf>
    <xf numFmtId="41" fontId="20" fillId="4" borderId="6" xfId="1" applyNumberFormat="1" applyFont="1" applyFill="1" applyBorder="1"/>
    <xf numFmtId="0" fontId="20" fillId="4" borderId="0" xfId="0" applyFont="1" applyFill="1" applyBorder="1" applyAlignment="1"/>
    <xf numFmtId="164" fontId="20" fillId="0" borderId="0" xfId="0" applyNumberFormat="1" applyFont="1" applyFill="1"/>
    <xf numFmtId="169" fontId="20" fillId="0" borderId="0" xfId="0" applyNumberFormat="1" applyFont="1" applyFill="1"/>
    <xf numFmtId="0" fontId="20" fillId="4" borderId="0" xfId="0" quotePrefix="1" applyFont="1" applyFill="1" applyBorder="1" applyAlignment="1">
      <alignment wrapText="1"/>
    </xf>
    <xf numFmtId="41" fontId="20" fillId="4" borderId="0" xfId="0" quotePrefix="1" applyNumberFormat="1" applyFont="1" applyFill="1" applyBorder="1" applyAlignment="1">
      <alignment wrapText="1"/>
    </xf>
    <xf numFmtId="0" fontId="20" fillId="4" borderId="0" xfId="0" applyFont="1" applyFill="1" applyBorder="1"/>
    <xf numFmtId="41" fontId="20" fillId="4" borderId="0" xfId="0" applyNumberFormat="1" applyFont="1" applyFill="1" applyBorder="1"/>
    <xf numFmtId="0" fontId="20" fillId="4" borderId="7" xfId="0" applyFont="1" applyFill="1" applyBorder="1" applyAlignment="1"/>
    <xf numFmtId="0" fontId="20" fillId="4" borderId="1" xfId="0" applyFont="1" applyFill="1" applyBorder="1"/>
    <xf numFmtId="41" fontId="20" fillId="4" borderId="1" xfId="0" applyNumberFormat="1" applyFont="1" applyFill="1" applyBorder="1"/>
    <xf numFmtId="165" fontId="20" fillId="4" borderId="1" xfId="8" applyNumberFormat="1" applyFont="1" applyFill="1" applyBorder="1" applyAlignment="1">
      <alignment wrapText="1"/>
    </xf>
    <xf numFmtId="165" fontId="20" fillId="4" borderId="8" xfId="8" applyNumberFormat="1" applyFont="1" applyFill="1" applyBorder="1" applyAlignment="1">
      <alignment wrapText="1"/>
    </xf>
    <xf numFmtId="0" fontId="20" fillId="0" borderId="0" xfId="0" applyFont="1" applyAlignment="1">
      <alignment vertical="top"/>
    </xf>
    <xf numFmtId="0" fontId="20" fillId="0" borderId="0" xfId="0" applyFont="1" applyAlignment="1">
      <alignment wrapText="1"/>
    </xf>
    <xf numFmtId="0" fontId="20" fillId="3" borderId="2" xfId="0" applyFont="1" applyFill="1" applyBorder="1" applyAlignment="1">
      <alignment vertical="top"/>
    </xf>
    <xf numFmtId="0" fontId="20" fillId="3" borderId="3" xfId="0" applyFont="1" applyFill="1" applyBorder="1" applyAlignment="1">
      <alignment wrapText="1"/>
    </xf>
    <xf numFmtId="43" fontId="20" fillId="3" borderId="3" xfId="1" applyFont="1" applyFill="1" applyBorder="1"/>
    <xf numFmtId="43" fontId="20" fillId="3" borderId="4" xfId="1" applyFont="1" applyFill="1" applyBorder="1"/>
    <xf numFmtId="0" fontId="20" fillId="3" borderId="5" xfId="0" applyFont="1" applyFill="1" applyBorder="1" applyAlignment="1"/>
    <xf numFmtId="0" fontId="20" fillId="3" borderId="0" xfId="0" applyFont="1" applyFill="1" applyBorder="1"/>
    <xf numFmtId="0" fontId="20" fillId="3" borderId="0" xfId="0" applyFont="1" applyFill="1" applyBorder="1" applyAlignment="1">
      <alignment wrapText="1"/>
    </xf>
    <xf numFmtId="42" fontId="20" fillId="3" borderId="0" xfId="1" applyNumberFormat="1" applyFont="1" applyFill="1" applyBorder="1"/>
    <xf numFmtId="43" fontId="20" fillId="3" borderId="6" xfId="1" applyFont="1" applyFill="1" applyBorder="1"/>
    <xf numFmtId="0" fontId="20" fillId="0" borderId="0" xfId="0" applyFont="1" applyFill="1" applyAlignment="1">
      <alignment horizontal="center"/>
    </xf>
    <xf numFmtId="0" fontId="20" fillId="3" borderId="1" xfId="0" applyFont="1" applyFill="1" applyBorder="1" applyAlignment="1">
      <alignment wrapText="1"/>
    </xf>
    <xf numFmtId="43" fontId="20" fillId="3" borderId="8" xfId="1" applyFont="1" applyFill="1" applyBorder="1"/>
    <xf numFmtId="0" fontId="20" fillId="3" borderId="5" xfId="0" applyFont="1" applyFill="1" applyBorder="1" applyAlignment="1">
      <alignment vertical="top"/>
    </xf>
    <xf numFmtId="164" fontId="20" fillId="3" borderId="0" xfId="1" applyNumberFormat="1" applyFont="1" applyFill="1" applyBorder="1"/>
    <xf numFmtId="0" fontId="20" fillId="3" borderId="7" xfId="0" applyFont="1" applyFill="1" applyBorder="1" applyAlignment="1">
      <alignment vertical="top"/>
    </xf>
    <xf numFmtId="41" fontId="20" fillId="3" borderId="1" xfId="1" applyNumberFormat="1" applyFont="1" applyFill="1" applyBorder="1"/>
    <xf numFmtId="0" fontId="20" fillId="0" borderId="5" xfId="0" applyFont="1" applyFill="1" applyBorder="1" applyAlignment="1">
      <alignment vertical="top"/>
    </xf>
    <xf numFmtId="0" fontId="20" fillId="0" borderId="0" xfId="0" applyFont="1" applyFill="1" applyBorder="1" applyAlignment="1">
      <alignment wrapText="1"/>
    </xf>
    <xf numFmtId="43" fontId="20" fillId="0" borderId="0" xfId="1" applyFont="1" applyFill="1" applyBorder="1"/>
    <xf numFmtId="43" fontId="20" fillId="0" borderId="6" xfId="1" applyFont="1" applyFill="1" applyBorder="1"/>
    <xf numFmtId="43" fontId="21" fillId="3" borderId="1" xfId="1" applyFont="1" applyFill="1" applyBorder="1" applyAlignment="1">
      <alignment horizontal="center" wrapText="1"/>
    </xf>
    <xf numFmtId="43" fontId="21" fillId="3" borderId="8" xfId="1" applyFont="1" applyFill="1" applyBorder="1" applyAlignment="1">
      <alignment horizontal="center" wrapText="1"/>
    </xf>
    <xf numFmtId="0" fontId="20" fillId="0" borderId="0" xfId="0" applyFont="1" applyFill="1" applyAlignment="1">
      <alignment horizontal="right" wrapText="1"/>
    </xf>
    <xf numFmtId="0" fontId="20" fillId="0" borderId="0" xfId="0" applyFont="1" applyFill="1" applyAlignment="1">
      <alignment horizontal="right"/>
    </xf>
    <xf numFmtId="41" fontId="20" fillId="3" borderId="0" xfId="1" applyNumberFormat="1" applyFont="1" applyFill="1" applyBorder="1"/>
    <xf numFmtId="41" fontId="20" fillId="3" borderId="6" xfId="1" applyNumberFormat="1" applyFont="1" applyFill="1" applyBorder="1"/>
    <xf numFmtId="43" fontId="20" fillId="0" borderId="0" xfId="0" applyNumberFormat="1" applyFont="1" applyFill="1"/>
    <xf numFmtId="0" fontId="20" fillId="3" borderId="5" xfId="0" applyFont="1" applyFill="1" applyBorder="1"/>
    <xf numFmtId="43" fontId="20" fillId="8" borderId="6" xfId="1" applyFont="1" applyFill="1" applyBorder="1"/>
    <xf numFmtId="0" fontId="20" fillId="3" borderId="0" xfId="0" quotePrefix="1" applyFont="1" applyFill="1" applyBorder="1" applyAlignment="1">
      <alignment wrapText="1"/>
    </xf>
    <xf numFmtId="165" fontId="20" fillId="3" borderId="9" xfId="8" applyNumberFormat="1" applyFont="1" applyFill="1" applyBorder="1"/>
    <xf numFmtId="165" fontId="20" fillId="3" borderId="11" xfId="8" applyNumberFormat="1" applyFont="1" applyFill="1" applyBorder="1"/>
    <xf numFmtId="165" fontId="20" fillId="0" borderId="0" xfId="0" applyNumberFormat="1" applyFont="1"/>
    <xf numFmtId="43" fontId="20" fillId="3" borderId="0" xfId="1" applyFont="1" applyFill="1" applyBorder="1"/>
    <xf numFmtId="0" fontId="20" fillId="3" borderId="7" xfId="0" applyFont="1" applyFill="1" applyBorder="1"/>
    <xf numFmtId="43" fontId="20" fillId="3" borderId="1" xfId="1" applyFont="1" applyFill="1" applyBorder="1"/>
    <xf numFmtId="0" fontId="20" fillId="4" borderId="2" xfId="0" applyFont="1" applyFill="1" applyBorder="1"/>
    <xf numFmtId="0" fontId="20" fillId="4" borderId="3" xfId="0" applyFont="1" applyFill="1" applyBorder="1"/>
    <xf numFmtId="0" fontId="20" fillId="4" borderId="5" xfId="0" applyFont="1" applyFill="1" applyBorder="1"/>
    <xf numFmtId="0" fontId="21" fillId="4" borderId="0" xfId="0" applyFont="1" applyFill="1" applyBorder="1"/>
    <xf numFmtId="0" fontId="20" fillId="4" borderId="0" xfId="0" applyFont="1" applyFill="1" applyBorder="1" applyAlignment="1">
      <alignment horizontal="left"/>
    </xf>
    <xf numFmtId="42" fontId="20" fillId="4" borderId="0" xfId="8" applyNumberFormat="1" applyFont="1" applyFill="1" applyBorder="1"/>
    <xf numFmtId="165" fontId="20" fillId="0" borderId="0" xfId="0" applyNumberFormat="1" applyFont="1" applyFill="1"/>
    <xf numFmtId="42" fontId="20" fillId="4" borderId="9" xfId="0" applyNumberFormat="1" applyFont="1" applyFill="1" applyBorder="1"/>
    <xf numFmtId="0" fontId="20" fillId="4" borderId="7" xfId="0" applyFont="1" applyFill="1" applyBorder="1"/>
    <xf numFmtId="0" fontId="21" fillId="4" borderId="2" xfId="0" applyFont="1" applyFill="1" applyBorder="1"/>
    <xf numFmtId="0" fontId="21" fillId="4" borderId="3" xfId="0" applyFont="1" applyFill="1" applyBorder="1"/>
    <xf numFmtId="0" fontId="21" fillId="4" borderId="12" xfId="0" applyFont="1" applyFill="1" applyBorder="1" applyAlignment="1">
      <alignment horizontal="center" wrapText="1"/>
    </xf>
    <xf numFmtId="0" fontId="21" fillId="4" borderId="13" xfId="0" applyFont="1" applyFill="1" applyBorder="1" applyAlignment="1">
      <alignment horizontal="center" wrapText="1"/>
    </xf>
    <xf numFmtId="0" fontId="21" fillId="4" borderId="5" xfId="0" applyFont="1" applyFill="1" applyBorder="1"/>
    <xf numFmtId="164" fontId="20" fillId="4" borderId="0" xfId="1" applyNumberFormat="1" applyFont="1" applyFill="1" applyBorder="1"/>
    <xf numFmtId="164" fontId="20" fillId="4" borderId="0" xfId="0" applyNumberFormat="1" applyFont="1" applyFill="1" applyBorder="1" applyAlignment="1">
      <alignment horizontal="center" wrapText="1"/>
    </xf>
    <xf numFmtId="164" fontId="20" fillId="4" borderId="6" xfId="1" applyNumberFormat="1" applyFont="1" applyFill="1" applyBorder="1"/>
    <xf numFmtId="0" fontId="21" fillId="4" borderId="0" xfId="0" applyFont="1" applyFill="1" applyBorder="1" applyAlignment="1">
      <alignment horizontal="center" wrapText="1"/>
    </xf>
    <xf numFmtId="0" fontId="21" fillId="4" borderId="6" xfId="0" applyFont="1" applyFill="1" applyBorder="1" applyAlignment="1">
      <alignment horizontal="center" wrapText="1"/>
    </xf>
    <xf numFmtId="164" fontId="21" fillId="4" borderId="0" xfId="0" applyNumberFormat="1" applyFont="1" applyFill="1" applyBorder="1"/>
    <xf numFmtId="164" fontId="21" fillId="4" borderId="6" xfId="0" applyNumberFormat="1" applyFont="1" applyFill="1" applyBorder="1"/>
    <xf numFmtId="0" fontId="20" fillId="4" borderId="8" xfId="0" applyFont="1" applyFill="1" applyBorder="1"/>
    <xf numFmtId="0" fontId="20" fillId="2" borderId="0" xfId="0" applyFont="1" applyFill="1" applyAlignment="1">
      <alignment vertical="center"/>
    </xf>
    <xf numFmtId="0" fontId="24" fillId="2" borderId="0" xfId="0" applyFont="1" applyFill="1" applyAlignment="1" applyProtection="1">
      <alignment horizontal="center"/>
    </xf>
    <xf numFmtId="166" fontId="24" fillId="2" borderId="0" xfId="0" applyNumberFormat="1" applyFont="1" applyFill="1" applyProtection="1"/>
    <xf numFmtId="0" fontId="20" fillId="2" borderId="0" xfId="0" applyFont="1" applyFill="1"/>
    <xf numFmtId="0" fontId="24" fillId="2" borderId="0" xfId="0" applyFont="1" applyFill="1" applyAlignment="1">
      <alignment horizontal="center" vertical="top"/>
    </xf>
    <xf numFmtId="0" fontId="24" fillId="2" borderId="0" xfId="0" applyFont="1" applyFill="1"/>
    <xf numFmtId="0" fontId="24" fillId="2" borderId="0" xfId="0" applyNumberFormat="1" applyFont="1" applyFill="1" applyAlignment="1" applyProtection="1">
      <alignment horizontal="left" vertical="top"/>
    </xf>
    <xf numFmtId="0" fontId="24" fillId="2" borderId="0" xfId="0" applyFont="1" applyFill="1" applyAlignment="1">
      <alignment vertical="top"/>
    </xf>
    <xf numFmtId="0" fontId="20" fillId="2" borderId="0" xfId="0" applyFont="1" applyFill="1" applyAlignment="1">
      <alignment vertical="top"/>
    </xf>
    <xf numFmtId="49" fontId="24" fillId="2" borderId="0" xfId="0" quotePrefix="1" applyNumberFormat="1" applyFont="1" applyFill="1" applyAlignment="1" applyProtection="1">
      <alignment horizontal="center" vertical="top"/>
    </xf>
    <xf numFmtId="49" fontId="24" fillId="2" borderId="0" xfId="0" quotePrefix="1" applyNumberFormat="1" applyFont="1" applyFill="1" applyAlignment="1">
      <alignment horizontal="center" vertical="top"/>
    </xf>
    <xf numFmtId="0" fontId="24" fillId="2" borderId="0" xfId="0" applyNumberFormat="1" applyFont="1" applyFill="1" applyAlignment="1" applyProtection="1">
      <alignment horizontal="left" vertical="top" wrapText="1"/>
    </xf>
    <xf numFmtId="0" fontId="20" fillId="2" borderId="0" xfId="0" applyFont="1" applyFill="1" applyAlignment="1">
      <alignment vertical="top" wrapText="1"/>
    </xf>
    <xf numFmtId="0" fontId="20" fillId="3" borderId="0" xfId="0" applyFont="1" applyFill="1" applyBorder="1" applyAlignment="1"/>
    <xf numFmtId="0" fontId="19" fillId="0" borderId="1" xfId="20" applyFont="1" applyFill="1" applyBorder="1">
      <alignment horizontal="center"/>
    </xf>
    <xf numFmtId="0" fontId="19" fillId="0" borderId="1" xfId="20" applyFont="1" applyFill="1" applyBorder="1" applyAlignment="1">
      <alignment horizontal="center" wrapText="1"/>
    </xf>
    <xf numFmtId="0" fontId="21" fillId="0" borderId="0" xfId="0" applyFont="1" applyFill="1" applyBorder="1"/>
    <xf numFmtId="0" fontId="22" fillId="9" borderId="0" xfId="0" applyFont="1" applyFill="1" applyBorder="1" applyAlignment="1">
      <alignment horizontal="center" wrapText="1"/>
    </xf>
    <xf numFmtId="0" fontId="20" fillId="9" borderId="0" xfId="0" applyFont="1" applyFill="1"/>
    <xf numFmtId="167" fontId="20" fillId="9" borderId="0" xfId="9" applyNumberFormat="1" applyFont="1" applyFill="1"/>
    <xf numFmtId="164" fontId="20" fillId="9" borderId="0" xfId="1" applyNumberFormat="1" applyFont="1" applyFill="1"/>
    <xf numFmtId="0" fontId="20" fillId="9" borderId="0" xfId="0" applyFont="1" applyFill="1" applyAlignment="1">
      <alignment horizontal="right"/>
    </xf>
    <xf numFmtId="0" fontId="22" fillId="10" borderId="0" xfId="0" applyFont="1" applyFill="1" applyBorder="1" applyAlignment="1">
      <alignment horizontal="center" wrapText="1"/>
    </xf>
    <xf numFmtId="0" fontId="20" fillId="10" borderId="0" xfId="0" applyFont="1" applyFill="1"/>
    <xf numFmtId="167" fontId="20" fillId="10" borderId="0" xfId="9" applyNumberFormat="1" applyFont="1" applyFill="1"/>
    <xf numFmtId="164" fontId="20" fillId="10" borderId="0" xfId="1" applyNumberFormat="1" applyFont="1" applyFill="1"/>
    <xf numFmtId="164" fontId="20" fillId="10" borderId="0" xfId="1" applyNumberFormat="1" applyFont="1" applyFill="1" applyAlignment="1">
      <alignment horizontal="right"/>
    </xf>
    <xf numFmtId="0" fontId="20" fillId="10" borderId="0" xfId="0" applyFont="1" applyFill="1" applyAlignment="1">
      <alignment horizontal="right"/>
    </xf>
    <xf numFmtId="164" fontId="20" fillId="0" borderId="0" xfId="1" applyNumberFormat="1" applyFont="1" applyBorder="1"/>
    <xf numFmtId="0" fontId="22" fillId="0" borderId="12" xfId="0" applyFont="1" applyFill="1" applyBorder="1" applyAlignment="1">
      <alignment horizontal="center" wrapText="1"/>
    </xf>
    <xf numFmtId="0" fontId="20" fillId="0" borderId="12" xfId="0" applyFont="1" applyBorder="1"/>
    <xf numFmtId="164" fontId="20" fillId="0" borderId="12" xfId="1" applyNumberFormat="1" applyFont="1" applyBorder="1" applyAlignment="1">
      <alignment horizontal="right"/>
    </xf>
    <xf numFmtId="164" fontId="20" fillId="0" borderId="12" xfId="1" applyNumberFormat="1" applyFont="1" applyBorder="1"/>
    <xf numFmtId="0" fontId="19" fillId="2" borderId="0" xfId="4" quotePrefix="1" applyFont="1" applyFill="1"/>
    <xf numFmtId="0" fontId="16" fillId="2" borderId="0" xfId="4" applyFont="1" applyFill="1"/>
    <xf numFmtId="0" fontId="16" fillId="0" borderId="0" xfId="4" applyFont="1"/>
    <xf numFmtId="0" fontId="19" fillId="2" borderId="0" xfId="4" applyFont="1" applyFill="1"/>
    <xf numFmtId="0" fontId="16" fillId="2" borderId="0" xfId="4" quotePrefix="1" applyFont="1" applyFill="1"/>
    <xf numFmtId="0" fontId="16" fillId="0" borderId="0" xfId="4" applyFont="1" applyFill="1"/>
    <xf numFmtId="0" fontId="16" fillId="0" borderId="0" xfId="4" applyFont="1" applyFill="1" applyAlignment="1">
      <alignment vertical="top"/>
    </xf>
    <xf numFmtId="0" fontId="19" fillId="0" borderId="0" xfId="4" applyFont="1" applyFill="1"/>
    <xf numFmtId="0" fontId="19" fillId="2" borderId="0" xfId="4" applyFont="1" applyFill="1" applyAlignment="1">
      <alignment horizontal="left"/>
    </xf>
    <xf numFmtId="0" fontId="16" fillId="2" borderId="10" xfId="4" applyFont="1" applyFill="1" applyBorder="1" applyAlignment="1" applyProtection="1">
      <alignment horizontal="center"/>
      <protection locked="0"/>
    </xf>
    <xf numFmtId="0" fontId="25" fillId="2" borderId="0" xfId="4" applyFont="1" applyFill="1" applyAlignment="1" applyProtection="1">
      <alignment horizontal="left" indent="1"/>
    </xf>
    <xf numFmtId="0" fontId="16" fillId="2" borderId="0" xfId="4" applyFont="1" applyFill="1" applyBorder="1"/>
    <xf numFmtId="0" fontId="25" fillId="2" borderId="0" xfId="4" applyFont="1" applyFill="1" applyAlignment="1" applyProtection="1">
      <alignment horizontal="left" indent="3"/>
    </xf>
    <xf numFmtId="0" fontId="26" fillId="2" borderId="0" xfId="4" applyFont="1" applyFill="1" applyAlignment="1" applyProtection="1">
      <alignment horizontal="left" indent="4"/>
    </xf>
    <xf numFmtId="0" fontId="16" fillId="2" borderId="0" xfId="4" applyFont="1" applyFill="1" applyAlignment="1">
      <alignment wrapText="1"/>
    </xf>
    <xf numFmtId="14" fontId="16" fillId="2" borderId="0" xfId="4" applyNumberFormat="1" applyFont="1" applyFill="1" applyBorder="1" applyAlignment="1">
      <alignment horizontal="left"/>
    </xf>
    <xf numFmtId="165" fontId="16" fillId="0" borderId="10" xfId="8" applyNumberFormat="1" applyFont="1" applyBorder="1"/>
    <xf numFmtId="165" fontId="16" fillId="0" borderId="0" xfId="8" applyNumberFormat="1" applyFont="1" applyBorder="1"/>
    <xf numFmtId="0" fontId="16" fillId="4" borderId="5" xfId="4" applyFont="1" applyFill="1" applyBorder="1"/>
    <xf numFmtId="0" fontId="16" fillId="4" borderId="0" xfId="4" applyFont="1" applyFill="1" applyBorder="1"/>
    <xf numFmtId="0" fontId="16" fillId="4" borderId="6" xfId="4" applyFont="1" applyFill="1" applyBorder="1"/>
    <xf numFmtId="0" fontId="27" fillId="4" borderId="5" xfId="0" applyFont="1" applyFill="1" applyBorder="1" applyAlignment="1">
      <alignment vertical="top" wrapText="1"/>
    </xf>
    <xf numFmtId="0" fontId="16" fillId="0" borderId="0" xfId="4" applyFont="1" applyAlignment="1">
      <alignment horizontal="center"/>
    </xf>
    <xf numFmtId="14" fontId="16" fillId="0" borderId="0" xfId="4" applyNumberFormat="1" applyFont="1"/>
    <xf numFmtId="0" fontId="16" fillId="0" borderId="0" xfId="4" applyFont="1" applyAlignment="1">
      <alignment horizontal="right"/>
    </xf>
    <xf numFmtId="0" fontId="17" fillId="4" borderId="0" xfId="0" applyFont="1" applyFill="1" applyBorder="1" applyAlignment="1">
      <alignment vertical="top" wrapText="1"/>
    </xf>
    <xf numFmtId="0" fontId="17" fillId="4" borderId="6" xfId="0" applyFont="1" applyFill="1" applyBorder="1" applyAlignment="1">
      <alignment vertical="top" wrapText="1"/>
    </xf>
    <xf numFmtId="43" fontId="20" fillId="0" borderId="0" xfId="1" applyFont="1" applyFill="1"/>
    <xf numFmtId="43" fontId="20" fillId="0" borderId="0" xfId="0" applyNumberFormat="1" applyFont="1"/>
    <xf numFmtId="164" fontId="20" fillId="0" borderId="0" xfId="0" applyNumberFormat="1" applyFont="1"/>
    <xf numFmtId="41" fontId="20" fillId="0" borderId="0" xfId="0" applyNumberFormat="1" applyFont="1" applyFill="1" applyBorder="1"/>
    <xf numFmtId="164" fontId="31" fillId="0" borderId="0" xfId="1" applyNumberFormat="1" applyFont="1" applyBorder="1"/>
    <xf numFmtId="165" fontId="20" fillId="0" borderId="0" xfId="0" applyNumberFormat="1" applyFont="1" applyFill="1" applyBorder="1"/>
    <xf numFmtId="0" fontId="16" fillId="0" borderId="0" xfId="4" applyFont="1"/>
    <xf numFmtId="41" fontId="20" fillId="3" borderId="0" xfId="8" applyNumberFormat="1" applyFont="1" applyFill="1" applyBorder="1"/>
    <xf numFmtId="168" fontId="1" fillId="0" borderId="0" xfId="1" applyNumberFormat="1" applyFont="1" applyAlignment="1">
      <alignment horizontal="center"/>
    </xf>
    <xf numFmtId="0" fontId="1" fillId="0" borderId="0" xfId="19" applyFont="1" applyFill="1" applyBorder="1" applyAlignment="1"/>
    <xf numFmtId="0" fontId="19" fillId="0" borderId="1" xfId="19" applyFont="1" applyFill="1" applyBorder="1">
      <alignment horizontal="center"/>
    </xf>
    <xf numFmtId="0" fontId="1" fillId="0" borderId="0" xfId="0" applyFont="1"/>
    <xf numFmtId="168" fontId="19" fillId="0" borderId="1" xfId="1" applyNumberFormat="1" applyFont="1" applyBorder="1" applyAlignment="1">
      <alignment horizontal="center" wrapText="1"/>
    </xf>
    <xf numFmtId="170" fontId="16" fillId="0" borderId="0" xfId="1" applyNumberFormat="1" applyFont="1" applyAlignment="1">
      <alignment horizontal="center"/>
    </xf>
    <xf numFmtId="38" fontId="16" fillId="0" borderId="0" xfId="16" applyNumberFormat="1" applyFont="1" applyAlignment="1">
      <alignment wrapText="1"/>
    </xf>
    <xf numFmtId="37" fontId="1" fillId="0" borderId="0" xfId="16" applyNumberFormat="1" applyFont="1" applyAlignment="1"/>
    <xf numFmtId="164" fontId="1" fillId="0" borderId="0" xfId="1" applyNumberFormat="1" applyFont="1"/>
    <xf numFmtId="171" fontId="16" fillId="0" borderId="0" xfId="1" applyNumberFormat="1" applyFont="1" applyAlignment="1">
      <alignment horizontal="center"/>
    </xf>
    <xf numFmtId="168" fontId="16" fillId="0" borderId="0" xfId="1" applyNumberFormat="1" applyFont="1" applyAlignment="1">
      <alignment horizontal="center"/>
    </xf>
    <xf numFmtId="0" fontId="16" fillId="0" borderId="0" xfId="0" applyFont="1"/>
    <xf numFmtId="38" fontId="1" fillId="0" borderId="9" xfId="0" applyNumberFormat="1" applyFont="1" applyBorder="1"/>
    <xf numFmtId="0" fontId="1" fillId="0" borderId="9" xfId="0" applyFont="1" applyBorder="1"/>
    <xf numFmtId="168" fontId="33" fillId="0" borderId="0" xfId="1" applyNumberFormat="1" applyFont="1" applyAlignment="1">
      <alignment horizontal="center"/>
    </xf>
    <xf numFmtId="0" fontId="33" fillId="0" borderId="0" xfId="0" applyFont="1" applyAlignment="1">
      <alignment horizontal="center"/>
    </xf>
    <xf numFmtId="0" fontId="33" fillId="0" borderId="0" xfId="16" applyFont="1" applyAlignment="1">
      <alignment horizontal="center"/>
    </xf>
    <xf numFmtId="0" fontId="16" fillId="0" borderId="0" xfId="16" applyFont="1" applyAlignment="1"/>
    <xf numFmtId="43" fontId="19" fillId="0" borderId="1" xfId="1" applyFont="1" applyFill="1" applyBorder="1" applyAlignment="1">
      <alignment horizontal="center" wrapText="1"/>
    </xf>
    <xf numFmtId="43" fontId="1" fillId="0" borderId="0" xfId="1" applyFont="1" applyAlignment="1"/>
    <xf numFmtId="43" fontId="1" fillId="0" borderId="9" xfId="1" applyFont="1" applyBorder="1"/>
    <xf numFmtId="43" fontId="33" fillId="0" borderId="0" xfId="1" applyFont="1" applyAlignment="1">
      <alignment horizontal="center"/>
    </xf>
    <xf numFmtId="43" fontId="16" fillId="0" borderId="0" xfId="1" applyFont="1" applyAlignment="1"/>
    <xf numFmtId="164" fontId="34" fillId="0" borderId="0" xfId="1" applyNumberFormat="1" applyFont="1" applyAlignment="1">
      <alignment horizontal="fill"/>
    </xf>
    <xf numFmtId="164" fontId="19" fillId="0" borderId="1" xfId="1" applyNumberFormat="1" applyFont="1" applyFill="1" applyBorder="1" applyAlignment="1">
      <alignment horizontal="center" wrapText="1"/>
    </xf>
    <xf numFmtId="164" fontId="1" fillId="0" borderId="0" xfId="1" applyNumberFormat="1" applyFont="1" applyAlignment="1"/>
    <xf numFmtId="164" fontId="1" fillId="0" borderId="9" xfId="1" applyNumberFormat="1" applyFont="1" applyBorder="1"/>
    <xf numFmtId="164" fontId="33" fillId="0" borderId="0" xfId="1" applyNumberFormat="1" applyFont="1" applyAlignment="1">
      <alignment horizontal="center"/>
    </xf>
    <xf numFmtId="164" fontId="16" fillId="0" borderId="0" xfId="1" applyNumberFormat="1" applyFont="1" applyAlignment="1"/>
    <xf numFmtId="168" fontId="18" fillId="0" borderId="0" xfId="1" applyNumberFormat="1" applyFont="1" applyAlignment="1">
      <alignment horizontal="left"/>
    </xf>
    <xf numFmtId="0" fontId="16" fillId="0" borderId="10" xfId="4" applyFont="1" applyFill="1" applyBorder="1" applyAlignment="1">
      <alignment horizontal="right"/>
    </xf>
    <xf numFmtId="164" fontId="19" fillId="0" borderId="12" xfId="1" applyNumberFormat="1" applyFont="1" applyFill="1" applyBorder="1" applyAlignment="1">
      <alignment horizontal="center" wrapText="1"/>
    </xf>
    <xf numFmtId="164" fontId="19" fillId="0" borderId="0" xfId="1" applyNumberFormat="1" applyFont="1" applyFill="1" applyBorder="1" applyAlignment="1">
      <alignment horizontal="center"/>
    </xf>
    <xf numFmtId="164" fontId="19" fillId="0" borderId="0" xfId="1" applyNumberFormat="1" applyFont="1" applyFill="1" applyBorder="1" applyAlignment="1">
      <alignment horizontal="center" wrapText="1"/>
    </xf>
    <xf numFmtId="164" fontId="16" fillId="0" borderId="9" xfId="1" applyNumberFormat="1" applyFont="1" applyBorder="1"/>
    <xf numFmtId="164" fontId="35" fillId="0" borderId="0" xfId="1" applyNumberFormat="1" applyFont="1" applyAlignment="1"/>
    <xf numFmtId="164" fontId="20" fillId="0" borderId="0" xfId="0" applyNumberFormat="1" applyFont="1" applyFill="1" applyBorder="1"/>
    <xf numFmtId="41" fontId="20" fillId="11" borderId="6" xfId="1" applyNumberFormat="1" applyFont="1" applyFill="1" applyBorder="1"/>
    <xf numFmtId="164" fontId="20" fillId="0" borderId="0" xfId="1" applyNumberFormat="1" applyFont="1" applyFill="1" applyBorder="1"/>
    <xf numFmtId="0" fontId="32" fillId="0" borderId="0" xfId="0" applyFont="1" applyFill="1"/>
    <xf numFmtId="0" fontId="20" fillId="0" borderId="0" xfId="0" applyFont="1" applyFill="1" applyBorder="1" applyAlignment="1">
      <alignment horizontal="right"/>
    </xf>
    <xf numFmtId="42" fontId="20" fillId="0" borderId="0" xfId="0" applyNumberFormat="1" applyFont="1" applyFill="1" applyBorder="1"/>
    <xf numFmtId="165" fontId="30" fillId="0" borderId="0" xfId="0" applyNumberFormat="1" applyFont="1" applyFill="1"/>
    <xf numFmtId="43" fontId="5" fillId="0" borderId="0" xfId="1" applyFont="1" applyFill="1" applyBorder="1" applyAlignment="1">
      <alignment horizontal="right"/>
    </xf>
    <xf numFmtId="43" fontId="5" fillId="0" borderId="0" xfId="1" applyFont="1" applyFill="1" applyAlignment="1">
      <alignment horizontal="right"/>
    </xf>
    <xf numFmtId="164" fontId="5" fillId="0" borderId="0" xfId="1" applyNumberFormat="1" applyFont="1" applyFill="1" applyAlignment="1">
      <alignment horizontal="right"/>
    </xf>
    <xf numFmtId="164" fontId="5" fillId="0" borderId="0" xfId="1" applyNumberFormat="1" applyFont="1" applyFill="1" applyBorder="1" applyAlignment="1">
      <alignment horizontal="right"/>
    </xf>
    <xf numFmtId="164" fontId="5" fillId="0" borderId="0" xfId="1" applyNumberFormat="1" applyFont="1" applyFill="1" applyAlignment="1">
      <alignment horizontal="right" vertical="top"/>
    </xf>
    <xf numFmtId="164" fontId="5" fillId="0" borderId="0" xfId="1" applyNumberFormat="1" applyFont="1" applyFill="1"/>
    <xf numFmtId="164" fontId="5" fillId="0" borderId="0" xfId="1" applyNumberFormat="1" applyFont="1" applyFill="1" applyBorder="1"/>
    <xf numFmtId="164" fontId="42" fillId="0" borderId="0" xfId="1" applyNumberFormat="1" applyFont="1" applyFill="1" applyBorder="1" applyAlignment="1">
      <alignment horizontal="left"/>
    </xf>
    <xf numFmtId="164" fontId="42" fillId="0" borderId="0" xfId="1" applyNumberFormat="1" applyFont="1" applyFill="1" applyBorder="1"/>
    <xf numFmtId="164" fontId="41" fillId="0" borderId="0" xfId="1" applyNumberFormat="1" applyFont="1" applyFill="1"/>
    <xf numFmtId="164" fontId="42" fillId="0" borderId="20" xfId="1" applyNumberFormat="1" applyFont="1" applyFill="1" applyBorder="1"/>
    <xf numFmtId="172" fontId="36" fillId="0" borderId="0" xfId="0" applyNumberFormat="1" applyFont="1" applyFill="1" applyAlignment="1">
      <alignment horizontal="left"/>
    </xf>
    <xf numFmtId="164" fontId="0" fillId="0" borderId="0" xfId="0" applyNumberFormat="1" applyFill="1"/>
    <xf numFmtId="0" fontId="37" fillId="0" borderId="0" xfId="0" applyFont="1" applyFill="1" applyAlignment="1">
      <alignment horizontal="right"/>
    </xf>
    <xf numFmtId="0" fontId="13" fillId="0" borderId="0" xfId="0" applyFont="1" applyFill="1"/>
    <xf numFmtId="0" fontId="38" fillId="0" borderId="0" xfId="0" applyFont="1" applyFill="1"/>
    <xf numFmtId="0" fontId="13" fillId="0" borderId="0" xfId="0" applyFont="1" applyFill="1" applyAlignment="1">
      <alignment horizontal="center"/>
    </xf>
    <xf numFmtId="0" fontId="38" fillId="0" borderId="3" xfId="0" applyFont="1" applyFill="1" applyBorder="1"/>
    <xf numFmtId="0" fontId="39" fillId="0" borderId="1" xfId="0" applyFont="1" applyFill="1" applyBorder="1" applyAlignment="1">
      <alignment horizontal="center" wrapText="1"/>
    </xf>
    <xf numFmtId="0" fontId="39" fillId="0" borderId="12" xfId="0" applyFont="1" applyFill="1" applyBorder="1" applyAlignment="1">
      <alignment wrapText="1"/>
    </xf>
    <xf numFmtId="164" fontId="39" fillId="0" borderId="12" xfId="0" applyNumberFormat="1" applyFont="1" applyFill="1" applyBorder="1" applyAlignment="1">
      <alignment wrapText="1"/>
    </xf>
    <xf numFmtId="164" fontId="39" fillId="0" borderId="1" xfId="0" applyNumberFormat="1" applyFont="1" applyFill="1" applyBorder="1" applyAlignment="1">
      <alignment horizontal="center" wrapText="1"/>
    </xf>
    <xf numFmtId="0" fontId="39" fillId="0" borderId="0" xfId="0" applyFont="1" applyFill="1" applyAlignment="1">
      <alignment horizontal="center" wrapText="1"/>
    </xf>
    <xf numFmtId="0" fontId="40" fillId="0" borderId="0" xfId="0" applyFont="1" applyFill="1" applyAlignment="1">
      <alignment horizontal="center" wrapText="1"/>
    </xf>
    <xf numFmtId="164" fontId="40" fillId="0" borderId="0" xfId="0" applyNumberFormat="1" applyFont="1" applyFill="1" applyAlignment="1">
      <alignment horizontal="center" wrapText="1"/>
    </xf>
    <xf numFmtId="0" fontId="5" fillId="0" borderId="0" xfId="0" applyFont="1" applyFill="1" applyAlignment="1">
      <alignment horizontal="center"/>
    </xf>
    <xf numFmtId="0" fontId="5" fillId="0" borderId="0" xfId="0" applyFont="1" applyFill="1" applyAlignment="1">
      <alignment horizontal="left"/>
    </xf>
    <xf numFmtId="0" fontId="41" fillId="0" borderId="0" xfId="0" applyFont="1" applyFill="1" applyAlignment="1">
      <alignment horizontal="center"/>
    </xf>
    <xf numFmtId="173" fontId="5" fillId="0" borderId="0" xfId="0" applyNumberFormat="1" applyFont="1" applyFill="1"/>
    <xf numFmtId="164" fontId="5" fillId="0" borderId="0" xfId="0" applyNumberFormat="1" applyFont="1" applyFill="1"/>
    <xf numFmtId="0" fontId="41" fillId="0" borderId="0" xfId="0" applyFont="1" applyFill="1"/>
    <xf numFmtId="164" fontId="5" fillId="0" borderId="1" xfId="1" applyNumberFormat="1" applyFont="1" applyFill="1" applyBorder="1" applyAlignment="1">
      <alignment horizontal="right"/>
    </xf>
    <xf numFmtId="39" fontId="5" fillId="0" borderId="0" xfId="26" applyFill="1"/>
    <xf numFmtId="3" fontId="41" fillId="0" borderId="0" xfId="0" applyNumberFormat="1" applyFont="1" applyFill="1"/>
    <xf numFmtId="164" fontId="41" fillId="0" borderId="0" xfId="0" applyNumberFormat="1" applyFont="1" applyFill="1"/>
    <xf numFmtId="0" fontId="15" fillId="0" borderId="1" xfId="20" applyFont="1" applyFill="1" applyBorder="1" applyAlignment="1">
      <alignment horizontal="center" wrapText="1"/>
    </xf>
    <xf numFmtId="164" fontId="43" fillId="0" borderId="1" xfId="1" applyNumberFormat="1" applyFont="1" applyFill="1" applyBorder="1" applyAlignment="1">
      <alignment horizontal="center" wrapText="1"/>
    </xf>
    <xf numFmtId="174" fontId="5" fillId="0" borderId="0" xfId="9" applyNumberFormat="1" applyFont="1" applyFill="1" applyAlignment="1">
      <alignment horizontal="center"/>
    </xf>
    <xf numFmtId="174" fontId="5" fillId="0" borderId="0" xfId="9" applyNumberFormat="1" applyFont="1" applyFill="1" applyBorder="1" applyAlignment="1">
      <alignment horizontal="center"/>
    </xf>
    <xf numFmtId="174" fontId="5" fillId="0" borderId="1" xfId="9" applyNumberFormat="1" applyFont="1" applyFill="1" applyBorder="1" applyAlignment="1">
      <alignment horizontal="center"/>
    </xf>
    <xf numFmtId="9" fontId="42" fillId="0" borderId="20" xfId="9" applyFont="1" applyFill="1" applyBorder="1" applyAlignment="1">
      <alignment horizontal="center"/>
    </xf>
    <xf numFmtId="168" fontId="19" fillId="0" borderId="0" xfId="1" applyNumberFormat="1" applyFont="1" applyBorder="1" applyAlignment="1">
      <alignment horizontal="center" wrapText="1"/>
    </xf>
    <xf numFmtId="43" fontId="19" fillId="0" borderId="0" xfId="1" applyFont="1" applyFill="1" applyBorder="1" applyAlignment="1">
      <alignment horizontal="center" wrapText="1"/>
    </xf>
    <xf numFmtId="10" fontId="16" fillId="0" borderId="9" xfId="0" applyNumberFormat="1" applyFont="1" applyBorder="1" applyAlignment="1">
      <alignment horizontal="center"/>
    </xf>
    <xf numFmtId="168" fontId="44" fillId="0" borderId="0" xfId="15" applyNumberFormat="1" applyFont="1" applyFill="1" applyBorder="1" applyAlignment="1">
      <alignment horizontal="fill"/>
    </xf>
    <xf numFmtId="0" fontId="44" fillId="0" borderId="0" xfId="16" applyFont="1" applyFill="1" applyBorder="1" applyAlignment="1">
      <alignment horizontal="fill"/>
    </xf>
    <xf numFmtId="0" fontId="44" fillId="0" borderId="5" xfId="16" applyFont="1" applyFill="1" applyBorder="1" applyAlignment="1">
      <alignment horizontal="fill"/>
    </xf>
    <xf numFmtId="0" fontId="8" fillId="0" borderId="0" xfId="16" applyFill="1" applyAlignment="1"/>
    <xf numFmtId="0" fontId="8" fillId="12" borderId="0" xfId="16" applyFill="1" applyAlignment="1"/>
    <xf numFmtId="0" fontId="45" fillId="0" borderId="5" xfId="17" applyFont="1" applyBorder="1"/>
    <xf numFmtId="168" fontId="7" fillId="0" borderId="0" xfId="15" applyNumberFormat="1" applyFont="1" applyFill="1"/>
    <xf numFmtId="0" fontId="7" fillId="0" borderId="0" xfId="17"/>
    <xf numFmtId="168" fontId="10" fillId="0" borderId="0" xfId="15" applyNumberFormat="1" applyFont="1" applyFill="1" applyBorder="1" applyAlignment="1">
      <alignment horizontal="centerContinuous"/>
    </xf>
    <xf numFmtId="0" fontId="10" fillId="0" borderId="0" xfId="18" applyFill="1" applyBorder="1">
      <alignment horizontal="centerContinuous"/>
    </xf>
    <xf numFmtId="0" fontId="10" fillId="12" borderId="0" xfId="18" applyFill="1" applyBorder="1">
      <alignment horizontal="centerContinuous"/>
    </xf>
    <xf numFmtId="168" fontId="9" fillId="0" borderId="1" xfId="15" applyNumberFormat="1" applyFont="1" applyFill="1" applyBorder="1" applyAlignment="1">
      <alignment horizontal="centerContinuous"/>
    </xf>
    <xf numFmtId="0" fontId="9" fillId="0" borderId="1" xfId="18" applyFont="1" applyFill="1" applyBorder="1">
      <alignment horizontal="centerContinuous"/>
    </xf>
    <xf numFmtId="0" fontId="9" fillId="0" borderId="7" xfId="18" applyFont="1" applyFill="1" applyBorder="1">
      <alignment horizontal="centerContinuous"/>
    </xf>
    <xf numFmtId="0" fontId="9" fillId="12" borderId="1" xfId="18" applyFont="1" applyFill="1" applyBorder="1">
      <alignment horizontal="centerContinuous"/>
    </xf>
    <xf numFmtId="0" fontId="8" fillId="0" borderId="1" xfId="16" applyFill="1" applyBorder="1" applyAlignment="1"/>
    <xf numFmtId="168" fontId="46" fillId="0" borderId="12" xfId="15" applyNumberFormat="1" applyFont="1" applyFill="1" applyBorder="1" applyAlignment="1">
      <alignment horizontal="centerContinuous"/>
    </xf>
    <xf numFmtId="0" fontId="46" fillId="0" borderId="12" xfId="18" applyFont="1" applyFill="1" applyBorder="1">
      <alignment horizontal="centerContinuous"/>
    </xf>
    <xf numFmtId="0" fontId="46" fillId="12" borderId="12" xfId="18" applyFont="1" applyFill="1" applyBorder="1">
      <alignment horizontal="centerContinuous"/>
    </xf>
    <xf numFmtId="0" fontId="47" fillId="0" borderId="21" xfId="17" applyFont="1" applyBorder="1" applyAlignment="1">
      <alignment horizontal="centerContinuous"/>
    </xf>
    <xf numFmtId="0" fontId="47" fillId="0" borderId="12" xfId="17" applyFont="1" applyBorder="1" applyAlignment="1">
      <alignment horizontal="centerContinuous"/>
    </xf>
    <xf numFmtId="0" fontId="8" fillId="0" borderId="12" xfId="16" applyFill="1" applyBorder="1" applyAlignment="1"/>
    <xf numFmtId="168" fontId="42" fillId="0" borderId="17" xfId="15" applyNumberFormat="1" applyFont="1" applyFill="1" applyBorder="1" applyAlignment="1">
      <alignment horizontal="center"/>
    </xf>
    <xf numFmtId="0" fontId="42" fillId="0" borderId="17" xfId="20" applyFont="1" applyFill="1" applyBorder="1">
      <alignment horizontal="center"/>
    </xf>
    <xf numFmtId="0" fontId="42" fillId="0" borderId="17" xfId="20" applyFont="1" applyFill="1" applyBorder="1" applyAlignment="1">
      <alignment horizontal="center" wrapText="1"/>
    </xf>
    <xf numFmtId="0" fontId="42" fillId="12" borderId="17" xfId="20" applyFont="1" applyFill="1" applyBorder="1" applyAlignment="1">
      <alignment horizontal="center" wrapText="1"/>
    </xf>
    <xf numFmtId="0" fontId="48" fillId="0" borderId="19" xfId="17" applyFont="1" applyBorder="1" applyAlignment="1">
      <alignment horizontal="center" wrapText="1"/>
    </xf>
    <xf numFmtId="0" fontId="48" fillId="0" borderId="17" xfId="17" applyFont="1" applyBorder="1" applyAlignment="1">
      <alignment horizontal="center" wrapText="1"/>
    </xf>
    <xf numFmtId="0" fontId="49" fillId="0" borderId="0" xfId="16" applyFont="1" applyFill="1" applyAlignment="1">
      <alignment horizontal="center"/>
    </xf>
    <xf numFmtId="168" fontId="42" fillId="0" borderId="24" xfId="15" applyNumberFormat="1" applyFont="1" applyFill="1" applyBorder="1" applyAlignment="1">
      <alignment horizontal="center"/>
    </xf>
    <xf numFmtId="168" fontId="42" fillId="0" borderId="19" xfId="15" applyNumberFormat="1" applyFont="1" applyFill="1" applyBorder="1" applyAlignment="1">
      <alignment horizontal="center"/>
    </xf>
    <xf numFmtId="168" fontId="42" fillId="12" borderId="17" xfId="15" applyNumberFormat="1" applyFont="1" applyFill="1" applyBorder="1" applyAlignment="1">
      <alignment horizontal="center"/>
    </xf>
    <xf numFmtId="168" fontId="42" fillId="0" borderId="23" xfId="15" applyNumberFormat="1" applyFont="1" applyFill="1" applyBorder="1" applyAlignment="1">
      <alignment horizontal="center"/>
    </xf>
    <xf numFmtId="0" fontId="49" fillId="0" borderId="17" xfId="16" applyFont="1" applyFill="1" applyBorder="1" applyAlignment="1"/>
    <xf numFmtId="170" fontId="8" fillId="0" borderId="0" xfId="15" applyNumberFormat="1" applyFont="1" applyFill="1" applyBorder="1" applyAlignment="1"/>
    <xf numFmtId="38" fontId="8" fillId="0" borderId="25" xfId="16" applyNumberFormat="1" applyFill="1" applyBorder="1" applyAlignment="1">
      <alignment wrapText="1"/>
    </xf>
    <xf numFmtId="37" fontId="50" fillId="0" borderId="0" xfId="16" applyNumberFormat="1" applyFont="1" applyFill="1" applyBorder="1" applyAlignment="1"/>
    <xf numFmtId="37" fontId="50" fillId="12" borderId="0" xfId="16" applyNumberFormat="1" applyFont="1" applyFill="1" applyBorder="1" applyAlignment="1"/>
    <xf numFmtId="37" fontId="50" fillId="0" borderId="26" xfId="16" applyNumberFormat="1" applyFont="1" applyFill="1" applyBorder="1" applyAlignment="1"/>
    <xf numFmtId="164" fontId="50" fillId="0" borderId="5" xfId="17" applyNumberFormat="1" applyFont="1" applyBorder="1"/>
    <xf numFmtId="164" fontId="50" fillId="0" borderId="0" xfId="17" applyNumberFormat="1" applyFont="1"/>
    <xf numFmtId="37" fontId="50" fillId="0" borderId="17" xfId="16" applyNumberFormat="1" applyFont="1" applyFill="1" applyBorder="1" applyAlignment="1"/>
    <xf numFmtId="37" fontId="50" fillId="12" borderId="17" xfId="16" applyNumberFormat="1" applyFont="1" applyFill="1" applyBorder="1" applyAlignment="1"/>
    <xf numFmtId="37" fontId="50" fillId="0" borderId="23" xfId="16" applyNumberFormat="1" applyFont="1" applyFill="1" applyBorder="1" applyAlignment="1"/>
    <xf numFmtId="164" fontId="50" fillId="0" borderId="19" xfId="17" applyNumberFormat="1" applyFont="1" applyBorder="1"/>
    <xf numFmtId="164" fontId="50" fillId="0" borderId="17" xfId="17" applyNumberFormat="1" applyFont="1" applyBorder="1"/>
    <xf numFmtId="0" fontId="8" fillId="0" borderId="17" xfId="16" applyFill="1" applyBorder="1" applyAlignment="1"/>
    <xf numFmtId="168" fontId="8" fillId="0" borderId="17" xfId="15" applyNumberFormat="1" applyFont="1" applyFill="1" applyBorder="1"/>
    <xf numFmtId="0" fontId="8" fillId="0" borderId="27" xfId="17" applyFont="1" applyBorder="1"/>
    <xf numFmtId="38" fontId="50" fillId="0" borderId="18" xfId="17" applyNumberFormat="1" applyFont="1" applyBorder="1"/>
    <xf numFmtId="38" fontId="50" fillId="0" borderId="28" xfId="17" applyNumberFormat="1" applyFont="1" applyBorder="1"/>
    <xf numFmtId="38" fontId="50" fillId="0" borderId="29" xfId="17" applyNumberFormat="1" applyFont="1" applyBorder="1"/>
    <xf numFmtId="38" fontId="50" fillId="0" borderId="19" xfId="17" applyNumberFormat="1" applyFont="1" applyBorder="1"/>
    <xf numFmtId="38" fontId="50" fillId="0" borderId="17" xfId="17" applyNumberFormat="1" applyFont="1" applyBorder="1"/>
    <xf numFmtId="38" fontId="50" fillId="12" borderId="18" xfId="17" applyNumberFormat="1" applyFont="1" applyFill="1" applyBorder="1"/>
    <xf numFmtId="37" fontId="50" fillId="0" borderId="17" xfId="17" applyNumberFormat="1" applyFont="1" applyBorder="1"/>
    <xf numFmtId="168" fontId="51" fillId="0" borderId="0" xfId="15" applyNumberFormat="1" applyFont="1" applyFill="1"/>
    <xf numFmtId="0" fontId="51" fillId="0" borderId="0" xfId="17" applyFont="1"/>
    <xf numFmtId="0" fontId="52" fillId="0" borderId="0" xfId="16" applyFont="1" applyFill="1" applyAlignment="1"/>
    <xf numFmtId="0" fontId="52" fillId="12" borderId="0" xfId="16" applyFont="1" applyFill="1" applyAlignment="1"/>
    <xf numFmtId="4" fontId="53" fillId="0" borderId="5" xfId="17" applyNumberFormat="1" applyFont="1" applyBorder="1" applyAlignment="1">
      <alignment horizontal="right" vertical="center"/>
    </xf>
    <xf numFmtId="4" fontId="53" fillId="0" borderId="0" xfId="17" applyNumberFormat="1" applyFont="1" applyAlignment="1">
      <alignment horizontal="right" vertical="center"/>
    </xf>
    <xf numFmtId="4" fontId="54" fillId="0" borderId="5" xfId="17" applyNumberFormat="1" applyFont="1" applyBorder="1" applyAlignment="1">
      <alignment horizontal="right" vertical="center"/>
    </xf>
    <xf numFmtId="4" fontId="54" fillId="0" borderId="0" xfId="17" applyNumberFormat="1" applyFont="1" applyAlignment="1">
      <alignment horizontal="right" vertical="center"/>
    </xf>
    <xf numFmtId="164" fontId="45" fillId="0" borderId="5" xfId="17" applyNumberFormat="1" applyFont="1" applyBorder="1"/>
    <xf numFmtId="164" fontId="45" fillId="0" borderId="0" xfId="17" applyNumberFormat="1" applyFont="1"/>
    <xf numFmtId="0" fontId="45" fillId="0" borderId="0" xfId="17" applyFont="1"/>
    <xf numFmtId="0" fontId="8" fillId="0" borderId="5" xfId="24" applyFill="1" applyBorder="1"/>
    <xf numFmtId="0" fontId="8" fillId="0" borderId="0" xfId="24" applyFill="1"/>
    <xf numFmtId="0" fontId="8" fillId="0" borderId="0" xfId="24" applyFill="1" applyBorder="1"/>
    <xf numFmtId="171" fontId="8" fillId="0" borderId="0" xfId="15" applyNumberFormat="1" applyFont="1" applyFill="1" applyBorder="1" applyAlignment="1"/>
    <xf numFmtId="0" fontId="19" fillId="0" borderId="0" xfId="20" applyFont="1" applyFill="1" applyBorder="1" applyAlignment="1">
      <alignment horizontal="left"/>
    </xf>
    <xf numFmtId="0" fontId="16" fillId="2" borderId="0" xfId="4" applyFont="1" applyFill="1" applyAlignment="1">
      <alignment vertical="top" wrapText="1"/>
    </xf>
    <xf numFmtId="0" fontId="17" fillId="0" borderId="0" xfId="0" applyFont="1" applyAlignment="1">
      <alignment vertical="top" wrapText="1"/>
    </xf>
    <xf numFmtId="0" fontId="29" fillId="2" borderId="0" xfId="4" applyFont="1" applyFill="1" applyAlignment="1">
      <alignment horizontal="left"/>
    </xf>
    <xf numFmtId="0" fontId="16" fillId="0" borderId="0" xfId="4" applyFont="1"/>
    <xf numFmtId="0" fontId="27" fillId="4" borderId="2" xfId="0" applyFont="1" applyFill="1" applyBorder="1" applyAlignment="1">
      <alignment vertical="top" wrapText="1"/>
    </xf>
    <xf numFmtId="0" fontId="17" fillId="4" borderId="3" xfId="0" applyFont="1" applyFill="1" applyBorder="1" applyAlignment="1">
      <alignment vertical="top" wrapText="1"/>
    </xf>
    <xf numFmtId="0" fontId="17" fillId="4" borderId="4" xfId="0" applyFont="1" applyFill="1" applyBorder="1" applyAlignment="1">
      <alignment vertical="top" wrapText="1"/>
    </xf>
    <xf numFmtId="0" fontId="27" fillId="4" borderId="5" xfId="0" applyFont="1" applyFill="1" applyBorder="1" applyAlignment="1">
      <alignment vertical="top" wrapText="1"/>
    </xf>
    <xf numFmtId="0" fontId="17" fillId="4" borderId="0" xfId="0" applyFont="1" applyFill="1" applyBorder="1" applyAlignment="1">
      <alignment vertical="top" wrapText="1"/>
    </xf>
    <xf numFmtId="0" fontId="17" fillId="4" borderId="6" xfId="0" applyFont="1" applyFill="1" applyBorder="1" applyAlignment="1">
      <alignment vertical="top" wrapText="1"/>
    </xf>
    <xf numFmtId="0" fontId="27" fillId="4" borderId="7" xfId="0" applyFont="1" applyFill="1" applyBorder="1" applyAlignment="1">
      <alignment vertical="top" wrapText="1"/>
    </xf>
    <xf numFmtId="0" fontId="17" fillId="4" borderId="1" xfId="0" applyFont="1" applyFill="1" applyBorder="1" applyAlignment="1">
      <alignment vertical="top" wrapText="1"/>
    </xf>
    <xf numFmtId="0" fontId="17" fillId="4" borderId="8" xfId="0" applyFont="1" applyFill="1" applyBorder="1" applyAlignment="1">
      <alignment vertical="top" wrapText="1"/>
    </xf>
    <xf numFmtId="0" fontId="16" fillId="0" borderId="0" xfId="4" applyFont="1" applyFill="1" applyAlignment="1">
      <alignment vertical="top" wrapText="1"/>
    </xf>
    <xf numFmtId="0" fontId="17" fillId="0" borderId="6" xfId="0" applyFont="1" applyBorder="1" applyAlignment="1">
      <alignment vertical="top" wrapText="1"/>
    </xf>
    <xf numFmtId="0" fontId="55" fillId="2" borderId="0" xfId="0" applyFont="1" applyFill="1" applyAlignment="1">
      <alignment horizontal="left" vertical="top" wrapText="1"/>
    </xf>
    <xf numFmtId="0" fontId="0" fillId="2" borderId="0" xfId="0" applyFill="1" applyAlignment="1">
      <alignment vertical="top" wrapText="1"/>
    </xf>
    <xf numFmtId="0" fontId="24" fillId="2" borderId="0" xfId="0" applyNumberFormat="1" applyFont="1" applyFill="1" applyAlignment="1" applyProtection="1">
      <alignment horizontal="left" vertical="top" wrapText="1"/>
    </xf>
    <xf numFmtId="0" fontId="24" fillId="2" borderId="0" xfId="0" applyFont="1" applyFill="1" applyAlignment="1">
      <alignment vertical="top" wrapText="1"/>
    </xf>
    <xf numFmtId="0" fontId="20" fillId="0" borderId="0" xfId="0" applyFont="1" applyFill="1" applyAlignment="1">
      <alignment horizontal="center"/>
    </xf>
    <xf numFmtId="0" fontId="23" fillId="2" borderId="0" xfId="0" applyNumberFormat="1" applyFont="1" applyFill="1" applyAlignment="1" applyProtection="1">
      <alignment horizontal="left" vertical="center"/>
    </xf>
    <xf numFmtId="0" fontId="20" fillId="2" borderId="0" xfId="0" applyFont="1" applyFill="1" applyAlignment="1">
      <alignment vertical="center"/>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8" xfId="0" applyFont="1" applyFill="1" applyBorder="1" applyAlignment="1">
      <alignment horizontal="left" vertical="top" wrapText="1"/>
    </xf>
    <xf numFmtId="0" fontId="13" fillId="0" borderId="1" xfId="0" applyFont="1" applyFill="1" applyBorder="1" applyAlignment="1">
      <alignment horizontal="center"/>
    </xf>
    <xf numFmtId="0" fontId="19" fillId="0" borderId="1" xfId="19" applyFont="1" applyFill="1" applyBorder="1">
      <alignment horizontal="center"/>
    </xf>
    <xf numFmtId="164" fontId="19" fillId="0" borderId="1" xfId="1" applyNumberFormat="1" applyFont="1" applyFill="1" applyBorder="1" applyAlignment="1">
      <alignment horizontal="center"/>
    </xf>
    <xf numFmtId="0" fontId="46" fillId="0" borderId="22" xfId="19" applyFont="1" applyFill="1" applyBorder="1" applyAlignment="1">
      <alignment horizontal="center"/>
    </xf>
    <xf numFmtId="0" fontId="7" fillId="0" borderId="12" xfId="17" applyBorder="1" applyAlignment="1">
      <alignment horizontal="center"/>
    </xf>
    <xf numFmtId="0" fontId="7" fillId="0" borderId="13" xfId="17" applyBorder="1" applyAlignment="1">
      <alignment horizontal="center"/>
    </xf>
  </cellXfs>
  <cellStyles count="27">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6" xr:uid="{0AFF1DC0-7E71-4626-8BD1-D4C1E0AF78E0}"/>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pageheader" xfId="25" xr:uid="{00000000-0005-0000-0000-000016000000}"/>
    <cellStyle name="Percent" xfId="9" builtinId="5"/>
    <cellStyle name="Percent 2" xfId="7" xr:uid="{00000000-0005-0000-0000-000018000000}"/>
    <cellStyle name="Percent 3" xfId="21" xr:uid="{00000000-0005-0000-0000-000019000000}"/>
    <cellStyle name="sectionhead" xfId="19" xr:uid="{00000000-0005-0000-0000-00001A000000}"/>
  </cellStyles>
  <dxfs count="7">
    <dxf>
      <font>
        <b/>
        <i val="0"/>
        <strike val="0"/>
        <color rgb="FFFF0000"/>
      </font>
    </dxf>
    <dxf>
      <fill>
        <patternFill>
          <bgColor theme="2" tint="-9.9948118533890809E-2"/>
        </patternFill>
      </fill>
    </dxf>
    <dxf>
      <fill>
        <patternFill>
          <bgColor theme="2" tint="-9.9948118533890809E-2"/>
        </patternFill>
      </fill>
    </dxf>
    <dxf>
      <fill>
        <patternFill>
          <bgColor theme="2" tint="-0.24994659260841701"/>
        </patternFill>
      </fill>
    </dxf>
    <dxf>
      <fill>
        <patternFill>
          <bgColor theme="2" tint="-0.24994659260841701"/>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99CCFF"/>
      <color rgb="FF9999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xdr:colOff>
      <xdr:row>48</xdr:row>
      <xdr:rowOff>104775</xdr:rowOff>
    </xdr:from>
    <xdr:to>
      <xdr:col>7</xdr:col>
      <xdr:colOff>0</xdr:colOff>
      <xdr:row>48</xdr:row>
      <xdr:rowOff>104775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267951" y="8343900"/>
          <a:ext cx="119062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1171575</xdr:colOff>
      <xdr:row>22</xdr:row>
      <xdr:rowOff>57151</xdr:rowOff>
    </xdr:from>
    <xdr:to>
      <xdr:col>14</xdr:col>
      <xdr:colOff>1209675</xdr:colOff>
      <xdr:row>33</xdr:row>
      <xdr:rowOff>57151</xdr:rowOff>
    </xdr:to>
    <xdr:sp macro="" textlink="">
      <xdr:nvSpPr>
        <xdr:cNvPr id="3" name="TextBox 2">
          <a:extLst>
            <a:ext uri="{FF2B5EF4-FFF2-40B4-BE49-F238E27FC236}">
              <a16:creationId xmlns:a16="http://schemas.microsoft.com/office/drawing/2014/main" id="{DB8501C0-3C10-43C6-89D2-F18DAA086B79}"/>
            </a:ext>
          </a:extLst>
        </xdr:cNvPr>
        <xdr:cNvSpPr txBox="1"/>
      </xdr:nvSpPr>
      <xdr:spPr>
        <a:xfrm>
          <a:off x="11610975" y="4381501"/>
          <a:ext cx="786765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FY2020, the SHP transferred $475.2 million to the RHBF as a result of cost savings to the SHP over a span of six years.  Per GASB 92, paragraph 6.a. the transfer of capital or financial assets between a nonemployer contribution entity and a defined benefit OPEB plan within the same financial reporting entity , any diference between the amount paid and carrying value of the assets transferred should be reported as a nonemployer contributing entity contribution to the plan in accordance with requirements of GASB 75.  Per GASB 75, paragraph 69, revenue should be recognized in an amount equal to (a) the change in the collective liability arising from contributions to the plan from nonemployer contributing entites and (b) the employer's proportionate share of the change in the collective liability arising from contributions to the plan.   The SHP has authority to move funds pursuant to G.S. 135-48.5.  </a:t>
          </a:r>
          <a:r>
            <a:rPr lang="en-US" sz="1100">
              <a:solidFill>
                <a:schemeClr val="dk1"/>
              </a:solidFill>
              <a:effectLst/>
              <a:latin typeface="+mn-lt"/>
              <a:ea typeface="+mn-ea"/>
              <a:cs typeface="+mn-cs"/>
            </a:rPr>
            <a:t>OSC added an Account # 436207 – A new NCAS Nonoperating Revenue Account to accommodate Noncapital contributions. </a:t>
          </a:r>
          <a:endParaRPr lang="en-US" sz="1100"/>
        </a:p>
      </xdr:txBody>
    </xdr:sp>
    <xdr:clientData/>
  </xdr:twoCellAnchor>
  <xdr:twoCellAnchor>
    <xdr:from>
      <xdr:col>5</xdr:col>
      <xdr:colOff>1428751</xdr:colOff>
      <xdr:row>26</xdr:row>
      <xdr:rowOff>152401</xdr:rowOff>
    </xdr:from>
    <xdr:to>
      <xdr:col>6</xdr:col>
      <xdr:colOff>1171575</xdr:colOff>
      <xdr:row>32</xdr:row>
      <xdr:rowOff>85725</xdr:rowOff>
    </xdr:to>
    <xdr:cxnSp macro="">
      <xdr:nvCxnSpPr>
        <xdr:cNvPr id="5" name="Straight Arrow Connector 4">
          <a:extLst>
            <a:ext uri="{FF2B5EF4-FFF2-40B4-BE49-F238E27FC236}">
              <a16:creationId xmlns:a16="http://schemas.microsoft.com/office/drawing/2014/main" id="{DEF8C727-FEA7-4B4A-9AE7-0AE6A1B80B01}"/>
            </a:ext>
          </a:extLst>
        </xdr:cNvPr>
        <xdr:cNvCxnSpPr>
          <a:stCxn id="3" idx="1"/>
        </xdr:cNvCxnSpPr>
      </xdr:nvCxnSpPr>
      <xdr:spPr>
        <a:xfrm flipH="1">
          <a:off x="10401301" y="5124451"/>
          <a:ext cx="1209674" cy="609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35</xdr:row>
      <xdr:rowOff>0</xdr:rowOff>
    </xdr:from>
    <xdr:to>
      <xdr:col>10</xdr:col>
      <xdr:colOff>285750</xdr:colOff>
      <xdr:row>38</xdr:row>
      <xdr:rowOff>133350</xdr:rowOff>
    </xdr:to>
    <xdr:sp macro="" textlink="">
      <xdr:nvSpPr>
        <xdr:cNvPr id="7" name="TextBox 6">
          <a:extLst>
            <a:ext uri="{FF2B5EF4-FFF2-40B4-BE49-F238E27FC236}">
              <a16:creationId xmlns:a16="http://schemas.microsoft.com/office/drawing/2014/main" id="{71381AA7-98C3-4D07-9E8E-083B16656C67}"/>
            </a:ext>
          </a:extLst>
        </xdr:cNvPr>
        <xdr:cNvSpPr txBox="1"/>
      </xdr:nvSpPr>
      <xdr:spPr>
        <a:xfrm>
          <a:off x="11630025" y="6134100"/>
          <a:ext cx="2809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a:t>
          </a:r>
          <a:r>
            <a:rPr lang="en-US" sz="1100" baseline="0"/>
            <a:t> debits should = total credits.  Insignificant rounding differences (i.e. $1) may occur.</a:t>
          </a:r>
          <a:endParaRPr lang="en-US" sz="1100"/>
        </a:p>
      </xdr:txBody>
    </xdr:sp>
    <xdr:clientData/>
  </xdr:twoCellAnchor>
  <xdr:twoCellAnchor>
    <xdr:from>
      <xdr:col>5</xdr:col>
      <xdr:colOff>1457325</xdr:colOff>
      <xdr:row>35</xdr:row>
      <xdr:rowOff>66675</xdr:rowOff>
    </xdr:from>
    <xdr:to>
      <xdr:col>7</xdr:col>
      <xdr:colOff>0</xdr:colOff>
      <xdr:row>36</xdr:row>
      <xdr:rowOff>147638</xdr:rowOff>
    </xdr:to>
    <xdr:cxnSp macro="">
      <xdr:nvCxnSpPr>
        <xdr:cNvPr id="9" name="Straight Arrow Connector 8">
          <a:extLst>
            <a:ext uri="{FF2B5EF4-FFF2-40B4-BE49-F238E27FC236}">
              <a16:creationId xmlns:a16="http://schemas.microsoft.com/office/drawing/2014/main" id="{952D586F-993E-4DC6-80AF-FC9B60A4F62F}"/>
            </a:ext>
          </a:extLst>
        </xdr:cNvPr>
        <xdr:cNvCxnSpPr>
          <a:stCxn id="7" idx="1"/>
        </xdr:cNvCxnSpPr>
      </xdr:nvCxnSpPr>
      <xdr:spPr>
        <a:xfrm flipH="1" flipV="1">
          <a:off x="10429875" y="6200775"/>
          <a:ext cx="1200150" cy="2428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762000</xdr:colOff>
      <xdr:row>61</xdr:row>
      <xdr:rowOff>85725</xdr:rowOff>
    </xdr:from>
    <xdr:to>
      <xdr:col>10</xdr:col>
      <xdr:colOff>200025</xdr:colOff>
      <xdr:row>65</xdr:row>
      <xdr:rowOff>161925</xdr:rowOff>
    </xdr:to>
    <xdr:sp macro="" textlink="">
      <xdr:nvSpPr>
        <xdr:cNvPr id="11" name="TextBox 10">
          <a:extLst>
            <a:ext uri="{FF2B5EF4-FFF2-40B4-BE49-F238E27FC236}">
              <a16:creationId xmlns:a16="http://schemas.microsoft.com/office/drawing/2014/main" id="{4EF4717C-6A38-4959-B339-8633BCAA6687}"/>
            </a:ext>
          </a:extLst>
        </xdr:cNvPr>
        <xdr:cNvSpPr txBox="1"/>
      </xdr:nvSpPr>
      <xdr:spPr>
        <a:xfrm>
          <a:off x="9734550" y="11134725"/>
          <a:ext cx="4619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Should equal net deferred inflows/outflows from preceding table less employer contributions subsequent to the measurement date.  Insignificant</a:t>
          </a:r>
          <a:r>
            <a:rPr lang="en-US" sz="1100" baseline="0"/>
            <a:t> rounding differences (i.e. $1) may occur.</a:t>
          </a:r>
        </a:p>
        <a:p>
          <a:endParaRPr lang="en-US" sz="1100"/>
        </a:p>
      </xdr:txBody>
    </xdr:sp>
    <xdr:clientData/>
  </xdr:twoCellAnchor>
  <xdr:twoCellAnchor>
    <xdr:from>
      <xdr:col>4</xdr:col>
      <xdr:colOff>1076325</xdr:colOff>
      <xdr:row>63</xdr:row>
      <xdr:rowOff>138113</xdr:rowOff>
    </xdr:from>
    <xdr:to>
      <xdr:col>5</xdr:col>
      <xdr:colOff>762000</xdr:colOff>
      <xdr:row>64</xdr:row>
      <xdr:rowOff>76200</xdr:rowOff>
    </xdr:to>
    <xdr:cxnSp macro="">
      <xdr:nvCxnSpPr>
        <xdr:cNvPr id="13" name="Straight Arrow Connector 12">
          <a:extLst>
            <a:ext uri="{FF2B5EF4-FFF2-40B4-BE49-F238E27FC236}">
              <a16:creationId xmlns:a16="http://schemas.microsoft.com/office/drawing/2014/main" id="{91BEB5CD-D180-4201-8294-3585C73E3313}"/>
            </a:ext>
          </a:extLst>
        </xdr:cNvPr>
        <xdr:cNvCxnSpPr>
          <a:stCxn id="11" idx="1"/>
        </xdr:cNvCxnSpPr>
      </xdr:nvCxnSpPr>
      <xdr:spPr>
        <a:xfrm flipH="1">
          <a:off x="8953500" y="11491913"/>
          <a:ext cx="781050" cy="1000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gal.segalco.com\ATL\SHPNC\Health\val2018\alloc\Alloc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tirement/Ken/C00751/2015%20Valuations/LGERS20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fx%20Engagement/WM/WorkPapers/%7b9C2E6A9F-8959-4851-8352-6018710508E0%7d/%7bBC698C7D-BEEA-4151-92E5-9EC5A50AFE45%7d/%7bCD71C653-AB51-4123-958E-D2252347B9B3%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ShareContributions(2)"/>
      <sheetName val="ER_AllocationofChanges"/>
      <sheetName val="ER_Schedule1"/>
      <sheetName val="ER_Schedule2"/>
      <sheetName val="ER_NPLExpense"/>
      <sheetName val="ER_DATA"/>
      <sheetName val="ER_DATADAB"/>
      <sheetName val="DeveloperInf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2">
          <cell r="G102">
            <v>12</v>
          </cell>
          <cell r="H102">
            <v>12</v>
          </cell>
        </row>
        <row r="198">
          <cell r="G198">
            <v>1.0387</v>
          </cell>
          <cell r="H198">
            <v>1.0387</v>
          </cell>
          <cell r="I198">
            <v>1.0349999999999999</v>
          </cell>
          <cell r="J198">
            <v>1.0349999999999999</v>
          </cell>
          <cell r="K198">
            <v>1.0449999999999999</v>
          </cell>
          <cell r="L198">
            <v>1.0249999999999999</v>
          </cell>
        </row>
        <row r="200">
          <cell r="G200">
            <v>1.0209625</v>
          </cell>
          <cell r="H200">
            <v>1.0209625</v>
          </cell>
          <cell r="I200">
            <v>1.0189583333333334</v>
          </cell>
          <cell r="J200">
            <v>1.0189583333333334</v>
          </cell>
          <cell r="K200">
            <v>1.024375</v>
          </cell>
          <cell r="L200">
            <v>1.0135416666666666</v>
          </cell>
        </row>
        <row r="202">
          <cell r="G202">
            <v>1</v>
          </cell>
          <cell r="H202">
            <v>1</v>
          </cell>
          <cell r="K202">
            <v>1</v>
          </cell>
          <cell r="L202">
            <v>1</v>
          </cell>
        </row>
        <row r="203">
          <cell r="G203">
            <v>1</v>
          </cell>
          <cell r="H203">
            <v>1</v>
          </cell>
          <cell r="K203">
            <v>1</v>
          </cell>
          <cell r="L203">
            <v>1</v>
          </cell>
        </row>
      </sheetData>
      <sheetData sheetId="13"/>
      <sheetData sheetId="14"/>
      <sheetData sheetId="15"/>
      <sheetData sheetId="16">
        <row r="16">
          <cell r="B16">
            <v>10200</v>
          </cell>
          <cell r="C16" t="str">
            <v>North Carolina Education Lottery</v>
          </cell>
          <cell r="D16">
            <v>15716687.474437086</v>
          </cell>
          <cell r="E16">
            <v>16816289.361305736</v>
          </cell>
          <cell r="F16">
            <v>151746993.22249001</v>
          </cell>
          <cell r="G16">
            <v>164301466.96075901</v>
          </cell>
          <cell r="H16">
            <v>950853.54</v>
          </cell>
          <cell r="I16">
            <v>1054383.45</v>
          </cell>
          <cell r="J16">
            <v>2439496.59656158</v>
          </cell>
          <cell r="K16">
            <v>2840045.447789852</v>
          </cell>
          <cell r="L16">
            <v>950853.54</v>
          </cell>
          <cell r="M16">
            <v>1054383.45</v>
          </cell>
          <cell r="N16">
            <v>31701074</v>
          </cell>
          <cell r="O16">
            <v>0</v>
          </cell>
          <cell r="P16">
            <v>-3094297</v>
          </cell>
          <cell r="Q16">
            <v>13607</v>
          </cell>
          <cell r="R16" t="str">
            <v>FALSE</v>
          </cell>
          <cell r="T16"/>
        </row>
        <row r="17">
          <cell r="B17">
            <v>10400</v>
          </cell>
          <cell r="C17" t="str">
            <v>Department Of Justice</v>
          </cell>
          <cell r="D17">
            <v>48130910.153991953</v>
          </cell>
          <cell r="E17">
            <v>48891214.258889914</v>
          </cell>
          <cell r="F17">
            <v>444465811.75120002</v>
          </cell>
          <cell r="G17">
            <v>479719626.00835198</v>
          </cell>
          <cell r="H17">
            <v>2911901.5300000007</v>
          </cell>
          <cell r="I17">
            <v>3065485.26</v>
          </cell>
          <cell r="J17">
            <v>7470734.0017448524</v>
          </cell>
          <cell r="K17">
            <v>8257069.5299986834</v>
          </cell>
          <cell r="L17">
            <v>2911901.5300000007</v>
          </cell>
          <cell r="M17">
            <v>3065485.26</v>
          </cell>
          <cell r="N17">
            <v>93084903</v>
          </cell>
          <cell r="O17">
            <v>0</v>
          </cell>
          <cell r="P17">
            <v>-9063174</v>
          </cell>
          <cell r="Q17">
            <v>210507</v>
          </cell>
          <cell r="R17" t="str">
            <v>FALSE</v>
          </cell>
          <cell r="T17"/>
        </row>
        <row r="18">
          <cell r="B18">
            <v>10500</v>
          </cell>
          <cell r="C18" t="str">
            <v>State Auditor</v>
          </cell>
          <cell r="D18">
            <v>11167968.769861858</v>
          </cell>
          <cell r="E18">
            <v>11171682.140533186</v>
          </cell>
          <cell r="F18">
            <v>109573994.862478</v>
          </cell>
          <cell r="G18">
            <v>114923985.728247</v>
          </cell>
          <cell r="H18">
            <v>675657.81</v>
          </cell>
          <cell r="I18">
            <v>700465.87</v>
          </cell>
          <cell r="J18">
            <v>1733458.265228997</v>
          </cell>
          <cell r="K18">
            <v>1886747.0894252544</v>
          </cell>
          <cell r="L18">
            <v>675657.81</v>
          </cell>
          <cell r="M18">
            <v>700465.87</v>
          </cell>
          <cell r="N18">
            <v>22756790</v>
          </cell>
          <cell r="O18">
            <v>0</v>
          </cell>
          <cell r="P18">
            <v>-2234341</v>
          </cell>
          <cell r="Q18">
            <v>442095</v>
          </cell>
          <cell r="R18"/>
          <cell r="T18"/>
        </row>
        <row r="19">
          <cell r="B19">
            <v>10700</v>
          </cell>
          <cell r="C19" t="str">
            <v>Department Of Cultural Resources</v>
          </cell>
          <cell r="D19">
            <v>78148248.321223557</v>
          </cell>
          <cell r="E19">
            <v>81702951.400157616</v>
          </cell>
          <cell r="F19">
            <v>666810501.67955303</v>
          </cell>
          <cell r="G19">
            <v>761353871.94853604</v>
          </cell>
          <cell r="H19">
            <v>4727938.93</v>
          </cell>
          <cell r="I19">
            <v>5122785.29</v>
          </cell>
          <cell r="J19">
            <v>12129934.257263213</v>
          </cell>
          <cell r="K19">
            <v>13798531.305540994</v>
          </cell>
          <cell r="L19">
            <v>4727938.93</v>
          </cell>
          <cell r="M19">
            <v>5122785.29</v>
          </cell>
          <cell r="N19">
            <v>132608146</v>
          </cell>
          <cell r="O19">
            <v>0</v>
          </cell>
          <cell r="P19">
            <v>-13597040</v>
          </cell>
          <cell r="Q19">
            <v>2943448</v>
          </cell>
          <cell r="R19"/>
          <cell r="T19"/>
        </row>
        <row r="20">
          <cell r="B20">
            <v>10800</v>
          </cell>
          <cell r="C20" t="str">
            <v>Administrative Office Of The Courts</v>
          </cell>
          <cell r="D20">
            <v>323749464.46091294</v>
          </cell>
          <cell r="E20">
            <v>334132068.48398393</v>
          </cell>
          <cell r="F20">
            <v>2902727738.93119</v>
          </cell>
          <cell r="G20">
            <v>3127683567.06919</v>
          </cell>
          <cell r="H20">
            <v>19586717.93</v>
          </cell>
          <cell r="I20">
            <v>20950122.559999999</v>
          </cell>
          <cell r="J20">
            <v>50251410.672611758</v>
          </cell>
          <cell r="K20">
            <v>56430419.319619894</v>
          </cell>
          <cell r="L20">
            <v>19586717.93</v>
          </cell>
          <cell r="M20">
            <v>20950122.559999999</v>
          </cell>
          <cell r="N20">
            <v>578237397</v>
          </cell>
          <cell r="O20">
            <v>0</v>
          </cell>
          <cell r="P20">
            <v>-59189986</v>
          </cell>
          <cell r="Q20">
            <v>12032665</v>
          </cell>
          <cell r="R20"/>
          <cell r="T20"/>
        </row>
        <row r="21">
          <cell r="B21">
            <v>10850</v>
          </cell>
          <cell r="C21" t="str">
            <v>Office Of Administrative Hearing</v>
          </cell>
          <cell r="D21">
            <v>3640880.8600886981</v>
          </cell>
          <cell r="E21">
            <v>3700687.6604708494</v>
          </cell>
          <cell r="F21">
            <v>24730029.612034</v>
          </cell>
          <cell r="G21">
            <v>25996951.468513001</v>
          </cell>
          <cell r="H21">
            <v>220271.88999999998</v>
          </cell>
          <cell r="I21">
            <v>232033.58</v>
          </cell>
          <cell r="J21">
            <v>565126.49253342079</v>
          </cell>
          <cell r="K21">
            <v>624996.44945430662</v>
          </cell>
          <cell r="L21">
            <v>220271.88999999998</v>
          </cell>
          <cell r="M21">
            <v>232033.58</v>
          </cell>
          <cell r="N21">
            <v>4077013</v>
          </cell>
          <cell r="O21">
            <v>0</v>
          </cell>
          <cell r="P21">
            <v>-504274</v>
          </cell>
          <cell r="Q21">
            <v>288242</v>
          </cell>
          <cell r="R21"/>
          <cell r="T21"/>
        </row>
        <row r="22">
          <cell r="B22">
            <v>10900</v>
          </cell>
          <cell r="C22" t="str">
            <v>Department Of Administration</v>
          </cell>
          <cell r="D22">
            <v>29150573.807317533</v>
          </cell>
          <cell r="E22">
            <v>29703730.433560923</v>
          </cell>
          <cell r="F22">
            <v>214197980.39903</v>
          </cell>
          <cell r="G22">
            <v>232877078.819978</v>
          </cell>
          <cell r="H22">
            <v>1763598.4899999998</v>
          </cell>
          <cell r="I22">
            <v>1862427.62</v>
          </cell>
          <cell r="J22">
            <v>4524663.7185114138</v>
          </cell>
          <cell r="K22">
            <v>5016561.1799190221</v>
          </cell>
          <cell r="L22">
            <v>1763598.4899999998</v>
          </cell>
          <cell r="M22">
            <v>1862427.62</v>
          </cell>
          <cell r="N22">
            <v>50617538</v>
          </cell>
          <cell r="O22">
            <v>0</v>
          </cell>
          <cell r="P22">
            <v>-4367745</v>
          </cell>
          <cell r="Q22">
            <v>-1686310</v>
          </cell>
          <cell r="R22"/>
          <cell r="T22"/>
        </row>
        <row r="23">
          <cell r="B23">
            <v>10910</v>
          </cell>
          <cell r="C23" t="str">
            <v>Office Of State Budget &amp; Management</v>
          </cell>
          <cell r="D23">
            <v>4547089.7685872465</v>
          </cell>
          <cell r="E23">
            <v>4954008.6008454794</v>
          </cell>
          <cell r="F23">
            <v>43291722.222544998</v>
          </cell>
          <cell r="G23">
            <v>50667676.609056003</v>
          </cell>
          <cell r="H23">
            <v>275097.18</v>
          </cell>
          <cell r="I23">
            <v>310616.96000000002</v>
          </cell>
          <cell r="J23">
            <v>705785.49282541277</v>
          </cell>
          <cell r="K23">
            <v>836665.52548252023</v>
          </cell>
          <cell r="L23">
            <v>275097.18</v>
          </cell>
          <cell r="M23">
            <v>310616.96000000002</v>
          </cell>
          <cell r="N23">
            <v>8324716</v>
          </cell>
          <cell r="O23">
            <v>0</v>
          </cell>
          <cell r="P23">
            <v>-882768</v>
          </cell>
          <cell r="Q23">
            <v>223609</v>
          </cell>
          <cell r="R23"/>
          <cell r="T23"/>
        </row>
        <row r="24">
          <cell r="B24">
            <v>10930</v>
          </cell>
          <cell r="C24" t="str">
            <v>Information Technology Services</v>
          </cell>
          <cell r="D24">
            <v>48519382.378676467</v>
          </cell>
          <cell r="E24">
            <v>89370828.102406025</v>
          </cell>
          <cell r="F24">
            <v>368768665.79856998</v>
          </cell>
          <cell r="G24">
            <v>724752375.78890395</v>
          </cell>
          <cell r="H24">
            <v>2935403.9499999997</v>
          </cell>
          <cell r="I24">
            <v>5603562.1200000001</v>
          </cell>
          <cell r="J24">
            <v>7531031.4831014015</v>
          </cell>
          <cell r="K24">
            <v>15093532.70891501</v>
          </cell>
          <cell r="L24">
            <v>2935403.9499999997</v>
          </cell>
          <cell r="M24">
            <v>5603562.1200000001</v>
          </cell>
          <cell r="N24">
            <v>78559570</v>
          </cell>
          <cell r="O24">
            <v>0</v>
          </cell>
          <cell r="P24">
            <v>-7519621</v>
          </cell>
          <cell r="Q24">
            <v>1488826</v>
          </cell>
          <cell r="R24"/>
          <cell r="T24"/>
        </row>
        <row r="25">
          <cell r="B25">
            <v>10940</v>
          </cell>
          <cell r="C25" t="str">
            <v>Office Of State Controller</v>
          </cell>
          <cell r="D25">
            <v>11940020.956686797</v>
          </cell>
          <cell r="E25">
            <v>12040895.555036608</v>
          </cell>
          <cell r="F25">
            <v>98418381.091371998</v>
          </cell>
          <cell r="G25">
            <v>99520632.177336007</v>
          </cell>
          <cell r="H25">
            <v>722366.66999999993</v>
          </cell>
          <cell r="I25">
            <v>754965.66</v>
          </cell>
          <cell r="J25">
            <v>1853293.8657771857</v>
          </cell>
          <cell r="K25">
            <v>2033545.562499735</v>
          </cell>
          <cell r="L25">
            <v>722366.66999999993</v>
          </cell>
          <cell r="M25">
            <v>754965.66</v>
          </cell>
          <cell r="N25">
            <v>19846062</v>
          </cell>
          <cell r="O25">
            <v>0</v>
          </cell>
          <cell r="P25">
            <v>-2006865</v>
          </cell>
          <cell r="Q25">
            <v>275469</v>
          </cell>
          <cell r="R25"/>
          <cell r="T25"/>
        </row>
        <row r="26">
          <cell r="B26">
            <v>10950</v>
          </cell>
          <cell r="C26" t="str">
            <v>N.C. School Of Science &amp; Mathematics</v>
          </cell>
          <cell r="D26">
            <v>13222600.855820954</v>
          </cell>
          <cell r="E26">
            <v>13943286.011726033</v>
          </cell>
          <cell r="F26">
            <v>117161495.62636501</v>
          </cell>
          <cell r="G26">
            <v>136685114.28371301</v>
          </cell>
          <cell r="H26">
            <v>799962.26</v>
          </cell>
          <cell r="I26">
            <v>874245.78</v>
          </cell>
          <cell r="J26">
            <v>2052372.0305523707</v>
          </cell>
          <cell r="K26">
            <v>2354833.7635027263</v>
          </cell>
          <cell r="L26">
            <v>799962.26</v>
          </cell>
          <cell r="M26">
            <v>874245.78</v>
          </cell>
          <cell r="N26">
            <v>23690030</v>
          </cell>
          <cell r="O26">
            <v>0</v>
          </cell>
          <cell r="P26">
            <v>-2389059</v>
          </cell>
          <cell r="Q26">
            <v>-192313</v>
          </cell>
          <cell r="R26"/>
          <cell r="T26"/>
        </row>
        <row r="27">
          <cell r="B27">
            <v>11050</v>
          </cell>
          <cell r="C27" t="str">
            <v>North Carolina Department of Military &amp; Veteran Affairs</v>
          </cell>
          <cell r="D27">
            <v>4252824.5898097875</v>
          </cell>
          <cell r="E27">
            <v>4342409.504068709</v>
          </cell>
          <cell r="F27">
            <v>32299254.749637999</v>
          </cell>
          <cell r="G27">
            <v>34254953.142169997</v>
          </cell>
          <cell r="H27">
            <v>257294.25</v>
          </cell>
          <cell r="I27">
            <v>272269.62</v>
          </cell>
          <cell r="J27">
            <v>660110.54361733177</v>
          </cell>
          <cell r="K27">
            <v>733374.65117882192</v>
          </cell>
          <cell r="L27">
            <v>257294.25</v>
          </cell>
          <cell r="M27">
            <v>272269.62</v>
          </cell>
          <cell r="N27">
            <v>0</v>
          </cell>
          <cell r="O27">
            <v>0</v>
          </cell>
          <cell r="P27">
            <v>-658619</v>
          </cell>
          <cell r="Q27">
            <v>1472842</v>
          </cell>
          <cell r="R27"/>
          <cell r="T27"/>
        </row>
        <row r="28">
          <cell r="B28">
            <v>11300</v>
          </cell>
          <cell r="C28" t="str">
            <v>Environment And Natural Resources</v>
          </cell>
          <cell r="D28">
            <v>81623784.657823101</v>
          </cell>
          <cell r="E28">
            <v>85930402.282281771</v>
          </cell>
          <cell r="F28">
            <v>663692775.69270205</v>
          </cell>
          <cell r="G28">
            <v>725131071.14169502</v>
          </cell>
          <cell r="H28">
            <v>4938207.54</v>
          </cell>
          <cell r="I28">
            <v>5387846.9899999993</v>
          </cell>
          <cell r="J28">
            <v>12669396.473977193</v>
          </cell>
          <cell r="K28">
            <v>14512490.989248509</v>
          </cell>
          <cell r="L28">
            <v>4938207.54</v>
          </cell>
          <cell r="M28">
            <v>5387846.9899999993</v>
          </cell>
          <cell r="N28">
            <v>137563488</v>
          </cell>
          <cell r="O28">
            <v>0</v>
          </cell>
          <cell r="P28">
            <v>-13533466</v>
          </cell>
          <cell r="Q28">
            <v>-1755109</v>
          </cell>
          <cell r="R28"/>
          <cell r="T28"/>
        </row>
        <row r="29">
          <cell r="B29">
            <v>11310</v>
          </cell>
          <cell r="C29" t="str">
            <v>N.C. Housing Finance Agency</v>
          </cell>
          <cell r="D29">
            <v>8846921.765036311</v>
          </cell>
          <cell r="E29">
            <v>9443177.779735839</v>
          </cell>
          <cell r="F29">
            <v>76416084.664123997</v>
          </cell>
          <cell r="G29">
            <v>83198414.901440993</v>
          </cell>
          <cell r="H29">
            <v>535235.36</v>
          </cell>
          <cell r="I29">
            <v>592088.42999999993</v>
          </cell>
          <cell r="J29">
            <v>1373192.3836339843</v>
          </cell>
          <cell r="K29">
            <v>1594825.9149084142</v>
          </cell>
          <cell r="L29">
            <v>535235.36</v>
          </cell>
          <cell r="M29">
            <v>592088.42999999993</v>
          </cell>
          <cell r="N29">
            <v>14467153</v>
          </cell>
          <cell r="O29">
            <v>0</v>
          </cell>
          <cell r="P29">
            <v>-1558213</v>
          </cell>
          <cell r="Q29">
            <v>392362</v>
          </cell>
          <cell r="R29"/>
          <cell r="T29"/>
        </row>
        <row r="30">
          <cell r="B30">
            <v>11600</v>
          </cell>
          <cell r="C30" t="str">
            <v>Wildlife Resources Commission</v>
          </cell>
          <cell r="D30">
            <v>31645819.441575244</v>
          </cell>
          <cell r="E30">
            <v>34911838.048153147</v>
          </cell>
          <cell r="F30">
            <v>306685701.99539798</v>
          </cell>
          <cell r="G30">
            <v>362083636.53225899</v>
          </cell>
          <cell r="H30">
            <v>1914559.8900000001</v>
          </cell>
          <cell r="I30">
            <v>2188976.6199999996</v>
          </cell>
          <cell r="J30">
            <v>4911968.183415832</v>
          </cell>
          <cell r="K30">
            <v>5896140.6165370066</v>
          </cell>
          <cell r="L30">
            <v>1914559.8900000001</v>
          </cell>
          <cell r="M30">
            <v>2188976.6199999996</v>
          </cell>
          <cell r="N30">
            <v>62613997</v>
          </cell>
          <cell r="O30">
            <v>0</v>
          </cell>
          <cell r="P30">
            <v>-6253677</v>
          </cell>
          <cell r="Q30">
            <v>686559</v>
          </cell>
          <cell r="R30"/>
          <cell r="T30"/>
        </row>
        <row r="31">
          <cell r="B31">
            <v>11900</v>
          </cell>
          <cell r="C31" t="str">
            <v>State Board Of Elections</v>
          </cell>
          <cell r="D31">
            <v>3354141.0184660675</v>
          </cell>
          <cell r="E31">
            <v>4561799.0177999623</v>
          </cell>
          <cell r="F31">
            <v>31033406.429832</v>
          </cell>
          <cell r="G31">
            <v>39241272.079487003</v>
          </cell>
          <cell r="H31">
            <v>202924.24000000005</v>
          </cell>
          <cell r="I31">
            <v>286025.36999999994</v>
          </cell>
          <cell r="J31">
            <v>520619.60335115896</v>
          </cell>
          <cell r="K31">
            <v>770426.59387427592</v>
          </cell>
          <cell r="L31">
            <v>202924.24000000005</v>
          </cell>
          <cell r="M31">
            <v>286025.36999999994</v>
          </cell>
          <cell r="N31">
            <v>6513734</v>
          </cell>
          <cell r="O31">
            <v>0</v>
          </cell>
          <cell r="P31">
            <v>-632807</v>
          </cell>
          <cell r="Q31">
            <v>-125615</v>
          </cell>
          <cell r="R31"/>
          <cell r="T31"/>
        </row>
        <row r="32">
          <cell r="B32">
            <v>12100</v>
          </cell>
          <cell r="C32" t="str">
            <v>Governor's Office</v>
          </cell>
          <cell r="D32">
            <v>3920424.1269796467</v>
          </cell>
          <cell r="E32">
            <v>4150315.1511025769</v>
          </cell>
          <cell r="F32">
            <v>36513981.315376997</v>
          </cell>
          <cell r="G32">
            <v>39798487.451191001</v>
          </cell>
          <cell r="H32">
            <v>237184.15</v>
          </cell>
          <cell r="I32">
            <v>260225.28</v>
          </cell>
          <cell r="J32">
            <v>608516.35119679023</v>
          </cell>
          <cell r="K32">
            <v>700932.49459088116</v>
          </cell>
          <cell r="L32">
            <v>237184.15</v>
          </cell>
          <cell r="M32">
            <v>260225.28</v>
          </cell>
          <cell r="N32">
            <v>8085569</v>
          </cell>
          <cell r="O32">
            <v>0</v>
          </cell>
          <cell r="P32">
            <v>-744562</v>
          </cell>
          <cell r="Q32">
            <v>-153490</v>
          </cell>
          <cell r="R32"/>
          <cell r="T32"/>
        </row>
        <row r="33">
          <cell r="B33">
            <v>12150</v>
          </cell>
          <cell r="C33" t="str">
            <v>Lt. Governor's Office</v>
          </cell>
          <cell r="D33">
            <v>586529.68366364238</v>
          </cell>
          <cell r="E33">
            <v>575184.01803249074</v>
          </cell>
          <cell r="F33">
            <v>6236085.0478349999</v>
          </cell>
          <cell r="G33">
            <v>7198024.9038439998</v>
          </cell>
          <cell r="H33">
            <v>35484.82</v>
          </cell>
          <cell r="I33">
            <v>36064.11</v>
          </cell>
          <cell r="J33">
            <v>91039.359878283969</v>
          </cell>
          <cell r="K33">
            <v>97140.856520549976</v>
          </cell>
          <cell r="L33">
            <v>35484.82</v>
          </cell>
          <cell r="M33">
            <v>36064.11</v>
          </cell>
          <cell r="N33">
            <v>1204359</v>
          </cell>
          <cell r="O33">
            <v>0</v>
          </cell>
          <cell r="P33">
            <v>-127161</v>
          </cell>
          <cell r="Q33">
            <v>10353</v>
          </cell>
          <cell r="R33"/>
          <cell r="T33"/>
        </row>
        <row r="34">
          <cell r="B34">
            <v>12160</v>
          </cell>
          <cell r="C34" t="str">
            <v>General Assembly</v>
          </cell>
          <cell r="D34">
            <v>31493674.67152375</v>
          </cell>
          <cell r="E34">
            <v>33240997.846443538</v>
          </cell>
          <cell r="F34">
            <v>269976460.24781001</v>
          </cell>
          <cell r="G34">
            <v>281095632.43240499</v>
          </cell>
          <cell r="H34">
            <v>1905355.1900000002</v>
          </cell>
          <cell r="I34">
            <v>2084214.7300000002</v>
          </cell>
          <cell r="J34">
            <v>4888352.7333199419</v>
          </cell>
          <cell r="K34">
            <v>5613958.1441202024</v>
          </cell>
          <cell r="L34">
            <v>1905355.1900000002</v>
          </cell>
          <cell r="M34">
            <v>2084214.7300000002</v>
          </cell>
          <cell r="N34">
            <v>53160533</v>
          </cell>
          <cell r="O34">
            <v>0</v>
          </cell>
          <cell r="P34">
            <v>-5505133</v>
          </cell>
          <cell r="Q34">
            <v>425369</v>
          </cell>
          <cell r="R34"/>
          <cell r="T34"/>
        </row>
        <row r="35">
          <cell r="B35">
            <v>12220</v>
          </cell>
          <cell r="C35" t="str">
            <v>Health &amp; Human Services</v>
          </cell>
          <cell r="D35">
            <v>795953249.86384797</v>
          </cell>
          <cell r="E35">
            <v>829121755.70599759</v>
          </cell>
          <cell r="F35">
            <v>6757995556.4757299</v>
          </cell>
          <cell r="G35">
            <v>7289570654.9109898</v>
          </cell>
          <cell r="H35">
            <v>48154865.109999999</v>
          </cell>
          <cell r="I35">
            <v>51986037.969999999</v>
          </cell>
          <cell r="J35">
            <v>123545451.11513911</v>
          </cell>
          <cell r="K35">
            <v>140027530.29301521</v>
          </cell>
          <cell r="L35">
            <v>48154865.109999999</v>
          </cell>
          <cell r="M35">
            <v>51986037.969999999</v>
          </cell>
          <cell r="N35">
            <v>1361296816</v>
          </cell>
          <cell r="O35">
            <v>0</v>
          </cell>
          <cell r="P35">
            <v>-137803370</v>
          </cell>
          <cell r="Q35">
            <v>14365168</v>
          </cell>
          <cell r="R35"/>
          <cell r="T35"/>
        </row>
        <row r="36">
          <cell r="B36">
            <v>12510</v>
          </cell>
          <cell r="C36" t="str">
            <v>Department Of Commerce</v>
          </cell>
          <cell r="D36">
            <v>86991908.41260682</v>
          </cell>
          <cell r="E36">
            <v>85712670.9789529</v>
          </cell>
          <cell r="F36">
            <v>637920733.72967696</v>
          </cell>
          <cell r="G36">
            <v>667984120.23843598</v>
          </cell>
          <cell r="H36">
            <v>5262976.96</v>
          </cell>
          <cell r="I36">
            <v>5374195.21</v>
          </cell>
          <cell r="J36">
            <v>13502620.373798061</v>
          </cell>
          <cell r="K36">
            <v>14475719.096021973</v>
          </cell>
          <cell r="L36">
            <v>5262976.96</v>
          </cell>
          <cell r="M36">
            <v>5374195.21</v>
          </cell>
          <cell r="N36">
            <v>149194287</v>
          </cell>
          <cell r="O36">
            <v>0</v>
          </cell>
          <cell r="P36">
            <v>-13007944</v>
          </cell>
          <cell r="Q36">
            <v>-3599129</v>
          </cell>
          <cell r="R36"/>
          <cell r="T36"/>
        </row>
        <row r="37">
          <cell r="B37">
            <v>12600</v>
          </cell>
          <cell r="C37" t="str">
            <v>Insurance Department</v>
          </cell>
          <cell r="D37">
            <v>32016072.542030927</v>
          </cell>
          <cell r="E37">
            <v>36300903.214867972</v>
          </cell>
          <cell r="F37">
            <v>276067384.05492401</v>
          </cell>
          <cell r="G37">
            <v>301676926.59577602</v>
          </cell>
          <cell r="H37">
            <v>1936960.06</v>
          </cell>
          <cell r="I37">
            <v>2276071.1799999997</v>
          </cell>
          <cell r="J37">
            <v>4969437.7475270415</v>
          </cell>
          <cell r="K37">
            <v>6130735.0694898292</v>
          </cell>
          <cell r="L37">
            <v>1936960.06</v>
          </cell>
          <cell r="M37">
            <v>2276071.1799999997</v>
          </cell>
          <cell r="N37">
            <v>40992712</v>
          </cell>
          <cell r="O37">
            <v>0</v>
          </cell>
          <cell r="P37">
            <v>-5629334</v>
          </cell>
          <cell r="Q37">
            <v>3740957</v>
          </cell>
          <cell r="R37"/>
          <cell r="T37"/>
        </row>
        <row r="38">
          <cell r="B38">
            <v>12700</v>
          </cell>
          <cell r="C38" t="str">
            <v>Labor Department</v>
          </cell>
          <cell r="D38">
            <v>20239309.979852643</v>
          </cell>
          <cell r="E38">
            <v>20766375.406958405</v>
          </cell>
          <cell r="F38">
            <v>161262000.877841</v>
          </cell>
          <cell r="G38">
            <v>172635149.96509501</v>
          </cell>
          <cell r="H38">
            <v>1224470.46</v>
          </cell>
          <cell r="I38">
            <v>1302054.3399999996</v>
          </cell>
          <cell r="J38">
            <v>3141484.354951439</v>
          </cell>
          <cell r="K38">
            <v>3507161.9353395761</v>
          </cell>
          <cell r="L38">
            <v>1224470.46</v>
          </cell>
          <cell r="M38">
            <v>1302054.3399999996</v>
          </cell>
          <cell r="N38">
            <v>31324741</v>
          </cell>
          <cell r="O38">
            <v>0</v>
          </cell>
          <cell r="P38">
            <v>-3288319</v>
          </cell>
          <cell r="Q38">
            <v>383379</v>
          </cell>
          <cell r="R38"/>
          <cell r="T38"/>
        </row>
        <row r="39">
          <cell r="B39">
            <v>13500</v>
          </cell>
          <cell r="C39" t="str">
            <v>Revenue Department</v>
          </cell>
          <cell r="D39">
            <v>72172980.867270842</v>
          </cell>
          <cell r="E39">
            <v>72150753.742590263</v>
          </cell>
          <cell r="F39">
            <v>632306157.94368804</v>
          </cell>
          <cell r="G39">
            <v>660222776.86512804</v>
          </cell>
          <cell r="H39">
            <v>4366437.55</v>
          </cell>
          <cell r="I39">
            <v>4523861.3</v>
          </cell>
          <cell r="J39">
            <v>11202471.352553079</v>
          </cell>
          <cell r="K39">
            <v>12185293.397290789</v>
          </cell>
          <cell r="L39">
            <v>4366437.55</v>
          </cell>
          <cell r="M39">
            <v>4523861.3</v>
          </cell>
          <cell r="N39">
            <v>128196901</v>
          </cell>
          <cell r="O39">
            <v>0</v>
          </cell>
          <cell r="P39">
            <v>-12893456</v>
          </cell>
          <cell r="Q39">
            <v>2702875</v>
          </cell>
          <cell r="R39"/>
          <cell r="T39"/>
        </row>
        <row r="40">
          <cell r="B40">
            <v>13700</v>
          </cell>
          <cell r="C40" t="str">
            <v>Secretary Of State</v>
          </cell>
          <cell r="D40">
            <v>8545752.0795018803</v>
          </cell>
          <cell r="E40">
            <v>8812634.8611667529</v>
          </cell>
          <cell r="F40">
            <v>68055204.919643998</v>
          </cell>
          <cell r="G40">
            <v>71282813.290932998</v>
          </cell>
          <cell r="H40">
            <v>517014.71000000008</v>
          </cell>
          <cell r="I40">
            <v>552553.31000000006</v>
          </cell>
          <cell r="J40">
            <v>1326445.7378128627</v>
          </cell>
          <cell r="K40">
            <v>1488335.6834998834</v>
          </cell>
          <cell r="L40">
            <v>517014.71000000008</v>
          </cell>
          <cell r="M40">
            <v>552553.31000000006</v>
          </cell>
          <cell r="N40">
            <v>13588813</v>
          </cell>
          <cell r="O40">
            <v>0</v>
          </cell>
          <cell r="P40">
            <v>-1387725</v>
          </cell>
          <cell r="Q40">
            <v>-41523</v>
          </cell>
          <cell r="R40"/>
          <cell r="T40"/>
        </row>
        <row r="41">
          <cell r="B41">
            <v>14300</v>
          </cell>
          <cell r="C41" t="str">
            <v>State Treasurer</v>
          </cell>
          <cell r="D41">
            <v>23582943.162841499</v>
          </cell>
          <cell r="E41">
            <v>24026600.311274052</v>
          </cell>
          <cell r="F41">
            <v>226517876.13212699</v>
          </cell>
          <cell r="G41">
            <v>233598720.71046501</v>
          </cell>
          <cell r="H41">
            <v>1426758.9800000002</v>
          </cell>
          <cell r="I41">
            <v>1506470.85</v>
          </cell>
          <cell r="J41">
            <v>3660472.96392636</v>
          </cell>
          <cell r="K41">
            <v>4057770.1402375097</v>
          </cell>
          <cell r="L41">
            <v>1426758.9800000002</v>
          </cell>
          <cell r="M41">
            <v>1506470.85</v>
          </cell>
          <cell r="N41">
            <v>47058333</v>
          </cell>
          <cell r="O41">
            <v>0</v>
          </cell>
          <cell r="P41">
            <v>-4618962</v>
          </cell>
          <cell r="Q41">
            <v>1262827</v>
          </cell>
          <cell r="R41"/>
          <cell r="T41"/>
        </row>
        <row r="42">
          <cell r="B42">
            <v>14300.1</v>
          </cell>
          <cell r="C42" t="str">
            <v>State Health Plan (subset of Department of Treasurer)</v>
          </cell>
          <cell r="D42">
            <v>2828199.8196205455</v>
          </cell>
          <cell r="E42">
            <v>3359466.9707458694</v>
          </cell>
          <cell r="F42">
            <v>23137417.189901002</v>
          </cell>
          <cell r="G42">
            <v>25245491.901535999</v>
          </cell>
          <cell r="H42">
            <v>171105</v>
          </cell>
          <cell r="I42">
            <v>210639</v>
          </cell>
          <cell r="J42">
            <v>438984.60445829452</v>
          </cell>
          <cell r="K42">
            <v>567368.85719991778</v>
          </cell>
          <cell r="L42">
            <v>171105</v>
          </cell>
          <cell r="M42">
            <v>210639</v>
          </cell>
          <cell r="N42">
            <v>5541457</v>
          </cell>
          <cell r="O42">
            <v>0</v>
          </cell>
          <cell r="P42">
            <v>-471799</v>
          </cell>
          <cell r="Q42">
            <v>111971</v>
          </cell>
          <cell r="R42"/>
          <cell r="T42"/>
        </row>
        <row r="43">
          <cell r="B43">
            <v>18400</v>
          </cell>
          <cell r="C43" t="str">
            <v>Department Of Agriculture</v>
          </cell>
          <cell r="D43">
            <v>90280454.633397922</v>
          </cell>
          <cell r="E43">
            <v>92470711.381370351</v>
          </cell>
          <cell r="F43">
            <v>787109713.49651802</v>
          </cell>
          <cell r="G43">
            <v>839484442.47732699</v>
          </cell>
          <cell r="H43">
            <v>5461932.7399999993</v>
          </cell>
          <cell r="I43">
            <v>5797925.1900000004</v>
          </cell>
          <cell r="J43">
            <v>14013058.551455004</v>
          </cell>
          <cell r="K43">
            <v>15617061.366512926</v>
          </cell>
          <cell r="L43">
            <v>5461932.7399999993</v>
          </cell>
          <cell r="M43">
            <v>5797925.1900000004</v>
          </cell>
          <cell r="N43">
            <v>159857963</v>
          </cell>
          <cell r="O43">
            <v>0</v>
          </cell>
          <cell r="P43">
            <v>-16050080</v>
          </cell>
          <cell r="Q43">
            <v>1412403</v>
          </cell>
          <cell r="R43"/>
          <cell r="T43"/>
        </row>
        <row r="44">
          <cell r="B44">
            <v>18600</v>
          </cell>
          <cell r="C44" t="str">
            <v>Barber Examiners, State Board Of</v>
          </cell>
          <cell r="D44">
            <v>260457.6908661612</v>
          </cell>
          <cell r="E44">
            <v>266061.66926675342</v>
          </cell>
          <cell r="F44">
            <v>2209213.1458760002</v>
          </cell>
          <cell r="G44">
            <v>2345430.9156419998</v>
          </cell>
          <cell r="H44">
            <v>15757.59</v>
          </cell>
          <cell r="I44">
            <v>16682.100000000002</v>
          </cell>
          <cell r="J44">
            <v>40427.45339625363</v>
          </cell>
          <cell r="K44">
            <v>44934.243006730707</v>
          </cell>
          <cell r="L44">
            <v>15757.59</v>
          </cell>
          <cell r="M44">
            <v>16682.100000000002</v>
          </cell>
          <cell r="N44">
            <v>478866</v>
          </cell>
          <cell r="O44">
            <v>0</v>
          </cell>
          <cell r="P44">
            <v>-45048</v>
          </cell>
          <cell r="Q44">
            <v>-43846</v>
          </cell>
          <cell r="R44"/>
          <cell r="T44"/>
        </row>
        <row r="45">
          <cell r="B45">
            <v>18640</v>
          </cell>
          <cell r="C45" t="str">
            <v>North Carolina Board of Opticians</v>
          </cell>
          <cell r="D45">
            <v>31011.767637252375</v>
          </cell>
          <cell r="E45">
            <v>31619.07556930626</v>
          </cell>
          <cell r="F45">
            <v>148814.438815</v>
          </cell>
          <cell r="G45">
            <v>244306.247003</v>
          </cell>
          <cell r="H45">
            <v>1876.1999999999998</v>
          </cell>
          <cell r="I45">
            <v>1982.5200000000002</v>
          </cell>
          <cell r="J45">
            <v>4813.5525839960965</v>
          </cell>
          <cell r="K45">
            <v>5340.037252246645</v>
          </cell>
          <cell r="L45">
            <v>1876.1999999999998</v>
          </cell>
          <cell r="M45">
            <v>1982.5200000000002</v>
          </cell>
          <cell r="N45">
            <v>0</v>
          </cell>
          <cell r="O45">
            <v>0</v>
          </cell>
          <cell r="P45">
            <v>-3034</v>
          </cell>
          <cell r="Q45">
            <v>6901</v>
          </cell>
          <cell r="R45"/>
          <cell r="T45"/>
        </row>
        <row r="46">
          <cell r="B46">
            <v>18690</v>
          </cell>
          <cell r="C46" t="str">
            <v>N.C. Real Estate Commission</v>
          </cell>
          <cell r="D46">
            <v>0</v>
          </cell>
          <cell r="E46">
            <v>0</v>
          </cell>
          <cell r="F46">
            <v>0</v>
          </cell>
          <cell r="G46">
            <v>0</v>
          </cell>
          <cell r="H46">
            <v>0</v>
          </cell>
          <cell r="I46">
            <v>0</v>
          </cell>
          <cell r="J46">
            <v>0</v>
          </cell>
          <cell r="K46">
            <v>0</v>
          </cell>
          <cell r="L46">
            <v>0</v>
          </cell>
          <cell r="M46">
            <v>0</v>
          </cell>
          <cell r="N46">
            <v>0</v>
          </cell>
          <cell r="O46">
            <v>0</v>
          </cell>
          <cell r="P46">
            <v>0</v>
          </cell>
          <cell r="Q46">
            <v>-29536</v>
          </cell>
          <cell r="R46"/>
          <cell r="T46"/>
        </row>
        <row r="47">
          <cell r="B47">
            <v>18740</v>
          </cell>
          <cell r="C47" t="str">
            <v>N.C. Auctioneers Licensing Board</v>
          </cell>
          <cell r="D47">
            <v>133275.55904023148</v>
          </cell>
          <cell r="E47">
            <v>142699.23636494516</v>
          </cell>
          <cell r="F47">
            <v>1078844.7512610001</v>
          </cell>
          <cell r="G47">
            <v>1145474.4686120001</v>
          </cell>
          <cell r="H47">
            <v>8063.1199999999981</v>
          </cell>
          <cell r="I47">
            <v>8947.26</v>
          </cell>
          <cell r="J47">
            <v>20686.628350426716</v>
          </cell>
          <cell r="K47">
            <v>24099.984719214088</v>
          </cell>
          <cell r="L47">
            <v>8063.1199999999981</v>
          </cell>
          <cell r="M47">
            <v>8947.26</v>
          </cell>
          <cell r="N47">
            <v>221627</v>
          </cell>
          <cell r="O47">
            <v>0</v>
          </cell>
          <cell r="P47">
            <v>-21999</v>
          </cell>
          <cell r="Q47">
            <v>5425</v>
          </cell>
          <cell r="R47"/>
          <cell r="T47"/>
        </row>
        <row r="48">
          <cell r="B48">
            <v>18780</v>
          </cell>
          <cell r="C48" t="str">
            <v>N.C. State Board Of Examiners Of Practicing Psychol</v>
          </cell>
          <cell r="D48">
            <v>282679.48520002677</v>
          </cell>
          <cell r="E48">
            <v>276161.01112597896</v>
          </cell>
          <cell r="F48">
            <v>2834141.0442039999</v>
          </cell>
          <cell r="G48">
            <v>3167936.1817299998</v>
          </cell>
          <cell r="H48">
            <v>17102.000000000004</v>
          </cell>
          <cell r="I48">
            <v>17315.330000000002</v>
          </cell>
          <cell r="J48">
            <v>43876.652964236899</v>
          </cell>
          <cell r="K48">
            <v>46639.886223061512</v>
          </cell>
          <cell r="L48">
            <v>17102.000000000004</v>
          </cell>
          <cell r="M48">
            <v>17315.330000000002</v>
          </cell>
          <cell r="N48">
            <v>389219</v>
          </cell>
          <cell r="O48">
            <v>0</v>
          </cell>
          <cell r="P48">
            <v>-57791</v>
          </cell>
          <cell r="Q48">
            <v>40962</v>
          </cell>
          <cell r="R48"/>
          <cell r="T48"/>
        </row>
        <row r="49">
          <cell r="B49">
            <v>19005</v>
          </cell>
          <cell r="C49" t="str">
            <v>Community Colleges Administration</v>
          </cell>
          <cell r="D49">
            <v>14485224.429586366</v>
          </cell>
          <cell r="E49">
            <v>15052658.595424907</v>
          </cell>
          <cell r="F49">
            <v>111125154.182823</v>
          </cell>
          <cell r="G49">
            <v>120054594.677781</v>
          </cell>
          <cell r="H49">
            <v>876350.5</v>
          </cell>
          <cell r="I49">
            <v>943803.58000000007</v>
          </cell>
          <cell r="J49">
            <v>2248352.634986287</v>
          </cell>
          <cell r="K49">
            <v>2542191.8951656208</v>
          </cell>
          <cell r="L49">
            <v>876350.5</v>
          </cell>
          <cell r="M49">
            <v>943803.58000000007</v>
          </cell>
          <cell r="N49">
            <v>21847962</v>
          </cell>
          <cell r="O49">
            <v>0</v>
          </cell>
          <cell r="P49">
            <v>-2265971</v>
          </cell>
          <cell r="Q49">
            <v>356857</v>
          </cell>
          <cell r="R49"/>
          <cell r="T49"/>
        </row>
        <row r="50">
          <cell r="B50">
            <v>19100</v>
          </cell>
          <cell r="C50" t="str">
            <v>Department Of Public Safety</v>
          </cell>
          <cell r="D50">
            <v>1078567515.8057802</v>
          </cell>
          <cell r="E50">
            <v>1110512671.3727074</v>
          </cell>
          <cell r="F50">
            <v>9931694454.7471409</v>
          </cell>
          <cell r="G50">
            <v>10901643026.746599</v>
          </cell>
          <cell r="H50">
            <v>65252919.370000005</v>
          </cell>
          <cell r="I50">
            <v>69629283.639999986</v>
          </cell>
          <cell r="J50">
            <v>167411980.94379729</v>
          </cell>
          <cell r="K50">
            <v>187550677.16080937</v>
          </cell>
          <cell r="L50">
            <v>65252919.370000005</v>
          </cell>
          <cell r="M50">
            <v>69629283.639999986</v>
          </cell>
          <cell r="N50">
            <v>1997326196</v>
          </cell>
          <cell r="O50">
            <v>0</v>
          </cell>
          <cell r="P50">
            <v>-202518773</v>
          </cell>
          <cell r="Q50">
            <v>30282440</v>
          </cell>
          <cell r="R50"/>
          <cell r="T50"/>
        </row>
        <row r="51">
          <cell r="B51">
            <v>20100</v>
          </cell>
          <cell r="C51" t="str">
            <v>Appalachian State University</v>
          </cell>
          <cell r="D51">
            <v>178953373.91089657</v>
          </cell>
          <cell r="E51">
            <v>188910056.45872858</v>
          </cell>
          <cell r="F51">
            <v>1636989813.3439901</v>
          </cell>
          <cell r="G51">
            <v>1815942474.9217</v>
          </cell>
          <cell r="H51">
            <v>10826610.209999999</v>
          </cell>
          <cell r="I51">
            <v>11844684.210000001</v>
          </cell>
          <cell r="J51">
            <v>27776600.336991806</v>
          </cell>
          <cell r="K51">
            <v>31904371.66964148</v>
          </cell>
          <cell r="L51">
            <v>10826610.209999999</v>
          </cell>
          <cell r="M51">
            <v>11844684.210000001</v>
          </cell>
          <cell r="N51">
            <v>316660087</v>
          </cell>
          <cell r="O51">
            <v>0</v>
          </cell>
          <cell r="P51">
            <v>-33380122</v>
          </cell>
          <cell r="Q51">
            <v>-4992024</v>
          </cell>
          <cell r="R51"/>
          <cell r="T51"/>
        </row>
        <row r="52">
          <cell r="B52">
            <v>20200</v>
          </cell>
          <cell r="C52" t="str">
            <v>N.C. School Of The Arts</v>
          </cell>
          <cell r="D52">
            <v>28064536.316196911</v>
          </cell>
          <cell r="E52">
            <v>29749249.321863595</v>
          </cell>
          <cell r="F52">
            <v>236985881.505977</v>
          </cell>
          <cell r="G52">
            <v>271682814.54857498</v>
          </cell>
          <cell r="H52">
            <v>1697893.6400000001</v>
          </cell>
          <cell r="I52">
            <v>1865281.66</v>
          </cell>
          <cell r="J52">
            <v>4356092.2706388123</v>
          </cell>
          <cell r="K52">
            <v>5024248.7088818578</v>
          </cell>
          <cell r="L52">
            <v>1697893.6400000001</v>
          </cell>
          <cell r="M52">
            <v>1865281.66</v>
          </cell>
          <cell r="N52">
            <v>44537750</v>
          </cell>
          <cell r="O52">
            <v>0</v>
          </cell>
          <cell r="P52">
            <v>-4832417</v>
          </cell>
          <cell r="Q52">
            <v>528093</v>
          </cell>
          <cell r="R52"/>
          <cell r="T52"/>
        </row>
        <row r="53">
          <cell r="B53">
            <v>20300</v>
          </cell>
          <cell r="C53" t="str">
            <v>East Carolina University</v>
          </cell>
          <cell r="D53">
            <v>415066098.41684556</v>
          </cell>
          <cell r="E53">
            <v>432019769.67815226</v>
          </cell>
          <cell r="F53">
            <v>3938507342.53934</v>
          </cell>
          <cell r="G53">
            <v>4257835627.07406</v>
          </cell>
          <cell r="H53">
            <v>25111339.120000001</v>
          </cell>
          <cell r="I53">
            <v>27087693.690000005</v>
          </cell>
          <cell r="J53">
            <v>64425301.838118687</v>
          </cell>
          <cell r="K53">
            <v>72962337.520956367</v>
          </cell>
          <cell r="L53">
            <v>25111339.120000001</v>
          </cell>
          <cell r="M53">
            <v>27087693.690000005</v>
          </cell>
          <cell r="N53">
            <v>747188074</v>
          </cell>
          <cell r="O53">
            <v>0</v>
          </cell>
          <cell r="P53">
            <v>-80310734</v>
          </cell>
          <cell r="Q53">
            <v>-13261213</v>
          </cell>
          <cell r="R53"/>
          <cell r="T53"/>
        </row>
        <row r="54">
          <cell r="B54">
            <v>20400</v>
          </cell>
          <cell r="C54" t="str">
            <v>Elizabeth City State University</v>
          </cell>
          <cell r="D54">
            <v>21035034.714047119</v>
          </cell>
          <cell r="E54">
            <v>22374081.763541061</v>
          </cell>
          <cell r="F54">
            <v>183280243.443939</v>
          </cell>
          <cell r="G54">
            <v>196830195.091021</v>
          </cell>
          <cell r="H54">
            <v>1272611.5</v>
          </cell>
          <cell r="I54">
            <v>1402857.7299999997</v>
          </cell>
          <cell r="J54">
            <v>3264994.3365569497</v>
          </cell>
          <cell r="K54">
            <v>3778681.9491365356</v>
          </cell>
          <cell r="L54">
            <v>1272611.5</v>
          </cell>
          <cell r="M54">
            <v>1402857.7299999997</v>
          </cell>
          <cell r="N54">
            <v>36078513</v>
          </cell>
          <cell r="O54">
            <v>0</v>
          </cell>
          <cell r="P54">
            <v>-3737297</v>
          </cell>
          <cell r="Q54">
            <v>-995604</v>
          </cell>
          <cell r="R54"/>
          <cell r="T54"/>
        </row>
        <row r="55">
          <cell r="B55">
            <v>20600</v>
          </cell>
          <cell r="C55" t="str">
            <v>Fayetteville State University</v>
          </cell>
          <cell r="D55">
            <v>52946946.923677996</v>
          </cell>
          <cell r="E55">
            <v>53620952.335024565</v>
          </cell>
          <cell r="F55">
            <v>463111323.68166298</v>
          </cell>
          <cell r="G55">
            <v>510390056.12296098</v>
          </cell>
          <cell r="H55">
            <v>3203269.9</v>
          </cell>
          <cell r="I55">
            <v>3362040.4299999997</v>
          </cell>
          <cell r="J55">
            <v>8218264.6329719219</v>
          </cell>
          <cell r="K55">
            <v>9055858.7755782176</v>
          </cell>
          <cell r="L55">
            <v>3203269.9</v>
          </cell>
          <cell r="M55">
            <v>3362040.4299999997</v>
          </cell>
          <cell r="N55">
            <v>85022391</v>
          </cell>
          <cell r="O55">
            <v>0</v>
          </cell>
          <cell r="P55">
            <v>-9443377</v>
          </cell>
          <cell r="Q55">
            <v>244683</v>
          </cell>
          <cell r="R55"/>
          <cell r="T55"/>
        </row>
        <row r="56">
          <cell r="B56">
            <v>20700</v>
          </cell>
          <cell r="C56" t="str">
            <v>N.C. A&amp;T University</v>
          </cell>
          <cell r="D56">
            <v>109759184.56556129</v>
          </cell>
          <cell r="E56">
            <v>114495953.96961355</v>
          </cell>
          <cell r="F56">
            <v>940144959.36934996</v>
          </cell>
          <cell r="G56">
            <v>1023455089.6003799</v>
          </cell>
          <cell r="H56">
            <v>6640388.4000000004</v>
          </cell>
          <cell r="I56">
            <v>7178910.6600000001</v>
          </cell>
          <cell r="J56">
            <v>17036487.976525802</v>
          </cell>
          <cell r="K56">
            <v>19336829.063490178</v>
          </cell>
          <cell r="L56">
            <v>6640388.4000000004</v>
          </cell>
          <cell r="M56">
            <v>7178910.6600000001</v>
          </cell>
          <cell r="N56">
            <v>178919711</v>
          </cell>
          <cell r="O56">
            <v>0</v>
          </cell>
          <cell r="P56">
            <v>-19170647</v>
          </cell>
          <cell r="Q56">
            <v>-2934750</v>
          </cell>
          <cell r="R56"/>
          <cell r="T56"/>
        </row>
        <row r="57">
          <cell r="B57">
            <v>20800</v>
          </cell>
          <cell r="C57" t="str">
            <v>N.C. Central University</v>
          </cell>
          <cell r="D57">
            <v>83106413.764150977</v>
          </cell>
          <cell r="E57">
            <v>86694859.127818376</v>
          </cell>
          <cell r="F57">
            <v>729472105.365026</v>
          </cell>
          <cell r="G57">
            <v>777594623.77432704</v>
          </cell>
          <cell r="H57">
            <v>5027906.0299999993</v>
          </cell>
          <cell r="I57">
            <v>5435778.5300000003</v>
          </cell>
          <cell r="J57">
            <v>12899525.67039551</v>
          </cell>
          <cell r="K57">
            <v>14641597.484596629</v>
          </cell>
          <cell r="L57">
            <v>5027906.0299999993</v>
          </cell>
          <cell r="M57">
            <v>5435778.5300000003</v>
          </cell>
          <cell r="N57">
            <v>143564788</v>
          </cell>
          <cell r="O57">
            <v>0</v>
          </cell>
          <cell r="P57">
            <v>-14874783</v>
          </cell>
          <cell r="Q57">
            <v>-2944858</v>
          </cell>
          <cell r="R57"/>
          <cell r="T57"/>
        </row>
        <row r="58">
          <cell r="B58">
            <v>20900</v>
          </cell>
          <cell r="C58" t="str">
            <v>University Of North Carolina At Greensboro</v>
          </cell>
          <cell r="D58">
            <v>175090022.21329758</v>
          </cell>
          <cell r="E58">
            <v>189187003.11421758</v>
          </cell>
          <cell r="F58">
            <v>1541406507.76683</v>
          </cell>
          <cell r="G58">
            <v>1755416004.03754</v>
          </cell>
          <cell r="H58">
            <v>10592878.92</v>
          </cell>
          <cell r="I58">
            <v>11862048.800000001</v>
          </cell>
          <cell r="J58">
            <v>27176942.595311686</v>
          </cell>
          <cell r="K58">
            <v>31951144.240647063</v>
          </cell>
          <cell r="L58">
            <v>10592878.92</v>
          </cell>
          <cell r="M58">
            <v>11862048.800000001</v>
          </cell>
          <cell r="N58">
            <v>293363921</v>
          </cell>
          <cell r="O58">
            <v>0</v>
          </cell>
          <cell r="P58">
            <v>-31431067</v>
          </cell>
          <cell r="Q58">
            <v>-4331880</v>
          </cell>
          <cell r="R58"/>
          <cell r="T58"/>
        </row>
        <row r="59">
          <cell r="B59">
            <v>21200</v>
          </cell>
          <cell r="C59" t="str">
            <v>UNC - Pembroke</v>
          </cell>
          <cell r="D59">
            <v>51150386.562985212</v>
          </cell>
          <cell r="E59">
            <v>54685303.796571173</v>
          </cell>
          <cell r="F59">
            <v>487624259.87165701</v>
          </cell>
          <cell r="G59">
            <v>534063360.37458098</v>
          </cell>
          <cell r="H59">
            <v>3094578.69</v>
          </cell>
          <cell r="I59">
            <v>3428775.3999999994</v>
          </cell>
          <cell r="J59">
            <v>7939407.9786956385</v>
          </cell>
          <cell r="K59">
            <v>9235613.4442965966</v>
          </cell>
          <cell r="L59">
            <v>3094578.69</v>
          </cell>
          <cell r="M59">
            <v>3428775.3999999994</v>
          </cell>
          <cell r="N59">
            <v>93510444</v>
          </cell>
          <cell r="O59">
            <v>0</v>
          </cell>
          <cell r="P59">
            <v>-9943224</v>
          </cell>
          <cell r="Q59">
            <v>-2265019</v>
          </cell>
          <cell r="R59"/>
          <cell r="T59"/>
        </row>
        <row r="60">
          <cell r="B60">
            <v>21300</v>
          </cell>
          <cell r="C60" t="str">
            <v>N.C. State University</v>
          </cell>
          <cell r="D60">
            <v>642157289.79842615</v>
          </cell>
          <cell r="E60">
            <v>671399989.2340641</v>
          </cell>
          <cell r="F60">
            <v>6235352309.5932302</v>
          </cell>
          <cell r="G60">
            <v>6787044138.00002</v>
          </cell>
          <cell r="H60">
            <v>38850268.749999993</v>
          </cell>
          <cell r="I60">
            <v>42096863.450000003</v>
          </cell>
          <cell r="J60">
            <v>99673708.309617996</v>
          </cell>
          <cell r="K60">
            <v>113390441.97573806</v>
          </cell>
          <cell r="L60">
            <v>38850268.749999993</v>
          </cell>
          <cell r="M60">
            <v>42096863.450000003</v>
          </cell>
          <cell r="N60">
            <v>1161399772</v>
          </cell>
          <cell r="O60">
            <v>0</v>
          </cell>
          <cell r="P60">
            <v>-127146068</v>
          </cell>
          <cell r="Q60">
            <v>-9357869</v>
          </cell>
          <cell r="R60"/>
          <cell r="T60"/>
        </row>
        <row r="61">
          <cell r="B61">
            <v>21520</v>
          </cell>
          <cell r="C61" t="str">
            <v>UNC-CH CB 1260</v>
          </cell>
          <cell r="D61">
            <v>1143705649.747622</v>
          </cell>
          <cell r="E61">
            <v>1203330414.2774856</v>
          </cell>
          <cell r="F61">
            <v>10989833597.381599</v>
          </cell>
          <cell r="G61">
            <v>12074799574.7162</v>
          </cell>
          <cell r="H61">
            <v>69193751.390000001</v>
          </cell>
          <cell r="I61">
            <v>75448967.75</v>
          </cell>
          <cell r="J61">
            <v>177522524.67738941</v>
          </cell>
          <cell r="K61">
            <v>203226347.49135229</v>
          </cell>
          <cell r="L61">
            <v>69193751.390000001</v>
          </cell>
          <cell r="M61">
            <v>75448967.75</v>
          </cell>
          <cell r="N61">
            <v>2085455588</v>
          </cell>
          <cell r="O61">
            <v>0</v>
          </cell>
          <cell r="P61">
            <v>-224095458</v>
          </cell>
          <cell r="Q61">
            <v>-33975680</v>
          </cell>
          <cell r="R61"/>
          <cell r="T61"/>
        </row>
        <row r="62">
          <cell r="B62">
            <v>21525</v>
          </cell>
          <cell r="C62" t="str">
            <v>UNC-General Administration</v>
          </cell>
          <cell r="D62">
            <v>28489713.402606364</v>
          </cell>
          <cell r="E62">
            <v>28626733.383249808</v>
          </cell>
          <cell r="F62">
            <v>256176278.17852899</v>
          </cell>
          <cell r="G62">
            <v>279029589.738428</v>
          </cell>
          <cell r="H62">
            <v>1723616.69</v>
          </cell>
          <cell r="I62">
            <v>1794899.7699999996</v>
          </cell>
          <cell r="J62">
            <v>4422086.9693893502</v>
          </cell>
          <cell r="K62">
            <v>4834670.841075466</v>
          </cell>
          <cell r="L62">
            <v>1723616.69</v>
          </cell>
          <cell r="M62">
            <v>1794899.7699999996</v>
          </cell>
          <cell r="N62">
            <v>54765104</v>
          </cell>
          <cell r="O62">
            <v>0</v>
          </cell>
          <cell r="P62">
            <v>-5223732</v>
          </cell>
          <cell r="Q62">
            <v>-1272475</v>
          </cell>
          <cell r="R62"/>
          <cell r="T62"/>
        </row>
        <row r="63">
          <cell r="B63">
            <v>21525.1</v>
          </cell>
          <cell r="C63" t="str">
            <v>State Education Assistance Authority (subset of UNC Gen. Adm.)</v>
          </cell>
          <cell r="D63">
            <v>3382649.6296749078</v>
          </cell>
          <cell r="E63">
            <v>3507441.1566970944</v>
          </cell>
          <cell r="F63">
            <v>25054864.290773001</v>
          </cell>
          <cell r="G63">
            <v>26181875.486054</v>
          </cell>
          <cell r="H63">
            <v>204649</v>
          </cell>
          <cell r="I63">
            <v>219917</v>
          </cell>
          <cell r="J63">
            <v>525044.62358075753</v>
          </cell>
          <cell r="K63">
            <v>592359.7100671496</v>
          </cell>
          <cell r="L63">
            <v>204649</v>
          </cell>
          <cell r="M63">
            <v>219917</v>
          </cell>
          <cell r="N63">
            <v>3829724</v>
          </cell>
          <cell r="O63">
            <v>0</v>
          </cell>
          <cell r="P63">
            <v>-510898</v>
          </cell>
          <cell r="Q63">
            <v>440187</v>
          </cell>
          <cell r="R63"/>
          <cell r="T63"/>
        </row>
        <row r="64">
          <cell r="B64">
            <v>21550</v>
          </cell>
          <cell r="C64" t="str">
            <v>UNC Health Care System</v>
          </cell>
          <cell r="D64">
            <v>657560982.22280443</v>
          </cell>
          <cell r="E64">
            <v>706537303.22716653</v>
          </cell>
          <cell r="F64">
            <v>6320168235.1398001</v>
          </cell>
          <cell r="G64">
            <v>7379691702.8728704</v>
          </cell>
          <cell r="H64">
            <v>39782186.210000001</v>
          </cell>
          <cell r="I64">
            <v>44299977.439999998</v>
          </cell>
          <cell r="J64">
            <v>102064622.76311663</v>
          </cell>
          <cell r="K64">
            <v>119324662.45146881</v>
          </cell>
          <cell r="L64">
            <v>39782186.210000001</v>
          </cell>
          <cell r="M64">
            <v>44299977.439999998</v>
          </cell>
          <cell r="N64">
            <v>1267142059</v>
          </cell>
          <cell r="O64">
            <v>0</v>
          </cell>
          <cell r="P64">
            <v>-128875563</v>
          </cell>
          <cell r="Q64">
            <v>-2162047</v>
          </cell>
          <cell r="R64"/>
          <cell r="T64"/>
        </row>
        <row r="65">
          <cell r="B65">
            <v>21570</v>
          </cell>
          <cell r="C65" t="str">
            <v>University Of North Carolina Press</v>
          </cell>
          <cell r="D65">
            <v>3300784.3152152896</v>
          </cell>
          <cell r="E65">
            <v>3502388.0567472223</v>
          </cell>
          <cell r="F65">
            <v>26365780.487419002</v>
          </cell>
          <cell r="G65">
            <v>31897948.305514999</v>
          </cell>
          <cell r="H65">
            <v>199696.18000000002</v>
          </cell>
          <cell r="I65">
            <v>219600.17000000004</v>
          </cell>
          <cell r="J65">
            <v>512337.73758296017</v>
          </cell>
          <cell r="K65">
            <v>591506.30934351042</v>
          </cell>
          <cell r="L65">
            <v>199696.18000000002</v>
          </cell>
          <cell r="M65">
            <v>219600.17000000004</v>
          </cell>
          <cell r="N65">
            <v>5376185</v>
          </cell>
          <cell r="O65">
            <v>0</v>
          </cell>
          <cell r="P65">
            <v>-537629</v>
          </cell>
          <cell r="Q65">
            <v>45247</v>
          </cell>
          <cell r="R65"/>
          <cell r="T65"/>
        </row>
        <row r="66">
          <cell r="B66">
            <v>21800</v>
          </cell>
          <cell r="C66" t="str">
            <v>Western Carolina University</v>
          </cell>
          <cell r="D66">
            <v>94499424.462268248</v>
          </cell>
          <cell r="E66">
            <v>97827511.043318167</v>
          </cell>
          <cell r="F66">
            <v>912680700.93157804</v>
          </cell>
          <cell r="G66">
            <v>1011741458.83671</v>
          </cell>
          <cell r="H66">
            <v>5717178.7899999991</v>
          </cell>
          <cell r="I66">
            <v>6133797.1999999993</v>
          </cell>
          <cell r="J66">
            <v>14667914.261684349</v>
          </cell>
          <cell r="K66">
            <v>16521752.893149205</v>
          </cell>
          <cell r="L66">
            <v>5717178.7899999991</v>
          </cell>
          <cell r="M66">
            <v>6133797.1999999993</v>
          </cell>
          <cell r="N66">
            <v>170592206</v>
          </cell>
          <cell r="O66">
            <v>0</v>
          </cell>
          <cell r="P66">
            <v>-18610618</v>
          </cell>
          <cell r="Q66">
            <v>-1663563</v>
          </cell>
          <cell r="R66"/>
          <cell r="T66"/>
        </row>
        <row r="67">
          <cell r="B67">
            <v>21900</v>
          </cell>
          <cell r="C67" t="str">
            <v>Winston-Salem State University</v>
          </cell>
          <cell r="D67">
            <v>57466646.931153074</v>
          </cell>
          <cell r="E67">
            <v>56205584.650031574</v>
          </cell>
          <cell r="F67">
            <v>509444955.38498801</v>
          </cell>
          <cell r="G67">
            <v>521724403.527825</v>
          </cell>
          <cell r="H67">
            <v>3476710.0100000002</v>
          </cell>
          <cell r="I67">
            <v>3524097.2</v>
          </cell>
          <cell r="J67">
            <v>8919798.7700887956</v>
          </cell>
          <cell r="K67">
            <v>9492368.4646500889</v>
          </cell>
          <cell r="L67">
            <v>3476710.0100000002</v>
          </cell>
          <cell r="M67">
            <v>3524097.2</v>
          </cell>
          <cell r="N67">
            <v>99363488</v>
          </cell>
          <cell r="O67">
            <v>0</v>
          </cell>
          <cell r="P67">
            <v>-10388174</v>
          </cell>
          <cell r="Q67">
            <v>-1620589</v>
          </cell>
          <cell r="R67"/>
          <cell r="T67"/>
        </row>
        <row r="68">
          <cell r="B68">
            <v>22000</v>
          </cell>
          <cell r="C68" t="str">
            <v>Department Of Public Instruction</v>
          </cell>
          <cell r="D68">
            <v>62738128.087337397</v>
          </cell>
          <cell r="E68">
            <v>59809581.275656901</v>
          </cell>
          <cell r="F68">
            <v>509765850.42941701</v>
          </cell>
          <cell r="G68">
            <v>496201844.03344601</v>
          </cell>
          <cell r="H68">
            <v>3795632.5900000003</v>
          </cell>
          <cell r="I68">
            <v>3750068.24</v>
          </cell>
          <cell r="J68">
            <v>9738022.0986538213</v>
          </cell>
          <cell r="K68">
            <v>10101035.096779358</v>
          </cell>
          <cell r="L68">
            <v>3795632.5900000003</v>
          </cell>
          <cell r="M68">
            <v>3750068.24</v>
          </cell>
          <cell r="N68">
            <v>106617885</v>
          </cell>
          <cell r="O68">
            <v>0</v>
          </cell>
          <cell r="P68">
            <v>-10394717</v>
          </cell>
          <cell r="Q68">
            <v>-1106448</v>
          </cell>
          <cell r="R68"/>
          <cell r="T68"/>
        </row>
        <row r="69">
          <cell r="B69">
            <v>23000</v>
          </cell>
          <cell r="C69" t="str">
            <v>University Of North Carolina At Asheville</v>
          </cell>
          <cell r="D69">
            <v>42830531.954374343</v>
          </cell>
          <cell r="E69">
            <v>43190260.101277731</v>
          </cell>
          <cell r="F69">
            <v>409035661.56025201</v>
          </cell>
          <cell r="G69">
            <v>434195729.21336299</v>
          </cell>
          <cell r="H69">
            <v>2591230.69</v>
          </cell>
          <cell r="I69">
            <v>2708034.72</v>
          </cell>
          <cell r="J69">
            <v>6648025.361677587</v>
          </cell>
          <cell r="K69">
            <v>7294254.9306828249</v>
          </cell>
          <cell r="L69">
            <v>2591230.69</v>
          </cell>
          <cell r="M69">
            <v>2708034.72</v>
          </cell>
          <cell r="N69">
            <v>77954552</v>
          </cell>
          <cell r="O69">
            <v>0</v>
          </cell>
          <cell r="P69">
            <v>-8340712</v>
          </cell>
          <cell r="Q69">
            <v>-192340</v>
          </cell>
          <cell r="R69"/>
          <cell r="T69"/>
        </row>
        <row r="70">
          <cell r="B70">
            <v>23100</v>
          </cell>
          <cell r="C70" t="str">
            <v>University Of North Carolina At Charlotte</v>
          </cell>
          <cell r="D70">
            <v>255300063.82308593</v>
          </cell>
          <cell r="E70">
            <v>270113300.08555835</v>
          </cell>
          <cell r="F70">
            <v>2375802845.95789</v>
          </cell>
          <cell r="G70">
            <v>2691863544.07196</v>
          </cell>
          <cell r="H70">
            <v>15445555.550000001</v>
          </cell>
          <cell r="I70">
            <v>16936137.759999998</v>
          </cell>
          <cell r="J70">
            <v>39626902.15806298</v>
          </cell>
          <cell r="K70">
            <v>45618509.042824805</v>
          </cell>
          <cell r="L70">
            <v>15445555.550000001</v>
          </cell>
          <cell r="M70">
            <v>16936137.759999998</v>
          </cell>
          <cell r="N70">
            <v>451110687</v>
          </cell>
          <cell r="O70">
            <v>0</v>
          </cell>
          <cell r="P70">
            <v>-48445376</v>
          </cell>
          <cell r="Q70">
            <v>-826813</v>
          </cell>
          <cell r="R70"/>
          <cell r="T70"/>
        </row>
        <row r="71">
          <cell r="B71">
            <v>23200</v>
          </cell>
          <cell r="C71" t="str">
            <v>University Of North Carolina At Wilmington</v>
          </cell>
          <cell r="D71">
            <v>135594055.11972958</v>
          </cell>
          <cell r="E71">
            <v>145954314.23010474</v>
          </cell>
          <cell r="F71">
            <v>1208816647.39325</v>
          </cell>
          <cell r="G71">
            <v>1433667467.50332</v>
          </cell>
          <cell r="H71">
            <v>8203388.1199999992</v>
          </cell>
          <cell r="I71">
            <v>9151353.790000001</v>
          </cell>
          <cell r="J71">
            <v>21046498.28512359</v>
          </cell>
          <cell r="K71">
            <v>24649723.658317961</v>
          </cell>
          <cell r="L71">
            <v>8203388.1199999992</v>
          </cell>
          <cell r="M71">
            <v>9151353.790000001</v>
          </cell>
          <cell r="N71">
            <v>230381927</v>
          </cell>
          <cell r="O71">
            <v>0</v>
          </cell>
          <cell r="P71">
            <v>-24649174</v>
          </cell>
          <cell r="Q71">
            <v>-2454812</v>
          </cell>
          <cell r="R71"/>
          <cell r="T71"/>
        </row>
        <row r="72">
          <cell r="B72">
            <v>30000</v>
          </cell>
          <cell r="C72" t="str">
            <v>Yancey County Schools</v>
          </cell>
          <cell r="D72">
            <v>13805964.238339413</v>
          </cell>
          <cell r="E72">
            <v>13447888.43712136</v>
          </cell>
          <cell r="F72">
            <v>139596640.578325</v>
          </cell>
          <cell r="G72">
            <v>137164839.92967999</v>
          </cell>
          <cell r="H72">
            <v>835255.52</v>
          </cell>
          <cell r="I72">
            <v>843184.28999999992</v>
          </cell>
          <cell r="J72">
            <v>2142919.9267631401</v>
          </cell>
          <cell r="K72">
            <v>2271167.7658279049</v>
          </cell>
          <cell r="L72">
            <v>835255.52</v>
          </cell>
          <cell r="M72">
            <v>843184.28999999992</v>
          </cell>
          <cell r="N72">
            <v>29604942</v>
          </cell>
          <cell r="O72">
            <v>0</v>
          </cell>
          <cell r="P72">
            <v>-2846537</v>
          </cell>
          <cell r="Q72">
            <v>-128758</v>
          </cell>
          <cell r="R72"/>
          <cell r="T72"/>
        </row>
        <row r="73">
          <cell r="B73">
            <v>30100</v>
          </cell>
          <cell r="C73" t="str">
            <v>Alamance County Schools</v>
          </cell>
          <cell r="D73">
            <v>117009134.51300944</v>
          </cell>
          <cell r="E73">
            <v>122699733.58816944</v>
          </cell>
          <cell r="F73">
            <v>1226410217.15323</v>
          </cell>
          <cell r="G73">
            <v>1286216674.03532</v>
          </cell>
          <cell r="H73">
            <v>7079007.580000001</v>
          </cell>
          <cell r="I73">
            <v>7693288.6700000009</v>
          </cell>
          <cell r="J73">
            <v>18161803.234642874</v>
          </cell>
          <cell r="K73">
            <v>20722337.272807866</v>
          </cell>
          <cell r="L73">
            <v>7079007.580000001</v>
          </cell>
          <cell r="M73">
            <v>7693288.6700000009</v>
          </cell>
          <cell r="N73">
            <v>257905302</v>
          </cell>
          <cell r="O73">
            <v>0</v>
          </cell>
          <cell r="P73">
            <v>-25007927</v>
          </cell>
          <cell r="Q73">
            <v>-1575361</v>
          </cell>
          <cell r="R73"/>
          <cell r="T73"/>
        </row>
        <row r="74">
          <cell r="B74">
            <v>30102</v>
          </cell>
          <cell r="C74" t="str">
            <v>Clover Garden Charter School</v>
          </cell>
          <cell r="D74">
            <v>2148540.7828597417</v>
          </cell>
          <cell r="E74">
            <v>2275254.7833381379</v>
          </cell>
          <cell r="F74">
            <v>24115380.631699</v>
          </cell>
          <cell r="G74">
            <v>25958187.758951001</v>
          </cell>
          <cell r="H74">
            <v>129985.89</v>
          </cell>
          <cell r="I74">
            <v>142658.76</v>
          </cell>
          <cell r="J74">
            <v>333489.98864328559</v>
          </cell>
          <cell r="K74">
            <v>384259.97859255574</v>
          </cell>
          <cell r="L74">
            <v>129985.89</v>
          </cell>
          <cell r="M74">
            <v>142658.76</v>
          </cell>
          <cell r="N74">
            <v>4797110</v>
          </cell>
          <cell r="O74">
            <v>0</v>
          </cell>
          <cell r="P74">
            <v>-491741</v>
          </cell>
          <cell r="Q74">
            <v>23488</v>
          </cell>
          <cell r="R74"/>
          <cell r="T74"/>
        </row>
        <row r="75">
          <cell r="B75">
            <v>30103</v>
          </cell>
          <cell r="C75" t="str">
            <v>River Mill Academy Charter</v>
          </cell>
          <cell r="D75">
            <v>2787842.2073732014</v>
          </cell>
          <cell r="E75">
            <v>3049028.0376893077</v>
          </cell>
          <cell r="F75">
            <v>30643676.279646002</v>
          </cell>
          <cell r="G75">
            <v>33726696.219985999</v>
          </cell>
          <cell r="H75">
            <v>168663.38</v>
          </cell>
          <cell r="I75">
            <v>191174.44000000003</v>
          </cell>
          <cell r="J75">
            <v>432720.41819876112</v>
          </cell>
          <cell r="K75">
            <v>514939.89027974056</v>
          </cell>
          <cell r="L75">
            <v>168663.38</v>
          </cell>
          <cell r="M75">
            <v>191174.44000000003</v>
          </cell>
          <cell r="N75">
            <v>6459441</v>
          </cell>
          <cell r="O75">
            <v>0</v>
          </cell>
          <cell r="P75">
            <v>-624860</v>
          </cell>
          <cell r="Q75">
            <v>160925</v>
          </cell>
          <cell r="R75"/>
          <cell r="T75"/>
        </row>
        <row r="76">
          <cell r="B76">
            <v>30104</v>
          </cell>
          <cell r="C76" t="str">
            <v>The Hawbridge School</v>
          </cell>
          <cell r="D76">
            <v>1450500.6373679887</v>
          </cell>
          <cell r="E76">
            <v>1386665.8094681681</v>
          </cell>
          <cell r="F76">
            <v>19879313.194026001</v>
          </cell>
          <cell r="G76">
            <v>19287980.583776999</v>
          </cell>
          <cell r="H76">
            <v>87754.73</v>
          </cell>
          <cell r="I76">
            <v>86944.120000000024</v>
          </cell>
          <cell r="J76">
            <v>225142.31283945197</v>
          </cell>
          <cell r="K76">
            <v>234189.233734743</v>
          </cell>
          <cell r="L76">
            <v>87754.73</v>
          </cell>
          <cell r="M76">
            <v>86944.120000000024</v>
          </cell>
          <cell r="N76">
            <v>3834837</v>
          </cell>
          <cell r="O76">
            <v>0</v>
          </cell>
          <cell r="P76">
            <v>-405362</v>
          </cell>
          <cell r="Q76">
            <v>113397</v>
          </cell>
          <cell r="R76"/>
          <cell r="T76"/>
        </row>
        <row r="77">
          <cell r="B77">
            <v>30105</v>
          </cell>
          <cell r="C77" t="str">
            <v>Alamance Community College</v>
          </cell>
          <cell r="D77">
            <v>14031744.022530934</v>
          </cell>
          <cell r="E77">
            <v>14294769.041389611</v>
          </cell>
          <cell r="F77">
            <v>125874332.30024999</v>
          </cell>
          <cell r="G77">
            <v>131410538.97058301</v>
          </cell>
          <cell r="H77">
            <v>848915.10999999987</v>
          </cell>
          <cell r="I77">
            <v>896283.80999999994</v>
          </cell>
          <cell r="J77">
            <v>2177964.7805851349</v>
          </cell>
          <cell r="K77">
            <v>2414194.5271601565</v>
          </cell>
          <cell r="L77">
            <v>848915.10999999987</v>
          </cell>
          <cell r="M77">
            <v>896283.80999999994</v>
          </cell>
          <cell r="N77">
            <v>23973545</v>
          </cell>
          <cell r="O77">
            <v>0</v>
          </cell>
          <cell r="P77">
            <v>-2566724</v>
          </cell>
          <cell r="Q77">
            <v>453071</v>
          </cell>
          <cell r="R77"/>
          <cell r="T77"/>
        </row>
        <row r="78">
          <cell r="B78">
            <v>30200</v>
          </cell>
          <cell r="C78" t="str">
            <v>Alexander County Schools</v>
          </cell>
          <cell r="D78">
            <v>28160250.975005694</v>
          </cell>
          <cell r="E78">
            <v>29086950.166914776</v>
          </cell>
          <cell r="F78">
            <v>282922736.20730102</v>
          </cell>
          <cell r="G78">
            <v>297727027.03360498</v>
          </cell>
          <cell r="H78">
            <v>1703684.34</v>
          </cell>
          <cell r="I78">
            <v>1823755.4200000004</v>
          </cell>
          <cell r="J78">
            <v>4370948.809892701</v>
          </cell>
          <cell r="K78">
            <v>4912395.2756021265</v>
          </cell>
          <cell r="L78">
            <v>1703684.34</v>
          </cell>
          <cell r="M78">
            <v>1823755.4200000004</v>
          </cell>
          <cell r="N78">
            <v>58993316</v>
          </cell>
          <cell r="O78">
            <v>0</v>
          </cell>
          <cell r="P78">
            <v>-5769123</v>
          </cell>
          <cell r="Q78">
            <v>272727</v>
          </cell>
          <cell r="R78"/>
          <cell r="T78"/>
        </row>
        <row r="79">
          <cell r="B79">
            <v>30300</v>
          </cell>
          <cell r="C79" t="str">
            <v>Alleghany County Schools</v>
          </cell>
          <cell r="D79">
            <v>9215069.066964658</v>
          </cell>
          <cell r="E79">
            <v>9562138.307558693</v>
          </cell>
          <cell r="F79">
            <v>89433004.692159995</v>
          </cell>
          <cell r="G79">
            <v>96159074.242909998</v>
          </cell>
          <cell r="H79">
            <v>557508.13</v>
          </cell>
          <cell r="I79">
            <v>599547.2699999999</v>
          </cell>
          <cell r="J79">
            <v>1430335.0920799125</v>
          </cell>
          <cell r="K79">
            <v>1614916.7505411177</v>
          </cell>
          <cell r="L79">
            <v>557508.13</v>
          </cell>
          <cell r="M79">
            <v>599547.2699999999</v>
          </cell>
          <cell r="N79">
            <v>18666048</v>
          </cell>
          <cell r="O79">
            <v>0</v>
          </cell>
          <cell r="P79">
            <v>-1823643</v>
          </cell>
          <cell r="Q79">
            <v>-234633</v>
          </cell>
          <cell r="R79"/>
          <cell r="T79"/>
        </row>
        <row r="80">
          <cell r="B80">
            <v>30400</v>
          </cell>
          <cell r="C80" t="str">
            <v>Anson County Schools</v>
          </cell>
          <cell r="D80">
            <v>18425787.031854469</v>
          </cell>
          <cell r="E80">
            <v>19102912.223999586</v>
          </cell>
          <cell r="F80">
            <v>168106833.892156</v>
          </cell>
          <cell r="G80">
            <v>175830064.184165</v>
          </cell>
          <cell r="H80">
            <v>1114753.02</v>
          </cell>
          <cell r="I80">
            <v>1197754.99</v>
          </cell>
          <cell r="J80">
            <v>2859994.819282834</v>
          </cell>
          <cell r="K80">
            <v>3226225.342324066</v>
          </cell>
          <cell r="L80">
            <v>1114753.02</v>
          </cell>
          <cell r="M80">
            <v>1197754.99</v>
          </cell>
          <cell r="N80">
            <v>35396207</v>
          </cell>
          <cell r="O80">
            <v>0</v>
          </cell>
          <cell r="P80">
            <v>-3427893</v>
          </cell>
          <cell r="Q80">
            <v>-258018</v>
          </cell>
          <cell r="R80"/>
          <cell r="T80"/>
        </row>
        <row r="81">
          <cell r="B81">
            <v>30405</v>
          </cell>
          <cell r="C81" t="str">
            <v>South Piedmont Community College</v>
          </cell>
          <cell r="D81">
            <v>10867084.540689804</v>
          </cell>
          <cell r="E81">
            <v>10490764.681482844</v>
          </cell>
          <cell r="F81">
            <v>110420690.299435</v>
          </cell>
          <cell r="G81">
            <v>105638214.51405101</v>
          </cell>
          <cell r="H81">
            <v>657454.43000000005</v>
          </cell>
          <cell r="I81">
            <v>657772.26000000013</v>
          </cell>
          <cell r="J81">
            <v>1686755.9270792992</v>
          </cell>
          <cell r="K81">
            <v>1771749.274607301</v>
          </cell>
          <cell r="L81">
            <v>657454.43000000005</v>
          </cell>
          <cell r="M81">
            <v>657772.26000000013</v>
          </cell>
          <cell r="N81">
            <v>22715152</v>
          </cell>
          <cell r="O81">
            <v>0</v>
          </cell>
          <cell r="P81">
            <v>-2251606</v>
          </cell>
          <cell r="Q81">
            <v>-470209</v>
          </cell>
          <cell r="R81"/>
          <cell r="T81"/>
        </row>
        <row r="82">
          <cell r="B82">
            <v>30500</v>
          </cell>
          <cell r="C82" t="str">
            <v>Ashe County Schools</v>
          </cell>
          <cell r="D82">
            <v>18465778.360778689</v>
          </cell>
          <cell r="E82">
            <v>19356208.687516</v>
          </cell>
          <cell r="F82">
            <v>181417810.88502401</v>
          </cell>
          <cell r="G82">
            <v>190349325.68861601</v>
          </cell>
          <cell r="H82">
            <v>1117172.48</v>
          </cell>
          <cell r="I82">
            <v>1213636.71</v>
          </cell>
          <cell r="J82">
            <v>2866202.1521550622</v>
          </cell>
          <cell r="K82">
            <v>3269003.7135030455</v>
          </cell>
          <cell r="L82">
            <v>1117172.48</v>
          </cell>
          <cell r="M82">
            <v>1213636.71</v>
          </cell>
          <cell r="N82">
            <v>38072097</v>
          </cell>
          <cell r="O82">
            <v>0</v>
          </cell>
          <cell r="P82">
            <v>-3699320</v>
          </cell>
          <cell r="Q82">
            <v>-115796</v>
          </cell>
          <cell r="R82"/>
          <cell r="T82"/>
        </row>
        <row r="83">
          <cell r="B83">
            <v>30600</v>
          </cell>
          <cell r="C83" t="str">
            <v>Avery County Schools</v>
          </cell>
          <cell r="D83">
            <v>13951429.627033796</v>
          </cell>
          <cell r="E83">
            <v>13869314.389213922</v>
          </cell>
          <cell r="F83">
            <v>137820880.10854</v>
          </cell>
          <cell r="G83">
            <v>138767222.30665001</v>
          </cell>
          <cell r="H83">
            <v>844056.12</v>
          </cell>
          <cell r="I83">
            <v>869607.75</v>
          </cell>
          <cell r="J83">
            <v>2165498.6235282593</v>
          </cell>
          <cell r="K83">
            <v>2342340.9498226433</v>
          </cell>
          <cell r="L83">
            <v>844056.12</v>
          </cell>
          <cell r="M83">
            <v>869607.75</v>
          </cell>
          <cell r="N83">
            <v>29656746</v>
          </cell>
          <cell r="O83">
            <v>0</v>
          </cell>
          <cell r="P83">
            <v>-2810328</v>
          </cell>
          <cell r="Q83">
            <v>-249836</v>
          </cell>
          <cell r="R83"/>
          <cell r="T83"/>
        </row>
        <row r="84">
          <cell r="B84">
            <v>30601</v>
          </cell>
          <cell r="C84" t="str">
            <v>Grandfather Academy</v>
          </cell>
          <cell r="D84">
            <v>310906.2764332706</v>
          </cell>
          <cell r="E84">
            <v>256518.30715771753</v>
          </cell>
          <cell r="F84">
            <v>3596431.1847379999</v>
          </cell>
          <cell r="G84">
            <v>1283090.316597</v>
          </cell>
          <cell r="H84">
            <v>18809.709999999995</v>
          </cell>
          <cell r="I84">
            <v>16083.73</v>
          </cell>
          <cell r="J84">
            <v>48257.929951346981</v>
          </cell>
          <cell r="K84">
            <v>43322.497303975208</v>
          </cell>
          <cell r="L84">
            <v>18809.709999999995</v>
          </cell>
          <cell r="M84">
            <v>16083.73</v>
          </cell>
          <cell r="N84">
            <v>598900</v>
          </cell>
          <cell r="O84">
            <v>0</v>
          </cell>
          <cell r="P84">
            <v>-73335</v>
          </cell>
          <cell r="Q84">
            <v>351</v>
          </cell>
          <cell r="R84"/>
          <cell r="T84"/>
        </row>
        <row r="85">
          <cell r="B85">
            <v>30700</v>
          </cell>
          <cell r="C85" t="str">
            <v>Beaufort County Schools</v>
          </cell>
          <cell r="D85">
            <v>37181195.996457092</v>
          </cell>
          <cell r="E85">
            <v>38209296.849353477</v>
          </cell>
          <cell r="F85">
            <v>362067334.51044899</v>
          </cell>
          <cell r="G85">
            <v>373776097.241476</v>
          </cell>
          <cell r="H85">
            <v>2249448.04</v>
          </cell>
          <cell r="I85">
            <v>2395727.6999999997</v>
          </cell>
          <cell r="J85">
            <v>5771152.5559678907</v>
          </cell>
          <cell r="K85">
            <v>6453037.1266061235</v>
          </cell>
          <cell r="L85">
            <v>2249448.04</v>
          </cell>
          <cell r="M85">
            <v>2395727.6999999997</v>
          </cell>
          <cell r="N85">
            <v>76141522</v>
          </cell>
          <cell r="O85">
            <v>0</v>
          </cell>
          <cell r="P85">
            <v>-7382973</v>
          </cell>
          <cell r="Q85">
            <v>-218468</v>
          </cell>
          <cell r="R85"/>
          <cell r="T85"/>
        </row>
        <row r="86">
          <cell r="B86">
            <v>30705</v>
          </cell>
          <cell r="C86" t="str">
            <v>Beaufort County Community College</v>
          </cell>
          <cell r="D86">
            <v>7027553.3252862338</v>
          </cell>
          <cell r="E86">
            <v>7295276.8088830588</v>
          </cell>
          <cell r="F86">
            <v>66991786.975175001</v>
          </cell>
          <cell r="G86">
            <v>71229413.365339994</v>
          </cell>
          <cell r="H86">
            <v>425164.27</v>
          </cell>
          <cell r="I86">
            <v>457414.77</v>
          </cell>
          <cell r="J86">
            <v>1090795.5284518253</v>
          </cell>
          <cell r="K86">
            <v>1232074.2850149462</v>
          </cell>
          <cell r="L86">
            <v>425164.27</v>
          </cell>
          <cell r="M86">
            <v>457414.77</v>
          </cell>
          <cell r="N86">
            <v>13460453</v>
          </cell>
          <cell r="O86">
            <v>0</v>
          </cell>
          <cell r="P86">
            <v>-1366040</v>
          </cell>
          <cell r="Q86">
            <v>-254718</v>
          </cell>
          <cell r="R86"/>
          <cell r="T86"/>
        </row>
        <row r="87">
          <cell r="B87">
            <v>30800</v>
          </cell>
          <cell r="C87" t="str">
            <v>Bertie County Schools</v>
          </cell>
          <cell r="D87">
            <v>13337639.76985966</v>
          </cell>
          <cell r="E87">
            <v>13167778.151590852</v>
          </cell>
          <cell r="F87">
            <v>120276042.205872</v>
          </cell>
          <cell r="G87">
            <v>124776323.983732</v>
          </cell>
          <cell r="H87">
            <v>806922.07</v>
          </cell>
          <cell r="I87">
            <v>825621.34000000008</v>
          </cell>
          <cell r="J87">
            <v>2070228.0221362219</v>
          </cell>
          <cell r="K87">
            <v>2223860.9001925797</v>
          </cell>
          <cell r="L87">
            <v>806922.07</v>
          </cell>
          <cell r="M87">
            <v>825621.34000000008</v>
          </cell>
          <cell r="N87">
            <v>28066714</v>
          </cell>
          <cell r="O87">
            <v>0</v>
          </cell>
          <cell r="P87">
            <v>-2452568</v>
          </cell>
          <cell r="Q87">
            <v>-988620</v>
          </cell>
          <cell r="R87"/>
          <cell r="T87"/>
        </row>
        <row r="88">
          <cell r="B88">
            <v>30900</v>
          </cell>
          <cell r="C88" t="str">
            <v>Bladen County Schools</v>
          </cell>
          <cell r="D88">
            <v>25478038.530873038</v>
          </cell>
          <cell r="E88">
            <v>25915932.101874541</v>
          </cell>
          <cell r="F88">
            <v>230382669.644573</v>
          </cell>
          <cell r="G88">
            <v>235427844.07666501</v>
          </cell>
          <cell r="H88">
            <v>1541411.52</v>
          </cell>
          <cell r="I88">
            <v>1624932.1900000002</v>
          </cell>
          <cell r="J88">
            <v>3954623.9234076068</v>
          </cell>
          <cell r="K88">
            <v>4376852.9079024289</v>
          </cell>
          <cell r="L88">
            <v>1541411.52</v>
          </cell>
          <cell r="M88">
            <v>1624932.1900000002</v>
          </cell>
          <cell r="N88">
            <v>47452186</v>
          </cell>
          <cell r="O88">
            <v>0</v>
          </cell>
          <cell r="P88">
            <v>-4697770</v>
          </cell>
          <cell r="Q88">
            <v>-299371</v>
          </cell>
          <cell r="R88"/>
          <cell r="T88"/>
        </row>
        <row r="89">
          <cell r="B89">
            <v>30905</v>
          </cell>
          <cell r="C89" t="str">
            <v>Bladen Community College</v>
          </cell>
          <cell r="D89">
            <v>5951448.6246603578</v>
          </cell>
          <cell r="E89">
            <v>6191555.2505739499</v>
          </cell>
          <cell r="F89">
            <v>43385167.167951003</v>
          </cell>
          <cell r="G89">
            <v>46389736.974007003</v>
          </cell>
          <cell r="H89">
            <v>360060.35</v>
          </cell>
          <cell r="I89">
            <v>388211.29000000004</v>
          </cell>
          <cell r="J89">
            <v>923765.81821609579</v>
          </cell>
          <cell r="K89">
            <v>1045670.5356529697</v>
          </cell>
          <cell r="L89">
            <v>360060.35</v>
          </cell>
          <cell r="M89">
            <v>388211.29000000004</v>
          </cell>
          <cell r="N89">
            <v>8493812</v>
          </cell>
          <cell r="O89">
            <v>0</v>
          </cell>
          <cell r="P89">
            <v>-884674</v>
          </cell>
          <cell r="Q89">
            <v>-228056</v>
          </cell>
          <cell r="R89"/>
          <cell r="T89"/>
        </row>
        <row r="90">
          <cell r="B90">
            <v>31000</v>
          </cell>
          <cell r="C90" t="str">
            <v>Brunswick County Schools</v>
          </cell>
          <cell r="D90">
            <v>70896624.644113913</v>
          </cell>
          <cell r="E90">
            <v>74603802.110024631</v>
          </cell>
          <cell r="F90">
            <v>700041630.15668201</v>
          </cell>
          <cell r="G90">
            <v>735935471.41852796</v>
          </cell>
          <cell r="H90">
            <v>4289218.49</v>
          </cell>
          <cell r="I90">
            <v>4677667.74</v>
          </cell>
          <cell r="J90">
            <v>11004359.207900723</v>
          </cell>
          <cell r="K90">
            <v>12599580.324653661</v>
          </cell>
          <cell r="L90">
            <v>4289218.49</v>
          </cell>
          <cell r="M90">
            <v>4677667.74</v>
          </cell>
          <cell r="N90">
            <v>142961627</v>
          </cell>
          <cell r="O90">
            <v>0</v>
          </cell>
          <cell r="P90">
            <v>-14274661</v>
          </cell>
          <cell r="Q90">
            <v>976204</v>
          </cell>
          <cell r="R90"/>
          <cell r="T90"/>
        </row>
        <row r="91">
          <cell r="B91">
            <v>31005</v>
          </cell>
          <cell r="C91" t="str">
            <v>Brunswick Community College</v>
          </cell>
          <cell r="D91">
            <v>7599603.4126552865</v>
          </cell>
          <cell r="E91">
            <v>7613429.6021225452</v>
          </cell>
          <cell r="F91">
            <v>62410643.447057001</v>
          </cell>
          <cell r="G91">
            <v>66521219.205778003</v>
          </cell>
          <cell r="H91">
            <v>459773.08</v>
          </cell>
          <cell r="I91">
            <v>477362.99</v>
          </cell>
          <cell r="J91">
            <v>1179587.4092771795</v>
          </cell>
          <cell r="K91">
            <v>1285806.0193308732</v>
          </cell>
          <cell r="L91">
            <v>459773.08</v>
          </cell>
          <cell r="M91">
            <v>477362.99</v>
          </cell>
          <cell r="N91">
            <v>12665084</v>
          </cell>
          <cell r="O91">
            <v>0</v>
          </cell>
          <cell r="P91">
            <v>-1272625</v>
          </cell>
          <cell r="Q91">
            <v>-193354</v>
          </cell>
          <cell r="R91"/>
          <cell r="T91"/>
        </row>
        <row r="92">
          <cell r="B92">
            <v>31100</v>
          </cell>
          <cell r="C92" t="str">
            <v>Buncombe County Schools</v>
          </cell>
          <cell r="D92">
            <v>144523569.14600128</v>
          </cell>
          <cell r="E92">
            <v>149744987.67566279</v>
          </cell>
          <cell r="F92">
            <v>1459000266.6554501</v>
          </cell>
          <cell r="G92">
            <v>1537363257.0375299</v>
          </cell>
          <cell r="H92">
            <v>8743620.2800000012</v>
          </cell>
          <cell r="I92">
            <v>9389029.4900000002</v>
          </cell>
          <cell r="J92">
            <v>22432510.389230724</v>
          </cell>
          <cell r="K92">
            <v>25289917.498457678</v>
          </cell>
          <cell r="L92">
            <v>8743620.2800000012</v>
          </cell>
          <cell r="M92">
            <v>9389029.4900000002</v>
          </cell>
          <cell r="N92">
            <v>296205576</v>
          </cell>
          <cell r="O92">
            <v>0</v>
          </cell>
          <cell r="P92">
            <v>-29750708</v>
          </cell>
          <cell r="Q92">
            <v>1860106</v>
          </cell>
          <cell r="R92"/>
          <cell r="T92"/>
        </row>
        <row r="93">
          <cell r="B93">
            <v>31101</v>
          </cell>
          <cell r="C93" t="str">
            <v>F. Delany New School For Children</v>
          </cell>
          <cell r="D93">
            <v>813557.90555351437</v>
          </cell>
          <cell r="E93">
            <v>840982.84890902229</v>
          </cell>
          <cell r="F93">
            <v>9765862.6752550006</v>
          </cell>
          <cell r="G93">
            <v>9201949.0860530008</v>
          </cell>
          <cell r="H93">
            <v>49219.939999999995</v>
          </cell>
          <cell r="I93">
            <v>52729.729999999989</v>
          </cell>
          <cell r="J93">
            <v>126277.99241612453</v>
          </cell>
          <cell r="K93">
            <v>142030.70965281935</v>
          </cell>
          <cell r="L93">
            <v>49219.939999999995</v>
          </cell>
          <cell r="M93">
            <v>52729.729999999989</v>
          </cell>
          <cell r="N93">
            <v>2027785</v>
          </cell>
          <cell r="O93">
            <v>0</v>
          </cell>
          <cell r="P93">
            <v>-199137</v>
          </cell>
          <cell r="Q93">
            <v>4599</v>
          </cell>
          <cell r="R93"/>
          <cell r="T93"/>
        </row>
        <row r="94">
          <cell r="B94">
            <v>31102</v>
          </cell>
          <cell r="C94" t="str">
            <v>Evergreen Community Charter School</v>
          </cell>
          <cell r="D94">
            <v>2151474.8511218079</v>
          </cell>
          <cell r="E94">
            <v>2417807.6085124132</v>
          </cell>
          <cell r="F94">
            <v>25620726.304963</v>
          </cell>
          <cell r="G94">
            <v>29039834.110544</v>
          </cell>
          <cell r="H94">
            <v>130163.4</v>
          </cell>
          <cell r="I94">
            <v>151596.84</v>
          </cell>
          <cell r="J94">
            <v>333945.40582652041</v>
          </cell>
          <cell r="K94">
            <v>408335.23642781621</v>
          </cell>
          <cell r="L94">
            <v>130163.4</v>
          </cell>
          <cell r="M94">
            <v>151596.84</v>
          </cell>
          <cell r="N94">
            <v>5057412</v>
          </cell>
          <cell r="O94">
            <v>0</v>
          </cell>
          <cell r="P94">
            <v>-522436</v>
          </cell>
          <cell r="Q94">
            <v>73113</v>
          </cell>
          <cell r="R94"/>
          <cell r="T94"/>
        </row>
        <row r="95">
          <cell r="B95">
            <v>31105</v>
          </cell>
          <cell r="C95" t="str">
            <v>Asheville-Buncombe Technical College</v>
          </cell>
          <cell r="D95">
            <v>24379027.238166142</v>
          </cell>
          <cell r="E95">
            <v>24536403.758206859</v>
          </cell>
          <cell r="F95">
            <v>223778329.96213299</v>
          </cell>
          <cell r="G95">
            <v>234833409.627251</v>
          </cell>
          <cell r="H95">
            <v>1474921.76</v>
          </cell>
          <cell r="I95">
            <v>1538435.59</v>
          </cell>
          <cell r="J95">
            <v>3784038.7213730258</v>
          </cell>
          <cell r="K95">
            <v>4143869.0962926205</v>
          </cell>
          <cell r="L95">
            <v>1474921.76</v>
          </cell>
          <cell r="M95">
            <v>1538435.59</v>
          </cell>
          <cell r="N95">
            <v>42571274</v>
          </cell>
          <cell r="O95">
            <v>0</v>
          </cell>
          <cell r="P95">
            <v>-4563100</v>
          </cell>
          <cell r="Q95">
            <v>-49294</v>
          </cell>
          <cell r="R95"/>
          <cell r="T95"/>
        </row>
        <row r="96">
          <cell r="B96">
            <v>31110</v>
          </cell>
          <cell r="C96" t="str">
            <v>Asheville City Schools</v>
          </cell>
          <cell r="D96">
            <v>32696774.725927204</v>
          </cell>
          <cell r="E96">
            <v>35685410.664946742</v>
          </cell>
          <cell r="F96">
            <v>340726456.63300103</v>
          </cell>
          <cell r="G96">
            <v>373543815.36770999</v>
          </cell>
          <cell r="H96">
            <v>1978142.2799999998</v>
          </cell>
          <cell r="I96">
            <v>2237479.7200000002</v>
          </cell>
          <cell r="J96">
            <v>5075094.2774789091</v>
          </cell>
          <cell r="K96">
            <v>6026786.6432350716</v>
          </cell>
          <cell r="L96">
            <v>1978142.2799999998</v>
          </cell>
          <cell r="M96">
            <v>2237479.7200000002</v>
          </cell>
          <cell r="N96">
            <v>68139813</v>
          </cell>
          <cell r="O96">
            <v>0</v>
          </cell>
          <cell r="P96">
            <v>-6947808</v>
          </cell>
          <cell r="Q96">
            <v>501103</v>
          </cell>
          <cell r="R96"/>
          <cell r="T96"/>
        </row>
        <row r="97">
          <cell r="B97">
            <v>31200</v>
          </cell>
          <cell r="C97" t="str">
            <v>Burke County Schools</v>
          </cell>
          <cell r="D97">
            <v>63981780.135390729</v>
          </cell>
          <cell r="E97">
            <v>66220990.472845793</v>
          </cell>
          <cell r="F97">
            <v>629707268.62109995</v>
          </cell>
          <cell r="G97">
            <v>652989532.85697699</v>
          </cell>
          <cell r="H97">
            <v>3870873.06</v>
          </cell>
          <cell r="I97">
            <v>4152064.4</v>
          </cell>
          <cell r="J97">
            <v>9931058.0003645029</v>
          </cell>
          <cell r="K97">
            <v>11183836.011604985</v>
          </cell>
          <cell r="L97">
            <v>3870873.06</v>
          </cell>
          <cell r="M97">
            <v>4152064.4</v>
          </cell>
          <cell r="N97">
            <v>133536097</v>
          </cell>
          <cell r="O97">
            <v>0</v>
          </cell>
          <cell r="P97">
            <v>-12840462</v>
          </cell>
          <cell r="Q97">
            <v>-1791121</v>
          </cell>
          <cell r="R97"/>
          <cell r="T97"/>
        </row>
        <row r="98">
          <cell r="B98">
            <v>31205</v>
          </cell>
          <cell r="C98" t="str">
            <v>Western Piedmont Community College</v>
          </cell>
          <cell r="D98">
            <v>8567880.4848115724</v>
          </cell>
          <cell r="E98">
            <v>8289045.6363604087</v>
          </cell>
          <cell r="F98">
            <v>72827537.844183996</v>
          </cell>
          <cell r="G98">
            <v>73722815.715894997</v>
          </cell>
          <cell r="H98">
            <v>518353.47000000009</v>
          </cell>
          <cell r="I98">
            <v>519724.19999999995</v>
          </cell>
          <cell r="J98">
            <v>1329880.4418195521</v>
          </cell>
          <cell r="K98">
            <v>1399908.494690639</v>
          </cell>
          <cell r="L98">
            <v>518353.47000000009</v>
          </cell>
          <cell r="M98">
            <v>519724.19999999995</v>
          </cell>
          <cell r="N98">
            <v>14820156</v>
          </cell>
          <cell r="O98">
            <v>0</v>
          </cell>
          <cell r="P98">
            <v>-1485038</v>
          </cell>
          <cell r="Q98">
            <v>-396053</v>
          </cell>
          <cell r="R98"/>
          <cell r="T98"/>
        </row>
        <row r="99">
          <cell r="B99">
            <v>31300</v>
          </cell>
          <cell r="C99" t="str">
            <v>Cabarrus County Schools</v>
          </cell>
          <cell r="D99">
            <v>164943588.54052874</v>
          </cell>
          <cell r="E99">
            <v>175248062.86733183</v>
          </cell>
          <cell r="F99">
            <v>1783100031.6169</v>
          </cell>
          <cell r="G99">
            <v>1899423452.6577001</v>
          </cell>
          <cell r="H99">
            <v>9979023.5899999999</v>
          </cell>
          <cell r="I99">
            <v>10988075.500000002</v>
          </cell>
          <cell r="J99">
            <v>25602043.911844425</v>
          </cell>
          <cell r="K99">
            <v>29597044.418466743</v>
          </cell>
          <cell r="L99">
            <v>9979023.5899999999</v>
          </cell>
          <cell r="M99">
            <v>10988075.500000002</v>
          </cell>
          <cell r="N99">
            <v>363887093</v>
          </cell>
          <cell r="O99">
            <v>0</v>
          </cell>
          <cell r="P99">
            <v>-36359478</v>
          </cell>
          <cell r="Q99">
            <v>3830429</v>
          </cell>
          <cell r="R99"/>
          <cell r="T99"/>
        </row>
        <row r="100">
          <cell r="B100">
            <v>31301</v>
          </cell>
          <cell r="C100" t="str">
            <v>Carolina International School</v>
          </cell>
          <cell r="D100">
            <v>3616284.1746056378</v>
          </cell>
          <cell r="E100">
            <v>3527263.4456334324</v>
          </cell>
          <cell r="F100">
            <v>40392365.408235997</v>
          </cell>
          <cell r="G100">
            <v>40836211.647102997</v>
          </cell>
          <cell r="H100">
            <v>218783.80000000002</v>
          </cell>
          <cell r="I100">
            <v>221159.86</v>
          </cell>
          <cell r="J100">
            <v>561308.66955894115</v>
          </cell>
          <cell r="K100">
            <v>595707.42847570393</v>
          </cell>
          <cell r="L100">
            <v>218783.80000000002</v>
          </cell>
          <cell r="M100">
            <v>221159.86</v>
          </cell>
          <cell r="N100">
            <v>8367700</v>
          </cell>
          <cell r="O100">
            <v>0</v>
          </cell>
          <cell r="P100">
            <v>-823647</v>
          </cell>
          <cell r="Q100">
            <v>338290</v>
          </cell>
          <cell r="R100"/>
          <cell r="T100"/>
        </row>
        <row r="101">
          <cell r="B101">
            <v>31320</v>
          </cell>
          <cell r="C101" t="str">
            <v>Kannapolis City Schools</v>
          </cell>
          <cell r="D101">
            <v>29361671.018715918</v>
          </cell>
          <cell r="E101">
            <v>31075468.202685427</v>
          </cell>
          <cell r="F101">
            <v>310772602.87737203</v>
          </cell>
          <cell r="G101">
            <v>334384316.02507401</v>
          </cell>
          <cell r="H101">
            <v>1776369.79</v>
          </cell>
          <cell r="I101">
            <v>1948435.75</v>
          </cell>
          <cell r="J101">
            <v>4557429.5878835432</v>
          </cell>
          <cell r="K101">
            <v>5248229.2681078278</v>
          </cell>
          <cell r="L101">
            <v>1776369.79</v>
          </cell>
          <cell r="M101">
            <v>1948435.75</v>
          </cell>
          <cell r="N101">
            <v>65390133</v>
          </cell>
          <cell r="O101">
            <v>0</v>
          </cell>
          <cell r="P101">
            <v>-6337014</v>
          </cell>
          <cell r="Q101">
            <v>-319237</v>
          </cell>
          <cell r="R101"/>
          <cell r="T101"/>
        </row>
        <row r="102">
          <cell r="B102">
            <v>31400</v>
          </cell>
          <cell r="C102" t="str">
            <v>Caldwell County Schools</v>
          </cell>
          <cell r="D102">
            <v>67513921.956250057</v>
          </cell>
          <cell r="E102">
            <v>69494040.869872645</v>
          </cell>
          <cell r="F102">
            <v>663104167.09970605</v>
          </cell>
          <cell r="G102">
            <v>680246474.21149004</v>
          </cell>
          <cell r="H102">
            <v>4084566.2800000003</v>
          </cell>
          <cell r="I102">
            <v>4357285.07</v>
          </cell>
          <cell r="J102">
            <v>10479306.348788682</v>
          </cell>
          <cell r="K102">
            <v>11736610.269988768</v>
          </cell>
          <cell r="L102">
            <v>4084566.2800000003</v>
          </cell>
          <cell r="M102">
            <v>4357285.07</v>
          </cell>
          <cell r="N102">
            <v>137331100</v>
          </cell>
          <cell r="O102">
            <v>0</v>
          </cell>
          <cell r="P102">
            <v>-13521463</v>
          </cell>
          <cell r="Q102">
            <v>119021</v>
          </cell>
          <cell r="R102"/>
          <cell r="T102"/>
        </row>
        <row r="103">
          <cell r="B103">
            <v>31405</v>
          </cell>
          <cell r="C103" t="str">
            <v>Caldwell Community College</v>
          </cell>
          <cell r="D103">
            <v>15224717.896778971</v>
          </cell>
          <cell r="E103">
            <v>15222107.060631596</v>
          </cell>
          <cell r="F103">
            <v>130357193.92838199</v>
          </cell>
          <cell r="G103">
            <v>132577820.93037</v>
          </cell>
          <cell r="H103">
            <v>921089.56999999983</v>
          </cell>
          <cell r="I103">
            <v>954428.02000000014</v>
          </cell>
          <cell r="J103">
            <v>2363134.5697502149</v>
          </cell>
          <cell r="K103">
            <v>2570809.4654217898</v>
          </cell>
          <cell r="L103">
            <v>921089.56999999983</v>
          </cell>
          <cell r="M103">
            <v>954428.02000000014</v>
          </cell>
          <cell r="N103">
            <v>25366031</v>
          </cell>
          <cell r="O103">
            <v>0</v>
          </cell>
          <cell r="P103">
            <v>-2658134</v>
          </cell>
          <cell r="Q103">
            <v>-66230</v>
          </cell>
          <cell r="R103"/>
          <cell r="T103"/>
        </row>
        <row r="104">
          <cell r="B104">
            <v>31500</v>
          </cell>
          <cell r="C104" t="str">
            <v>Camden County Schools</v>
          </cell>
          <cell r="D104">
            <v>10803166.778482545</v>
          </cell>
          <cell r="E104">
            <v>11479446.437786339</v>
          </cell>
          <cell r="F104">
            <v>100643995.444096</v>
          </cell>
          <cell r="G104">
            <v>110282057.239132</v>
          </cell>
          <cell r="H104">
            <v>653587.42999999993</v>
          </cell>
          <cell r="I104">
            <v>719762.72999999986</v>
          </cell>
          <cell r="J104">
            <v>1676834.8057477176</v>
          </cell>
          <cell r="K104">
            <v>1938724.3462758223</v>
          </cell>
          <cell r="L104">
            <v>653587.42999999993</v>
          </cell>
          <cell r="M104">
            <v>719762.72999999986</v>
          </cell>
          <cell r="N104">
            <v>20784929</v>
          </cell>
          <cell r="O104">
            <v>0</v>
          </cell>
          <cell r="P104">
            <v>-2052248</v>
          </cell>
          <cell r="Q104">
            <v>-47904</v>
          </cell>
          <cell r="R104"/>
          <cell r="T104"/>
        </row>
        <row r="105">
          <cell r="B105">
            <v>31600</v>
          </cell>
          <cell r="C105" t="str">
            <v>Carteret County Schools</v>
          </cell>
          <cell r="D105">
            <v>47008065.982316487</v>
          </cell>
          <cell r="E105">
            <v>49670118.12499778</v>
          </cell>
          <cell r="F105">
            <v>468853329.61134601</v>
          </cell>
          <cell r="G105">
            <v>496944499.76152802</v>
          </cell>
          <cell r="H105">
            <v>2843969.8899999997</v>
          </cell>
          <cell r="I105">
            <v>3114322.6299999994</v>
          </cell>
          <cell r="J105">
            <v>7296449.5324680712</v>
          </cell>
          <cell r="K105">
            <v>8388615.9331127759</v>
          </cell>
          <cell r="L105">
            <v>2843969.8899999997</v>
          </cell>
          <cell r="M105">
            <v>3114322.6299999994</v>
          </cell>
          <cell r="N105">
            <v>96995534</v>
          </cell>
          <cell r="O105">
            <v>0</v>
          </cell>
          <cell r="P105">
            <v>-9560463</v>
          </cell>
          <cell r="Q105">
            <v>-116136</v>
          </cell>
          <cell r="R105"/>
          <cell r="T105"/>
        </row>
        <row r="106">
          <cell r="B106">
            <v>31605</v>
          </cell>
          <cell r="C106" t="str">
            <v>Carteret Community College</v>
          </cell>
          <cell r="D106">
            <v>7640950.9485588474</v>
          </cell>
          <cell r="E106">
            <v>8225877.8200094728</v>
          </cell>
          <cell r="F106">
            <v>66199082.762659997</v>
          </cell>
          <cell r="G106">
            <v>70209946.710745007</v>
          </cell>
          <cell r="H106">
            <v>462274.58999999997</v>
          </cell>
          <cell r="I106">
            <v>515763.57</v>
          </cell>
          <cell r="J106">
            <v>1186005.2484864281</v>
          </cell>
          <cell r="K106">
            <v>1389240.2987872607</v>
          </cell>
          <cell r="L106">
            <v>462274.58999999997</v>
          </cell>
          <cell r="M106">
            <v>515763.57</v>
          </cell>
          <cell r="N106">
            <v>13399850</v>
          </cell>
          <cell r="O106">
            <v>0</v>
          </cell>
          <cell r="P106">
            <v>-1349876</v>
          </cell>
          <cell r="Q106">
            <v>80766</v>
          </cell>
          <cell r="R106"/>
          <cell r="T106"/>
        </row>
        <row r="107">
          <cell r="B107">
            <v>31700</v>
          </cell>
          <cell r="C107" t="str">
            <v>Caswell County Schools</v>
          </cell>
          <cell r="D107">
            <v>15134914.845845399</v>
          </cell>
          <cell r="E107">
            <v>15421361.526880862</v>
          </cell>
          <cell r="F107">
            <v>144962423.55439001</v>
          </cell>
          <cell r="G107">
            <v>146778102.065209</v>
          </cell>
          <cell r="H107">
            <v>915656.52</v>
          </cell>
          <cell r="I107">
            <v>966921.3</v>
          </cell>
          <cell r="J107">
            <v>2349195.6123541594</v>
          </cell>
          <cell r="K107">
            <v>2604460.8689903528</v>
          </cell>
          <cell r="L107">
            <v>915656.52</v>
          </cell>
          <cell r="M107">
            <v>966921.3</v>
          </cell>
          <cell r="N107">
            <v>28983229</v>
          </cell>
          <cell r="O107">
            <v>0</v>
          </cell>
          <cell r="P107">
            <v>-2955952</v>
          </cell>
          <cell r="Q107">
            <v>381548</v>
          </cell>
          <cell r="R107"/>
          <cell r="T107"/>
        </row>
        <row r="108">
          <cell r="B108">
            <v>31800</v>
          </cell>
          <cell r="C108" t="str">
            <v>Catawba County Schools</v>
          </cell>
          <cell r="D108">
            <v>83887122.700290829</v>
          </cell>
          <cell r="E108">
            <v>87743217.957847327</v>
          </cell>
          <cell r="F108">
            <v>826363316.40623403</v>
          </cell>
          <cell r="G108">
            <v>859325016.57794702</v>
          </cell>
          <cell r="H108">
            <v>5075138.6199999992</v>
          </cell>
          <cell r="I108">
            <v>5501510.7599999988</v>
          </cell>
          <cell r="J108">
            <v>13020704.94533599</v>
          </cell>
          <cell r="K108">
            <v>14818651.212616138</v>
          </cell>
          <cell r="L108">
            <v>5075138.6199999992</v>
          </cell>
          <cell r="M108">
            <v>5501510.7599999988</v>
          </cell>
          <cell r="N108">
            <v>175976272</v>
          </cell>
          <cell r="O108">
            <v>0</v>
          </cell>
          <cell r="P108">
            <v>-16850507</v>
          </cell>
          <cell r="Q108">
            <v>-1837674</v>
          </cell>
          <cell r="R108"/>
          <cell r="T108"/>
        </row>
        <row r="109">
          <cell r="B109">
            <v>31805</v>
          </cell>
          <cell r="C109" t="str">
            <v>Catawba Valley Community College</v>
          </cell>
          <cell r="D109">
            <v>18637437.800495237</v>
          </cell>
          <cell r="E109">
            <v>19889524.52765369</v>
          </cell>
          <cell r="F109">
            <v>163135195.12313801</v>
          </cell>
          <cell r="G109">
            <v>177105166.109882</v>
          </cell>
          <cell r="H109">
            <v>1127557.8099999998</v>
          </cell>
          <cell r="I109">
            <v>1247075.6800000002</v>
          </cell>
          <cell r="J109">
            <v>2892846.6101324377</v>
          </cell>
          <cell r="K109">
            <v>3359073.597023393</v>
          </cell>
          <cell r="L109">
            <v>1127557.8099999998</v>
          </cell>
          <cell r="M109">
            <v>1247075.6800000002</v>
          </cell>
          <cell r="N109">
            <v>31904515</v>
          </cell>
          <cell r="O109">
            <v>0</v>
          </cell>
          <cell r="P109">
            <v>-3326516</v>
          </cell>
          <cell r="Q109">
            <v>134249</v>
          </cell>
          <cell r="R109"/>
          <cell r="T109"/>
        </row>
        <row r="110">
          <cell r="B110">
            <v>31810</v>
          </cell>
          <cell r="C110" t="str">
            <v>Hickory City Schools</v>
          </cell>
          <cell r="D110">
            <v>21894953.410553966</v>
          </cell>
          <cell r="E110">
            <v>22191540.342042834</v>
          </cell>
          <cell r="F110">
            <v>223120570.210094</v>
          </cell>
          <cell r="G110">
            <v>222125989.44995299</v>
          </cell>
          <cell r="H110">
            <v>1324636.25</v>
          </cell>
          <cell r="I110">
            <v>1391412.3599999999</v>
          </cell>
          <cell r="J110">
            <v>3398468.3104372667</v>
          </cell>
          <cell r="K110">
            <v>3747853.1543875565</v>
          </cell>
          <cell r="L110">
            <v>1324636.25</v>
          </cell>
          <cell r="M110">
            <v>1391412.3599999999</v>
          </cell>
          <cell r="N110">
            <v>45773929</v>
          </cell>
          <cell r="O110">
            <v>0</v>
          </cell>
          <cell r="P110">
            <v>-4549687</v>
          </cell>
          <cell r="Q110">
            <v>329017</v>
          </cell>
          <cell r="R110"/>
          <cell r="T110"/>
        </row>
        <row r="111">
          <cell r="B111">
            <v>31820</v>
          </cell>
          <cell r="C111" t="str">
            <v>Newton-Conover City Schools</v>
          </cell>
          <cell r="D111">
            <v>17712506.789359786</v>
          </cell>
          <cell r="E111">
            <v>17876969.378833592</v>
          </cell>
          <cell r="F111">
            <v>188824799.94294199</v>
          </cell>
          <cell r="G111">
            <v>191869266.33718601</v>
          </cell>
          <cell r="H111">
            <v>1071599.8400000001</v>
          </cell>
          <cell r="I111">
            <v>1120888.22</v>
          </cell>
          <cell r="J111">
            <v>2749281.6218110034</v>
          </cell>
          <cell r="K111">
            <v>3019180.0589171522</v>
          </cell>
          <cell r="L111">
            <v>1071599.8400000001</v>
          </cell>
          <cell r="M111">
            <v>1120888.22</v>
          </cell>
          <cell r="N111">
            <v>38366389</v>
          </cell>
          <cell r="O111">
            <v>0</v>
          </cell>
          <cell r="P111">
            <v>-3850357</v>
          </cell>
          <cell r="Q111">
            <v>-172316</v>
          </cell>
          <cell r="R111"/>
          <cell r="T111"/>
        </row>
        <row r="112">
          <cell r="B112">
            <v>31900</v>
          </cell>
          <cell r="C112" t="str">
            <v>Chatham County Schools</v>
          </cell>
          <cell r="D112">
            <v>51476250.785865195</v>
          </cell>
          <cell r="E112">
            <v>55341217.318347864</v>
          </cell>
          <cell r="F112">
            <v>528795789.76021701</v>
          </cell>
          <cell r="G112">
            <v>563296009.73571098</v>
          </cell>
          <cell r="H112">
            <v>3114293.3499999996</v>
          </cell>
          <cell r="I112">
            <v>3469901.26</v>
          </cell>
          <cell r="J112">
            <v>7989987.635760772</v>
          </cell>
          <cell r="K112">
            <v>9346388.4298859891</v>
          </cell>
          <cell r="L112">
            <v>3114293.3499999996</v>
          </cell>
          <cell r="M112">
            <v>3469901.26</v>
          </cell>
          <cell r="N112">
            <v>108008700</v>
          </cell>
          <cell r="O112">
            <v>0</v>
          </cell>
          <cell r="P112">
            <v>-10782760</v>
          </cell>
          <cell r="Q112">
            <v>969550</v>
          </cell>
          <cell r="R112"/>
          <cell r="T112"/>
        </row>
        <row r="113">
          <cell r="B113">
            <v>32000</v>
          </cell>
          <cell r="C113" t="str">
            <v>Cherokee County Schools</v>
          </cell>
          <cell r="D113">
            <v>21067664.177931391</v>
          </cell>
          <cell r="E113">
            <v>22499327.605757277</v>
          </cell>
          <cell r="F113">
            <v>211306452.277623</v>
          </cell>
          <cell r="G113">
            <v>223541722.59529999</v>
          </cell>
          <cell r="H113">
            <v>1274585.57</v>
          </cell>
          <cell r="I113">
            <v>1410710.6600000001</v>
          </cell>
          <cell r="J113">
            <v>3270058.9830495887</v>
          </cell>
          <cell r="K113">
            <v>3799834.28996502</v>
          </cell>
          <cell r="L113">
            <v>1274585.57</v>
          </cell>
          <cell r="M113">
            <v>1410710.6600000001</v>
          </cell>
          <cell r="N113">
            <v>43299637</v>
          </cell>
          <cell r="O113">
            <v>0</v>
          </cell>
          <cell r="P113">
            <v>-4308784</v>
          </cell>
          <cell r="Q113">
            <v>342963</v>
          </cell>
          <cell r="R113"/>
          <cell r="T113"/>
        </row>
        <row r="114">
          <cell r="B114">
            <v>32005</v>
          </cell>
          <cell r="C114" t="str">
            <v>Tri-County Community College</v>
          </cell>
          <cell r="D114">
            <v>5029531.6822961718</v>
          </cell>
          <cell r="E114">
            <v>4915652.3776549706</v>
          </cell>
          <cell r="F114">
            <v>45856630.847393997</v>
          </cell>
          <cell r="G114">
            <v>45683042.419999003</v>
          </cell>
          <cell r="H114">
            <v>304284.73</v>
          </cell>
          <cell r="I114">
            <v>308212.02</v>
          </cell>
          <cell r="J114">
            <v>780668.66451447317</v>
          </cell>
          <cell r="K114">
            <v>830187.67446996144</v>
          </cell>
          <cell r="L114">
            <v>304284.73</v>
          </cell>
          <cell r="M114">
            <v>308212.02</v>
          </cell>
          <cell r="N114">
            <v>8916042</v>
          </cell>
          <cell r="O114">
            <v>0</v>
          </cell>
          <cell r="P114">
            <v>-935070</v>
          </cell>
          <cell r="Q114">
            <v>12299</v>
          </cell>
          <cell r="R114"/>
          <cell r="T114"/>
        </row>
        <row r="115">
          <cell r="B115">
            <v>32100</v>
          </cell>
          <cell r="C115" t="str">
            <v>Edenton-Chowan County Schools</v>
          </cell>
          <cell r="D115">
            <v>12759728.157578807</v>
          </cell>
          <cell r="E115">
            <v>13090873.999053858</v>
          </cell>
          <cell r="F115">
            <v>120164009.469658</v>
          </cell>
          <cell r="G115">
            <v>125288479.46976601</v>
          </cell>
          <cell r="H115">
            <v>771958.64</v>
          </cell>
          <cell r="I115">
            <v>820799.44</v>
          </cell>
          <cell r="J115">
            <v>1980526.3331788259</v>
          </cell>
          <cell r="K115">
            <v>2210872.8215721329</v>
          </cell>
          <cell r="L115">
            <v>771958.64</v>
          </cell>
          <cell r="M115">
            <v>820799.44</v>
          </cell>
          <cell r="N115">
            <v>24876632</v>
          </cell>
          <cell r="O115">
            <v>0</v>
          </cell>
          <cell r="P115">
            <v>-2450284</v>
          </cell>
          <cell r="Q115">
            <v>-289034</v>
          </cell>
          <cell r="R115"/>
          <cell r="T115"/>
        </row>
        <row r="116">
          <cell r="B116">
            <v>32200</v>
          </cell>
          <cell r="C116" t="str">
            <v>Clay County Schools</v>
          </cell>
          <cell r="D116">
            <v>8212238.386445553</v>
          </cell>
          <cell r="E116">
            <v>8747489.6962952018</v>
          </cell>
          <cell r="F116">
            <v>80838250.431963995</v>
          </cell>
          <cell r="G116">
            <v>85162745.745609</v>
          </cell>
          <cell r="H116">
            <v>496837.26000000007</v>
          </cell>
          <cell r="I116">
            <v>548468.70000000007</v>
          </cell>
          <cell r="J116">
            <v>1274678.7531705261</v>
          </cell>
          <cell r="K116">
            <v>1477333.5399851147</v>
          </cell>
          <cell r="L116">
            <v>496837.26000000007</v>
          </cell>
          <cell r="M116">
            <v>548468.70000000007</v>
          </cell>
          <cell r="N116">
            <v>16039045</v>
          </cell>
          <cell r="O116">
            <v>0</v>
          </cell>
          <cell r="P116">
            <v>-1648386</v>
          </cell>
          <cell r="Q116">
            <v>126502</v>
          </cell>
          <cell r="R116"/>
          <cell r="T116"/>
        </row>
        <row r="117">
          <cell r="B117">
            <v>32300</v>
          </cell>
          <cell r="C117" t="str">
            <v>Cleveland County Schools</v>
          </cell>
          <cell r="D117">
            <v>85406754.025608242</v>
          </cell>
          <cell r="E117">
            <v>85256617.344863161</v>
          </cell>
          <cell r="F117">
            <v>876108396.83034301</v>
          </cell>
          <cell r="G117">
            <v>875488589.12589002</v>
          </cell>
          <cell r="H117">
            <v>5167075.7299999995</v>
          </cell>
          <cell r="I117">
            <v>5345600.59</v>
          </cell>
          <cell r="J117">
            <v>13256577.51404169</v>
          </cell>
          <cell r="K117">
            <v>14398697.761551784</v>
          </cell>
          <cell r="L117">
            <v>5167075.7299999995</v>
          </cell>
          <cell r="M117">
            <v>5345600.59</v>
          </cell>
          <cell r="N117">
            <v>184560641</v>
          </cell>
          <cell r="O117">
            <v>0</v>
          </cell>
          <cell r="P117">
            <v>-17864867</v>
          </cell>
          <cell r="Q117">
            <v>-609027</v>
          </cell>
          <cell r="R117"/>
          <cell r="T117"/>
        </row>
        <row r="118">
          <cell r="B118">
            <v>32305</v>
          </cell>
          <cell r="C118" t="str">
            <v>Cleveland Technical College</v>
          </cell>
          <cell r="D118">
            <v>9802269.1681186389</v>
          </cell>
          <cell r="E118">
            <v>9897380.859309962</v>
          </cell>
          <cell r="F118">
            <v>84561553.332541004</v>
          </cell>
          <cell r="G118">
            <v>94452201.326025993</v>
          </cell>
          <cell r="H118">
            <v>593033.51000000013</v>
          </cell>
          <cell r="I118">
            <v>620567.02</v>
          </cell>
          <cell r="J118">
            <v>1521478.5121291846</v>
          </cell>
          <cell r="K118">
            <v>1671534.7155719432</v>
          </cell>
          <cell r="L118">
            <v>593033.51000000013</v>
          </cell>
          <cell r="M118">
            <v>620567.02</v>
          </cell>
          <cell r="N118">
            <v>18149963</v>
          </cell>
          <cell r="O118">
            <v>0</v>
          </cell>
          <cell r="P118">
            <v>-1724308</v>
          </cell>
          <cell r="Q118">
            <v>-275479</v>
          </cell>
          <cell r="R118"/>
          <cell r="T118"/>
        </row>
        <row r="119">
          <cell r="B119">
            <v>32400</v>
          </cell>
          <cell r="C119" t="str">
            <v>Columbus County Schools</v>
          </cell>
          <cell r="D119">
            <v>32586030.549968224</v>
          </cell>
          <cell r="E119">
            <v>32505493.574627873</v>
          </cell>
          <cell r="F119">
            <v>305206412.55405402</v>
          </cell>
          <cell r="G119">
            <v>308777695.86781502</v>
          </cell>
          <cell r="H119">
            <v>1971442.2999999998</v>
          </cell>
          <cell r="I119">
            <v>2038098.5200000003</v>
          </cell>
          <cell r="J119">
            <v>5057904.9021235518</v>
          </cell>
          <cell r="K119">
            <v>5489741.3496704977</v>
          </cell>
          <cell r="L119">
            <v>1971442.2999999998</v>
          </cell>
          <cell r="M119">
            <v>2038098.5200000003</v>
          </cell>
          <cell r="N119">
            <v>65370641</v>
          </cell>
          <cell r="O119">
            <v>0</v>
          </cell>
          <cell r="P119">
            <v>-6223513</v>
          </cell>
          <cell r="Q119">
            <v>-390959</v>
          </cell>
          <cell r="R119"/>
          <cell r="T119"/>
        </row>
        <row r="120">
          <cell r="B120">
            <v>32405</v>
          </cell>
          <cell r="C120" t="str">
            <v>Southeastern Community College</v>
          </cell>
          <cell r="D120">
            <v>8987085.3018026892</v>
          </cell>
          <cell r="E120">
            <v>9287825.7775872461</v>
          </cell>
          <cell r="F120">
            <v>79116008.151372999</v>
          </cell>
          <cell r="G120">
            <v>84096390.239232004</v>
          </cell>
          <cell r="H120">
            <v>543715.20000000007</v>
          </cell>
          <cell r="I120">
            <v>582347.84</v>
          </cell>
          <cell r="J120">
            <v>1394948.1430113821</v>
          </cell>
          <cell r="K120">
            <v>1568589.0479618711</v>
          </cell>
          <cell r="L120">
            <v>543715.20000000007</v>
          </cell>
          <cell r="M120">
            <v>582347.84</v>
          </cell>
          <cell r="N120">
            <v>15832522</v>
          </cell>
          <cell r="O120">
            <v>0</v>
          </cell>
          <cell r="P120">
            <v>-1613267</v>
          </cell>
          <cell r="Q120">
            <v>46935</v>
          </cell>
          <cell r="R120"/>
          <cell r="T120"/>
        </row>
        <row r="121">
          <cell r="B121">
            <v>32410</v>
          </cell>
          <cell r="C121" t="str">
            <v>Whiteville City Schools</v>
          </cell>
          <cell r="D121">
            <v>13055467.891196325</v>
          </cell>
          <cell r="E121">
            <v>13996914.612690106</v>
          </cell>
          <cell r="F121">
            <v>118027263.51433299</v>
          </cell>
          <cell r="G121">
            <v>126237932.59202699</v>
          </cell>
          <cell r="H121">
            <v>789850.77999999991</v>
          </cell>
          <cell r="I121">
            <v>877608.29999999981</v>
          </cell>
          <cell r="J121">
            <v>2026430.1583201857</v>
          </cell>
          <cell r="K121">
            <v>2363890.914029038</v>
          </cell>
          <cell r="L121">
            <v>789850.77999999991</v>
          </cell>
          <cell r="M121">
            <v>877608.29999999981</v>
          </cell>
          <cell r="N121">
            <v>25336229</v>
          </cell>
          <cell r="O121">
            <v>0</v>
          </cell>
          <cell r="P121">
            <v>-2406713</v>
          </cell>
          <cell r="Q121">
            <v>-306155</v>
          </cell>
          <cell r="R121"/>
          <cell r="T121"/>
        </row>
        <row r="122">
          <cell r="B122">
            <v>32500</v>
          </cell>
          <cell r="C122" t="str">
            <v>New Bern/Craven County Board Of Education</v>
          </cell>
          <cell r="D122">
            <v>70084845.262277365</v>
          </cell>
          <cell r="E122">
            <v>74058056.789143518</v>
          </cell>
          <cell r="F122">
            <v>683817452.28092504</v>
          </cell>
          <cell r="G122">
            <v>743269364.77479696</v>
          </cell>
          <cell r="H122">
            <v>4240106.1500000004</v>
          </cell>
          <cell r="I122">
            <v>4643449.4399999995</v>
          </cell>
          <cell r="J122">
            <v>10878357.272545701</v>
          </cell>
          <cell r="K122">
            <v>12507411.268750791</v>
          </cell>
          <cell r="L122">
            <v>4240106.1500000004</v>
          </cell>
          <cell r="M122">
            <v>4643449.4399999995</v>
          </cell>
          <cell r="N122">
            <v>143473565</v>
          </cell>
          <cell r="O122">
            <v>0</v>
          </cell>
          <cell r="P122">
            <v>-13943831</v>
          </cell>
          <cell r="Q122">
            <v>-1545345</v>
          </cell>
          <cell r="R122"/>
          <cell r="T122"/>
        </row>
        <row r="123">
          <cell r="B123">
            <v>32505</v>
          </cell>
          <cell r="C123" t="str">
            <v>Craven Community College</v>
          </cell>
          <cell r="D123">
            <v>11506564.478736192</v>
          </cell>
          <cell r="E123">
            <v>11629755.387811869</v>
          </cell>
          <cell r="F123">
            <v>108854705.26016501</v>
          </cell>
          <cell r="G123">
            <v>107647508.625183</v>
          </cell>
          <cell r="H123">
            <v>696142.72</v>
          </cell>
          <cell r="I123">
            <v>729187.12</v>
          </cell>
          <cell r="J123">
            <v>1786014.0649643275</v>
          </cell>
          <cell r="K123">
            <v>1964109.5094417431</v>
          </cell>
          <cell r="L123">
            <v>696142.72</v>
          </cell>
          <cell r="M123">
            <v>729187.12</v>
          </cell>
          <cell r="N123">
            <v>19961169</v>
          </cell>
          <cell r="O123">
            <v>0</v>
          </cell>
          <cell r="P123">
            <v>-2219674</v>
          </cell>
          <cell r="Q123">
            <v>211883</v>
          </cell>
          <cell r="R123"/>
          <cell r="T123"/>
        </row>
        <row r="124">
          <cell r="B124">
            <v>32600</v>
          </cell>
          <cell r="C124" t="str">
            <v>Cumberland County Schools</v>
          </cell>
          <cell r="D124">
            <v>254289748.79740846</v>
          </cell>
          <cell r="E124">
            <v>266664513.03812379</v>
          </cell>
          <cell r="F124">
            <v>2485647437.4656501</v>
          </cell>
          <cell r="G124">
            <v>2711216286.8193302</v>
          </cell>
          <cell r="H124">
            <v>15384431.880000001</v>
          </cell>
          <cell r="I124">
            <v>16719898.379999997</v>
          </cell>
          <cell r="J124">
            <v>39470084.12178123</v>
          </cell>
          <cell r="K124">
            <v>45036055.224148214</v>
          </cell>
          <cell r="L124">
            <v>15384431.880000001</v>
          </cell>
          <cell r="M124">
            <v>16719898.379999997</v>
          </cell>
          <cell r="N124">
            <v>518296049</v>
          </cell>
          <cell r="O124">
            <v>0</v>
          </cell>
          <cell r="P124">
            <v>-50685235</v>
          </cell>
          <cell r="Q124">
            <v>-4204902</v>
          </cell>
          <cell r="R124"/>
          <cell r="T124"/>
        </row>
        <row r="125">
          <cell r="B125">
            <v>32605</v>
          </cell>
          <cell r="C125" t="str">
            <v>Fayetteville Technical Community College</v>
          </cell>
          <cell r="D125">
            <v>40570722.364117183</v>
          </cell>
          <cell r="E125">
            <v>41714830.513849698</v>
          </cell>
          <cell r="F125">
            <v>355165033.36673999</v>
          </cell>
          <cell r="G125">
            <v>381465683.365798</v>
          </cell>
          <cell r="H125">
            <v>2454513.08</v>
          </cell>
          <cell r="I125">
            <v>2615525.0999999996</v>
          </cell>
          <cell r="J125">
            <v>6297264.5659770919</v>
          </cell>
          <cell r="K125">
            <v>7045074.6868561879</v>
          </cell>
          <cell r="L125">
            <v>2454513.08</v>
          </cell>
          <cell r="M125">
            <v>2615525.0999999996</v>
          </cell>
          <cell r="N125">
            <v>69265469</v>
          </cell>
          <cell r="O125">
            <v>0</v>
          </cell>
          <cell r="P125">
            <v>-7242227</v>
          </cell>
          <cell r="Q125">
            <v>-400131</v>
          </cell>
          <cell r="R125"/>
          <cell r="T125"/>
        </row>
        <row r="126">
          <cell r="B126">
            <v>32700</v>
          </cell>
          <cell r="C126" t="str">
            <v>Currituck County Schools</v>
          </cell>
          <cell r="D126">
            <v>23320532.897563759</v>
          </cell>
          <cell r="E126">
            <v>24812604.960640077</v>
          </cell>
          <cell r="F126">
            <v>227706970.42354599</v>
          </cell>
          <cell r="G126">
            <v>241488054.04449701</v>
          </cell>
          <cell r="H126">
            <v>1410883.2599999998</v>
          </cell>
          <cell r="I126">
            <v>1555753.44</v>
          </cell>
          <cell r="J126">
            <v>3619742.4378476902</v>
          </cell>
          <cell r="K126">
            <v>4190515.7702877475</v>
          </cell>
          <cell r="L126">
            <v>1410883.2599999998</v>
          </cell>
          <cell r="M126">
            <v>1555753.44</v>
          </cell>
          <cell r="N126">
            <v>46900827</v>
          </cell>
          <cell r="O126">
            <v>0</v>
          </cell>
          <cell r="P126">
            <v>-4643209</v>
          </cell>
          <cell r="Q126">
            <v>375306</v>
          </cell>
          <cell r="R126"/>
          <cell r="T126"/>
        </row>
        <row r="127">
          <cell r="B127">
            <v>32800</v>
          </cell>
          <cell r="C127" t="str">
            <v>Dare County Schools</v>
          </cell>
          <cell r="D127">
            <v>34848461.313933916</v>
          </cell>
          <cell r="E127">
            <v>36310308.29974138</v>
          </cell>
          <cell r="F127">
            <v>316799589.09005201</v>
          </cell>
          <cell r="G127">
            <v>346719017.67200702</v>
          </cell>
          <cell r="H127">
            <v>2108318.4900000002</v>
          </cell>
          <cell r="I127">
            <v>2276660.88</v>
          </cell>
          <cell r="J127">
            <v>5409072.5484629842</v>
          </cell>
          <cell r="K127">
            <v>6132323.4620244075</v>
          </cell>
          <cell r="L127">
            <v>2108318.4900000002</v>
          </cell>
          <cell r="M127">
            <v>2276660.88</v>
          </cell>
          <cell r="N127">
            <v>61923558</v>
          </cell>
          <cell r="O127">
            <v>0</v>
          </cell>
          <cell r="P127">
            <v>-6459911</v>
          </cell>
          <cell r="Q127">
            <v>1087031</v>
          </cell>
          <cell r="R127"/>
          <cell r="T127"/>
        </row>
        <row r="128">
          <cell r="B128">
            <v>32900</v>
          </cell>
          <cell r="C128" t="str">
            <v>Davidson County Schools</v>
          </cell>
          <cell r="D128">
            <v>93864322.899197564</v>
          </cell>
          <cell r="E128">
            <v>94654608.133559719</v>
          </cell>
          <cell r="F128">
            <v>946800101.48060095</v>
          </cell>
          <cell r="G128">
            <v>974809586.27316701</v>
          </cell>
          <cell r="H128">
            <v>5678755.3899999987</v>
          </cell>
          <cell r="I128">
            <v>5934855.790000001</v>
          </cell>
          <cell r="J128">
            <v>14569335.721893325</v>
          </cell>
          <cell r="K128">
            <v>15985892.200488115</v>
          </cell>
          <cell r="L128">
            <v>5678755.3899999987</v>
          </cell>
          <cell r="M128">
            <v>5934855.790000001</v>
          </cell>
          <cell r="N128">
            <v>196722370</v>
          </cell>
          <cell r="O128">
            <v>0</v>
          </cell>
          <cell r="P128">
            <v>-19306353</v>
          </cell>
          <cell r="Q128">
            <v>424855</v>
          </cell>
          <cell r="R128"/>
          <cell r="T128"/>
        </row>
        <row r="129">
          <cell r="B129">
            <v>32901</v>
          </cell>
          <cell r="C129" t="str">
            <v>Invest Collegiate Charter School</v>
          </cell>
          <cell r="D129">
            <v>2060342.5355291408</v>
          </cell>
          <cell r="E129">
            <v>1579802.7440828921</v>
          </cell>
          <cell r="F129">
            <v>25356103.057496998</v>
          </cell>
          <cell r="G129">
            <v>21831856.389389001</v>
          </cell>
          <cell r="H129">
            <v>124649.93</v>
          </cell>
          <cell r="I129">
            <v>99053.829999999987</v>
          </cell>
          <cell r="J129">
            <v>319800.12399873819</v>
          </cell>
          <cell r="K129">
            <v>266807.46836233995</v>
          </cell>
          <cell r="L129">
            <v>124649.93</v>
          </cell>
          <cell r="M129">
            <v>99053.829999999987</v>
          </cell>
          <cell r="N129">
            <v>5159836</v>
          </cell>
          <cell r="O129">
            <v>0</v>
          </cell>
          <cell r="P129">
            <v>-517040</v>
          </cell>
          <cell r="Q129">
            <v>-313300</v>
          </cell>
          <cell r="R129"/>
          <cell r="T129"/>
        </row>
        <row r="130">
          <cell r="B130">
            <v>32905</v>
          </cell>
          <cell r="C130" t="str">
            <v>Davidson County Community College</v>
          </cell>
          <cell r="D130">
            <v>14643117.831269117</v>
          </cell>
          <cell r="E130">
            <v>14024404.988376126</v>
          </cell>
          <cell r="F130">
            <v>130077643.845393</v>
          </cell>
          <cell r="G130">
            <v>129577960.135736</v>
          </cell>
          <cell r="H130">
            <v>885902.99000000011</v>
          </cell>
          <cell r="I130">
            <v>879331.95000000007</v>
          </cell>
          <cell r="J130">
            <v>2272860.3702613628</v>
          </cell>
          <cell r="K130">
            <v>2368533.6693151565</v>
          </cell>
          <cell r="L130">
            <v>885902.99000000011</v>
          </cell>
          <cell r="M130">
            <v>879331.95000000007</v>
          </cell>
          <cell r="N130">
            <v>25876396</v>
          </cell>
          <cell r="O130">
            <v>0</v>
          </cell>
          <cell r="P130">
            <v>-2652434</v>
          </cell>
          <cell r="Q130">
            <v>-192062</v>
          </cell>
          <cell r="R130"/>
          <cell r="T130"/>
        </row>
        <row r="131">
          <cell r="B131">
            <v>32910</v>
          </cell>
          <cell r="C131" t="str">
            <v>Lexington City Schools</v>
          </cell>
          <cell r="D131">
            <v>18485648.900477439</v>
          </cell>
          <cell r="E131">
            <v>19222507.678783286</v>
          </cell>
          <cell r="F131">
            <v>172778268.97347301</v>
          </cell>
          <cell r="G131">
            <v>189841529.78462201</v>
          </cell>
          <cell r="H131">
            <v>1118374.6399999999</v>
          </cell>
          <cell r="I131">
            <v>1205253.6399999999</v>
          </cell>
          <cell r="J131">
            <v>2869286.3971046288</v>
          </cell>
          <cell r="K131">
            <v>3246423.4085940453</v>
          </cell>
          <cell r="L131">
            <v>1118374.6399999999</v>
          </cell>
          <cell r="M131">
            <v>1205253.6399999999</v>
          </cell>
          <cell r="N131">
            <v>36132586</v>
          </cell>
          <cell r="O131">
            <v>0</v>
          </cell>
          <cell r="P131">
            <v>-3523149</v>
          </cell>
          <cell r="Q131">
            <v>120319</v>
          </cell>
          <cell r="R131"/>
          <cell r="T131"/>
        </row>
        <row r="132">
          <cell r="B132">
            <v>32920</v>
          </cell>
          <cell r="C132" t="str">
            <v>Thomasville City Schools</v>
          </cell>
          <cell r="D132">
            <v>14594475.703481069</v>
          </cell>
          <cell r="E132">
            <v>15196145.549513947</v>
          </cell>
          <cell r="F132">
            <v>150838835.86001101</v>
          </cell>
          <cell r="G132">
            <v>158002980.808882</v>
          </cell>
          <cell r="H132">
            <v>882960.16</v>
          </cell>
          <cell r="I132">
            <v>952800.23000000021</v>
          </cell>
          <cell r="J132">
            <v>2265310.2866078285</v>
          </cell>
          <cell r="K132">
            <v>2566424.9148302022</v>
          </cell>
          <cell r="L132">
            <v>882960.16</v>
          </cell>
          <cell r="M132">
            <v>952800.23000000021</v>
          </cell>
          <cell r="N132">
            <v>30270973</v>
          </cell>
          <cell r="O132">
            <v>0</v>
          </cell>
          <cell r="P132">
            <v>-3075779</v>
          </cell>
          <cell r="Q132">
            <v>484681</v>
          </cell>
          <cell r="R132"/>
          <cell r="T132"/>
        </row>
        <row r="133">
          <cell r="B133">
            <v>33000</v>
          </cell>
          <cell r="C133" t="str">
            <v>Davie County Schools</v>
          </cell>
          <cell r="D133">
            <v>34759515.458539009</v>
          </cell>
          <cell r="E133">
            <v>35944672.507291704</v>
          </cell>
          <cell r="F133">
            <v>359645894.108365</v>
          </cell>
          <cell r="G133">
            <v>377884207.007303</v>
          </cell>
          <cell r="H133">
            <v>2102937.2999999998</v>
          </cell>
          <cell r="I133">
            <v>2253735.4699999997</v>
          </cell>
          <cell r="J133">
            <v>5395266.6423605029</v>
          </cell>
          <cell r="K133">
            <v>6070572.4867893383</v>
          </cell>
          <cell r="L133">
            <v>2102937.2999999998</v>
          </cell>
          <cell r="M133">
            <v>2253735.4699999997</v>
          </cell>
          <cell r="N133">
            <v>74143671</v>
          </cell>
          <cell r="O133">
            <v>0</v>
          </cell>
          <cell r="P133">
            <v>-7333597</v>
          </cell>
          <cell r="Q133">
            <v>-120933</v>
          </cell>
          <cell r="R133"/>
          <cell r="T133"/>
        </row>
        <row r="134">
          <cell r="B134">
            <v>33001</v>
          </cell>
          <cell r="C134" t="str">
            <v>N.E. Regional School For Biotechnology</v>
          </cell>
          <cell r="D134">
            <v>985617.84368699545</v>
          </cell>
          <cell r="E134">
            <v>940649.95436227124</v>
          </cell>
          <cell r="F134">
            <v>9851762.1804709993</v>
          </cell>
          <cell r="G134">
            <v>8671641.8560010009</v>
          </cell>
          <cell r="H134">
            <v>59629.5</v>
          </cell>
          <cell r="I134">
            <v>58978.87</v>
          </cell>
          <cell r="J134">
            <v>152984.61454396934</v>
          </cell>
          <cell r="K134">
            <v>158863.14533795981</v>
          </cell>
          <cell r="L134">
            <v>59629.5</v>
          </cell>
          <cell r="M134">
            <v>58978.87</v>
          </cell>
          <cell r="N134">
            <v>2135878</v>
          </cell>
          <cell r="O134">
            <v>0</v>
          </cell>
          <cell r="P134">
            <v>-200889</v>
          </cell>
          <cell r="Q134">
            <v>9558</v>
          </cell>
          <cell r="R134"/>
          <cell r="T134"/>
        </row>
        <row r="135">
          <cell r="B135">
            <v>33027</v>
          </cell>
          <cell r="C135" t="str">
            <v>Cornerstone Academy</v>
          </cell>
          <cell r="D135">
            <v>3749049.1518836282</v>
          </cell>
          <cell r="E135">
            <v>4378560.4685082519</v>
          </cell>
          <cell r="F135">
            <v>44856910.141883999</v>
          </cell>
          <cell r="G135">
            <v>51847169.088394001</v>
          </cell>
          <cell r="H135">
            <v>226816.02999999997</v>
          </cell>
          <cell r="I135">
            <v>274536.29000000004</v>
          </cell>
          <cell r="J135">
            <v>581916.0469556743</v>
          </cell>
          <cell r="K135">
            <v>739480.0636026815</v>
          </cell>
          <cell r="L135">
            <v>226816.02999999997</v>
          </cell>
          <cell r="M135">
            <v>274536.29000000004</v>
          </cell>
          <cell r="N135">
            <v>8646125</v>
          </cell>
          <cell r="O135">
            <v>0</v>
          </cell>
          <cell r="P135">
            <v>-914684</v>
          </cell>
          <cell r="Q135">
            <v>327191</v>
          </cell>
          <cell r="R135"/>
          <cell r="T135"/>
        </row>
        <row r="136">
          <cell r="B136">
            <v>33100</v>
          </cell>
          <cell r="C136" t="str">
            <v>Duplin County Schools</v>
          </cell>
          <cell r="D136">
            <v>50572577.595985785</v>
          </cell>
          <cell r="E136">
            <v>51110079.681230754</v>
          </cell>
          <cell r="F136">
            <v>496429206.31726301</v>
          </cell>
          <cell r="G136">
            <v>510138054.90230298</v>
          </cell>
          <cell r="H136">
            <v>3059621.4699999997</v>
          </cell>
          <cell r="I136">
            <v>3204608.3999999994</v>
          </cell>
          <cell r="J136">
            <v>7849722.2220277349</v>
          </cell>
          <cell r="K136">
            <v>8631806.1027694624</v>
          </cell>
          <cell r="L136">
            <v>3059621.4699999997</v>
          </cell>
          <cell r="M136">
            <v>3204608.3999999994</v>
          </cell>
          <cell r="N136">
            <v>105778285</v>
          </cell>
          <cell r="O136">
            <v>0</v>
          </cell>
          <cell r="P136">
            <v>-10122767</v>
          </cell>
          <cell r="Q136">
            <v>-927663</v>
          </cell>
          <cell r="R136"/>
          <cell r="T136"/>
        </row>
        <row r="137">
          <cell r="B137">
            <v>33105</v>
          </cell>
          <cell r="C137" t="str">
            <v>James Sprunt Technical College</v>
          </cell>
          <cell r="D137">
            <v>5958619.4141039513</v>
          </cell>
          <cell r="E137">
            <v>5824843.5432089623</v>
          </cell>
          <cell r="F137">
            <v>55518223.892080002</v>
          </cell>
          <cell r="G137">
            <v>55537418.442893997</v>
          </cell>
          <cell r="H137">
            <v>360494.18</v>
          </cell>
          <cell r="I137">
            <v>365218.42000000004</v>
          </cell>
          <cell r="J137">
            <v>924878.84642071964</v>
          </cell>
          <cell r="K137">
            <v>983737.85283712717</v>
          </cell>
          <cell r="L137">
            <v>360494.18</v>
          </cell>
          <cell r="M137">
            <v>365218.42000000004</v>
          </cell>
          <cell r="N137">
            <v>11246954</v>
          </cell>
          <cell r="O137">
            <v>0</v>
          </cell>
          <cell r="P137">
            <v>-1132081</v>
          </cell>
          <cell r="Q137">
            <v>-105222</v>
          </cell>
          <cell r="R137"/>
          <cell r="T137"/>
        </row>
        <row r="138">
          <cell r="B138">
            <v>33200</v>
          </cell>
          <cell r="C138" t="str">
            <v>Durham Public Schools</v>
          </cell>
          <cell r="D138">
            <v>213515581.6672948</v>
          </cell>
          <cell r="E138">
            <v>230284627.52495155</v>
          </cell>
          <cell r="F138">
            <v>2211076756.9115701</v>
          </cell>
          <cell r="G138">
            <v>2401343346.8619099</v>
          </cell>
          <cell r="H138">
            <v>12917610.470000001</v>
          </cell>
          <cell r="I138">
            <v>14438875.000000002</v>
          </cell>
          <cell r="J138">
            <v>33141241.4758147</v>
          </cell>
          <cell r="K138">
            <v>38891981.105125189</v>
          </cell>
          <cell r="L138">
            <v>12917610.470000001</v>
          </cell>
          <cell r="M138">
            <v>14438875.000000002</v>
          </cell>
          <cell r="N138">
            <v>468027345</v>
          </cell>
          <cell r="O138">
            <v>0</v>
          </cell>
          <cell r="P138">
            <v>-45086420</v>
          </cell>
          <cell r="Q138">
            <v>-2300972</v>
          </cell>
          <cell r="R138"/>
          <cell r="T138"/>
        </row>
        <row r="139">
          <cell r="B139">
            <v>33202</v>
          </cell>
          <cell r="C139" t="str">
            <v>Central Park School For Children</v>
          </cell>
          <cell r="D139">
            <v>3124973.6094065891</v>
          </cell>
          <cell r="E139">
            <v>3149480.3090376174</v>
          </cell>
          <cell r="F139">
            <v>38183468.466642</v>
          </cell>
          <cell r="G139">
            <v>40250091.078140996</v>
          </cell>
          <cell r="H139">
            <v>189059.69999999998</v>
          </cell>
          <cell r="I139">
            <v>197472.81000000003</v>
          </cell>
          <cell r="J139">
            <v>485048.93266417593</v>
          </cell>
          <cell r="K139">
            <v>531904.92994059273</v>
          </cell>
          <cell r="L139">
            <v>189059.69999999998</v>
          </cell>
          <cell r="M139">
            <v>197472.81000000003</v>
          </cell>
          <cell r="N139">
            <v>6941474</v>
          </cell>
          <cell r="O139">
            <v>0</v>
          </cell>
          <cell r="P139">
            <v>-778605</v>
          </cell>
          <cell r="Q139">
            <v>488524</v>
          </cell>
          <cell r="R139"/>
          <cell r="T139"/>
        </row>
        <row r="140">
          <cell r="B140">
            <v>33203</v>
          </cell>
          <cell r="C140" t="str">
            <v>Healthy Start Academy</v>
          </cell>
          <cell r="D140">
            <v>1584165.4550841914</v>
          </cell>
          <cell r="E140">
            <v>1860533.1240680027</v>
          </cell>
          <cell r="F140">
            <v>18412901.84313</v>
          </cell>
          <cell r="G140">
            <v>20042932.492488001</v>
          </cell>
          <cell r="H140">
            <v>95841.4</v>
          </cell>
          <cell r="I140">
            <v>116655.65999999999</v>
          </cell>
          <cell r="J140">
            <v>245889.36074182045</v>
          </cell>
          <cell r="K140">
            <v>314219.05962382158</v>
          </cell>
          <cell r="L140">
            <v>95841.4</v>
          </cell>
          <cell r="M140">
            <v>116655.65999999999</v>
          </cell>
          <cell r="N140">
            <v>4006932</v>
          </cell>
          <cell r="O140">
            <v>0</v>
          </cell>
          <cell r="P140">
            <v>-375460</v>
          </cell>
          <cell r="Q140">
            <v>-18654</v>
          </cell>
          <cell r="R140"/>
          <cell r="T140"/>
        </row>
        <row r="141">
          <cell r="B141">
            <v>33204</v>
          </cell>
          <cell r="C141" t="str">
            <v>Voyager Academy</v>
          </cell>
          <cell r="D141">
            <v>4998075.6143102953</v>
          </cell>
          <cell r="E141">
            <v>5259575.4543240741</v>
          </cell>
          <cell r="F141">
            <v>62370322.230811998</v>
          </cell>
          <cell r="G141">
            <v>69686500.853472993</v>
          </cell>
          <cell r="H141">
            <v>302381.65000000002</v>
          </cell>
          <cell r="I141">
            <v>329776.03999999998</v>
          </cell>
          <cell r="J141">
            <v>775786.14897692332</v>
          </cell>
          <cell r="K141">
            <v>888271.66358895728</v>
          </cell>
          <cell r="L141">
            <v>302381.65000000002</v>
          </cell>
          <cell r="M141">
            <v>329776.03999999998</v>
          </cell>
          <cell r="N141">
            <v>14468414</v>
          </cell>
          <cell r="O141">
            <v>0</v>
          </cell>
          <cell r="P141">
            <v>-1271803</v>
          </cell>
          <cell r="Q141">
            <v>-191621</v>
          </cell>
          <cell r="R141"/>
          <cell r="T141"/>
        </row>
        <row r="142">
          <cell r="B142">
            <v>33205</v>
          </cell>
          <cell r="C142" t="str">
            <v>Durham Technical Institute</v>
          </cell>
          <cell r="D142">
            <v>18963002.352046337</v>
          </cell>
          <cell r="E142">
            <v>19763576.932453878</v>
          </cell>
          <cell r="F142">
            <v>176837008.83376899</v>
          </cell>
          <cell r="G142">
            <v>180407919.00989199</v>
          </cell>
          <cell r="H142">
            <v>1147254.3400000001</v>
          </cell>
          <cell r="I142">
            <v>1239178.75</v>
          </cell>
          <cell r="J142">
            <v>2943379.7531221285</v>
          </cell>
          <cell r="K142">
            <v>3337802.7395397937</v>
          </cell>
          <cell r="L142">
            <v>1147254.3400000001</v>
          </cell>
          <cell r="M142">
            <v>1239178.75</v>
          </cell>
          <cell r="N142">
            <v>35343440</v>
          </cell>
          <cell r="O142">
            <v>0</v>
          </cell>
          <cell r="P142">
            <v>-3605912</v>
          </cell>
          <cell r="Q142">
            <v>-192041</v>
          </cell>
          <cell r="R142"/>
          <cell r="T142"/>
        </row>
        <row r="143">
          <cell r="B143">
            <v>33206</v>
          </cell>
          <cell r="C143" t="str">
            <v>Bear Grass Charter School</v>
          </cell>
          <cell r="D143">
            <v>1706919.7901322367</v>
          </cell>
          <cell r="E143">
            <v>1787455.758142041</v>
          </cell>
          <cell r="F143">
            <v>17513160.466956001</v>
          </cell>
          <cell r="G143">
            <v>17678141.204821002</v>
          </cell>
          <cell r="H143">
            <v>103267.99000000002</v>
          </cell>
          <cell r="I143">
            <v>112073.70000000001</v>
          </cell>
          <cell r="J143">
            <v>264942.9165912926</v>
          </cell>
          <cell r="K143">
            <v>301877.27387220046</v>
          </cell>
          <cell r="L143">
            <v>103267.99000000002</v>
          </cell>
          <cell r="M143">
            <v>112073.70000000001</v>
          </cell>
          <cell r="N143">
            <v>3308308</v>
          </cell>
          <cell r="O143">
            <v>0</v>
          </cell>
          <cell r="P143">
            <v>-357114</v>
          </cell>
          <cell r="Q143">
            <v>117743</v>
          </cell>
          <cell r="R143"/>
          <cell r="T143"/>
        </row>
        <row r="144">
          <cell r="B144">
            <v>33207</v>
          </cell>
          <cell r="C144" t="str">
            <v>Invest Collegiate Charter (Buncombe)</v>
          </cell>
          <cell r="D144">
            <v>3828934.6190308132</v>
          </cell>
          <cell r="E144">
            <v>4679069.7563361675</v>
          </cell>
          <cell r="F144">
            <v>51732233.963652998</v>
          </cell>
          <cell r="G144">
            <v>63647657.416913003</v>
          </cell>
          <cell r="H144">
            <v>231649.07000000004</v>
          </cell>
          <cell r="I144">
            <v>293378.25999999995</v>
          </cell>
          <cell r="J144">
            <v>594315.6270540416</v>
          </cell>
          <cell r="K144">
            <v>790232.04678858293</v>
          </cell>
          <cell r="L144">
            <v>231649.07000000004</v>
          </cell>
          <cell r="M144">
            <v>293378.25999999995</v>
          </cell>
          <cell r="N144">
            <v>9486827</v>
          </cell>
          <cell r="O144">
            <v>0</v>
          </cell>
          <cell r="P144">
            <v>-1054880</v>
          </cell>
          <cell r="Q144">
            <v>921177</v>
          </cell>
          <cell r="R144"/>
          <cell r="T144"/>
        </row>
        <row r="145">
          <cell r="B145">
            <v>33208</v>
          </cell>
          <cell r="C145" t="str">
            <v>Kipp Halifax College Prep Charter</v>
          </cell>
          <cell r="D145">
            <v>0</v>
          </cell>
          <cell r="E145">
            <v>0</v>
          </cell>
          <cell r="F145">
            <v>0</v>
          </cell>
          <cell r="G145">
            <v>0</v>
          </cell>
          <cell r="H145">
            <v>0</v>
          </cell>
          <cell r="I145">
            <v>0</v>
          </cell>
          <cell r="J145">
            <v>0</v>
          </cell>
          <cell r="K145">
            <v>0</v>
          </cell>
          <cell r="L145">
            <v>0</v>
          </cell>
          <cell r="M145">
            <v>0</v>
          </cell>
          <cell r="N145">
            <v>895903</v>
          </cell>
          <cell r="O145">
            <v>0</v>
          </cell>
          <cell r="P145">
            <v>0</v>
          </cell>
          <cell r="Q145">
            <v>-223659</v>
          </cell>
          <cell r="R145"/>
          <cell r="T145"/>
        </row>
        <row r="146">
          <cell r="B146">
            <v>33209</v>
          </cell>
          <cell r="C146" t="str">
            <v>Pioneer Springs Community Charter</v>
          </cell>
          <cell r="D146">
            <v>1391449.5177070682</v>
          </cell>
          <cell r="E146">
            <v>1541919.8851776854</v>
          </cell>
          <cell r="F146">
            <v>14127304.137075</v>
          </cell>
          <cell r="G146">
            <v>18681427.298190001</v>
          </cell>
          <cell r="H146">
            <v>84182.159999999989</v>
          </cell>
          <cell r="I146">
            <v>96678.569999999992</v>
          </cell>
          <cell r="J146">
            <v>215976.57701437632</v>
          </cell>
          <cell r="K146">
            <v>260409.56222077704</v>
          </cell>
          <cell r="L146">
            <v>84182.159999999989</v>
          </cell>
          <cell r="M146">
            <v>96678.569999999992</v>
          </cell>
          <cell r="N146">
            <v>2453128</v>
          </cell>
          <cell r="O146">
            <v>0</v>
          </cell>
          <cell r="P146">
            <v>-288072</v>
          </cell>
          <cell r="Q146">
            <v>127571</v>
          </cell>
          <cell r="R146"/>
          <cell r="T146"/>
        </row>
        <row r="147">
          <cell r="B147">
            <v>33300</v>
          </cell>
          <cell r="C147" t="str">
            <v>Edgecombe County Schools</v>
          </cell>
          <cell r="D147">
            <v>33167582.515998375</v>
          </cell>
          <cell r="E147">
            <v>33974029.87439584</v>
          </cell>
          <cell r="F147">
            <v>330467914.89389598</v>
          </cell>
          <cell r="G147">
            <v>348066183.54004502</v>
          </cell>
          <cell r="H147">
            <v>2006625.9699999997</v>
          </cell>
          <cell r="I147">
            <v>2130175.9300000002</v>
          </cell>
          <cell r="J147">
            <v>5148171.6357569415</v>
          </cell>
          <cell r="K147">
            <v>5737757.4097810574</v>
          </cell>
          <cell r="L147">
            <v>2006625.9699999997</v>
          </cell>
          <cell r="M147">
            <v>2130175.9300000002</v>
          </cell>
          <cell r="N147">
            <v>67632801</v>
          </cell>
          <cell r="O147">
            <v>0</v>
          </cell>
          <cell r="P147">
            <v>-6738624</v>
          </cell>
          <cell r="Q147">
            <v>235408</v>
          </cell>
          <cell r="R147"/>
          <cell r="T147"/>
        </row>
        <row r="148">
          <cell r="B148">
            <v>33305</v>
          </cell>
          <cell r="C148" t="str">
            <v>Edgecombe Technical College</v>
          </cell>
          <cell r="D148">
            <v>9733673.194316471</v>
          </cell>
          <cell r="E148">
            <v>9542850.7862937227</v>
          </cell>
          <cell r="F148">
            <v>78081297.907656997</v>
          </cell>
          <cell r="G148">
            <v>79035639.185010001</v>
          </cell>
          <cell r="H148">
            <v>588883.4800000001</v>
          </cell>
          <cell r="I148">
            <v>598337.93999999994</v>
          </cell>
          <cell r="J148">
            <v>1510831.252972292</v>
          </cell>
          <cell r="K148">
            <v>1611659.3472108818</v>
          </cell>
          <cell r="L148">
            <v>588883.4800000001</v>
          </cell>
          <cell r="M148">
            <v>598337.93999999994</v>
          </cell>
          <cell r="N148">
            <v>16162132</v>
          </cell>
          <cell r="O148">
            <v>0</v>
          </cell>
          <cell r="P148">
            <v>-1592168</v>
          </cell>
          <cell r="Q148">
            <v>-179794</v>
          </cell>
          <cell r="R148"/>
          <cell r="T148"/>
        </row>
        <row r="149">
          <cell r="B149">
            <v>33400</v>
          </cell>
          <cell r="C149" t="str">
            <v>Winston-Salem-Forsyth County Schools</v>
          </cell>
          <cell r="D149">
            <v>301982894.18156475</v>
          </cell>
          <cell r="E149">
            <v>291883875.24013811</v>
          </cell>
          <cell r="F149">
            <v>2970638869.2929101</v>
          </cell>
          <cell r="G149">
            <v>3146554967.0475602</v>
          </cell>
          <cell r="H149">
            <v>18269848.809999999</v>
          </cell>
          <cell r="I149">
            <v>18301155.550000001</v>
          </cell>
          <cell r="J149">
            <v>46872869.602704145</v>
          </cell>
          <cell r="K149">
            <v>49295266.830175959</v>
          </cell>
          <cell r="L149">
            <v>18269848.809999999</v>
          </cell>
          <cell r="M149">
            <v>18301155.550000001</v>
          </cell>
          <cell r="N149">
            <v>611031994</v>
          </cell>
          <cell r="O149">
            <v>0</v>
          </cell>
          <cell r="P149">
            <v>-60574773</v>
          </cell>
          <cell r="Q149">
            <v>3499165</v>
          </cell>
          <cell r="R149"/>
          <cell r="T149"/>
        </row>
        <row r="150">
          <cell r="B150">
            <v>33402</v>
          </cell>
          <cell r="C150" t="str">
            <v>Arts Based Elementary Charter</v>
          </cell>
          <cell r="D150">
            <v>2164732.6214576801</v>
          </cell>
          <cell r="E150">
            <v>2331084.9747989508</v>
          </cell>
          <cell r="F150">
            <v>25569449.145089</v>
          </cell>
          <cell r="G150">
            <v>26021578.661419</v>
          </cell>
          <cell r="H150">
            <v>130965.49</v>
          </cell>
          <cell r="I150">
            <v>146159.32</v>
          </cell>
          <cell r="J150">
            <v>336003.23675717675</v>
          </cell>
          <cell r="K150">
            <v>393688.9481886882</v>
          </cell>
          <cell r="L150">
            <v>130965.49</v>
          </cell>
          <cell r="M150">
            <v>146159.32</v>
          </cell>
          <cell r="N150">
            <v>4960057</v>
          </cell>
          <cell r="O150">
            <v>0</v>
          </cell>
          <cell r="P150">
            <v>-521391</v>
          </cell>
          <cell r="Q150">
            <v>113909</v>
          </cell>
          <cell r="R150"/>
          <cell r="T150"/>
        </row>
        <row r="151">
          <cell r="B151">
            <v>33405</v>
          </cell>
          <cell r="C151" t="str">
            <v>Forsyth Technical Institute</v>
          </cell>
          <cell r="D151">
            <v>29628863.132611848</v>
          </cell>
          <cell r="E151">
            <v>29991362.235161129</v>
          </cell>
          <cell r="F151">
            <v>259177318.13845199</v>
          </cell>
          <cell r="G151">
            <v>269790544.27296001</v>
          </cell>
          <cell r="H151">
            <v>1792534.8100000003</v>
          </cell>
          <cell r="I151">
            <v>1880462.1700000002</v>
          </cell>
          <cell r="J151">
            <v>4598902.3380121812</v>
          </cell>
          <cell r="K151">
            <v>5065138.3286123537</v>
          </cell>
          <cell r="L151">
            <v>1792534.8100000003</v>
          </cell>
          <cell r="M151">
            <v>1880462.1700000002</v>
          </cell>
          <cell r="N151">
            <v>54530162</v>
          </cell>
          <cell r="O151">
            <v>0</v>
          </cell>
          <cell r="P151">
            <v>-5284926</v>
          </cell>
          <cell r="Q151">
            <v>-1333117</v>
          </cell>
          <cell r="R151"/>
          <cell r="T151"/>
        </row>
        <row r="152">
          <cell r="B152">
            <v>33500</v>
          </cell>
          <cell r="C152" t="str">
            <v>Franklin County Schools</v>
          </cell>
          <cell r="D152">
            <v>43300885.030807465</v>
          </cell>
          <cell r="E152">
            <v>40654425.61538928</v>
          </cell>
          <cell r="F152">
            <v>455923796.23822999</v>
          </cell>
          <cell r="G152">
            <v>477444052.14073598</v>
          </cell>
          <cell r="H152">
            <v>2619686.8699999996</v>
          </cell>
          <cell r="I152">
            <v>2549037.58</v>
          </cell>
          <cell r="J152">
            <v>6721032.1406828407</v>
          </cell>
          <cell r="K152">
            <v>6865986.5396448141</v>
          </cell>
          <cell r="L152">
            <v>2619686.8699999996</v>
          </cell>
          <cell r="M152">
            <v>2549037.58</v>
          </cell>
          <cell r="N152">
            <v>97501426</v>
          </cell>
          <cell r="O152">
            <v>0</v>
          </cell>
          <cell r="P152">
            <v>-9296815</v>
          </cell>
          <cell r="Q152">
            <v>-1300632</v>
          </cell>
          <cell r="R152"/>
          <cell r="T152"/>
        </row>
        <row r="153">
          <cell r="B153">
            <v>33501</v>
          </cell>
          <cell r="C153" t="str">
            <v>A Childs Garden Charter (AKA Cross Creek Charter)</v>
          </cell>
          <cell r="D153">
            <v>995210.46672733175</v>
          </cell>
          <cell r="E153">
            <v>1271006.8699438437</v>
          </cell>
          <cell r="F153">
            <v>10897783.862554001</v>
          </cell>
          <cell r="G153">
            <v>12042900.54682</v>
          </cell>
          <cell r="H153">
            <v>60209.849999999991</v>
          </cell>
          <cell r="I153">
            <v>79692.289999999994</v>
          </cell>
          <cell r="J153">
            <v>154473.55241952743</v>
          </cell>
          <cell r="K153">
            <v>214655.99202875266</v>
          </cell>
          <cell r="L153">
            <v>60209.849999999991</v>
          </cell>
          <cell r="M153">
            <v>79692.289999999994</v>
          </cell>
          <cell r="N153">
            <v>2363943</v>
          </cell>
          <cell r="O153">
            <v>0</v>
          </cell>
          <cell r="P153">
            <v>-222218</v>
          </cell>
          <cell r="Q153">
            <v>35047</v>
          </cell>
          <cell r="R153"/>
          <cell r="T153"/>
        </row>
        <row r="154">
          <cell r="B154">
            <v>33600</v>
          </cell>
          <cell r="C154" t="str">
            <v>Gaston County Schools</v>
          </cell>
          <cell r="D154">
            <v>156967197.7709513</v>
          </cell>
          <cell r="E154">
            <v>162487419.78730112</v>
          </cell>
          <cell r="F154">
            <v>1612662849.54037</v>
          </cell>
          <cell r="G154">
            <v>1702556730.3250699</v>
          </cell>
          <cell r="H154">
            <v>9496455.0199999996</v>
          </cell>
          <cell r="I154">
            <v>10187981.58</v>
          </cell>
          <cell r="J154">
            <v>24363972.710970957</v>
          </cell>
          <cell r="K154">
            <v>27441943.164458685</v>
          </cell>
          <cell r="L154">
            <v>9496455.0199999996</v>
          </cell>
          <cell r="M154">
            <v>10187981.58</v>
          </cell>
          <cell r="N154">
            <v>326892034</v>
          </cell>
          <cell r="O154">
            <v>0</v>
          </cell>
          <cell r="P154">
            <v>-32884067</v>
          </cell>
          <cell r="Q154">
            <v>3469711</v>
          </cell>
          <cell r="R154"/>
          <cell r="T154"/>
        </row>
        <row r="155">
          <cell r="B155">
            <v>33605</v>
          </cell>
          <cell r="C155" t="str">
            <v>Gaston College</v>
          </cell>
          <cell r="D155">
            <v>22462851.901250247</v>
          </cell>
          <cell r="E155">
            <v>22773649.545598272</v>
          </cell>
          <cell r="F155">
            <v>192478058.317357</v>
          </cell>
          <cell r="G155">
            <v>195497431.99387401</v>
          </cell>
          <cell r="H155">
            <v>1358993.89</v>
          </cell>
          <cell r="I155">
            <v>1427910.68</v>
          </cell>
          <cell r="J155">
            <v>3486615.7930094912</v>
          </cell>
          <cell r="K155">
            <v>3846163.5817448692</v>
          </cell>
          <cell r="L155">
            <v>1358993.89</v>
          </cell>
          <cell r="M155">
            <v>1427910.68</v>
          </cell>
          <cell r="N155">
            <v>39838354</v>
          </cell>
          <cell r="O155">
            <v>0</v>
          </cell>
          <cell r="P155">
            <v>-3924851</v>
          </cell>
          <cell r="Q155">
            <v>-445932</v>
          </cell>
          <cell r="R155"/>
          <cell r="T155"/>
        </row>
        <row r="156">
          <cell r="B156">
            <v>33700</v>
          </cell>
          <cell r="C156" t="str">
            <v>Gates County Schools</v>
          </cell>
          <cell r="D156">
            <v>10948948.367536647</v>
          </cell>
          <cell r="E156">
            <v>11540875.980099034</v>
          </cell>
          <cell r="F156">
            <v>106002426.67516001</v>
          </cell>
          <cell r="G156">
            <v>111040484.924227</v>
          </cell>
          <cell r="H156">
            <v>662407.16</v>
          </cell>
          <cell r="I156">
            <v>723614.36999999988</v>
          </cell>
          <cell r="J156">
            <v>1699462.5821743505</v>
          </cell>
          <cell r="K156">
            <v>1949098.9710373597</v>
          </cell>
          <cell r="L156">
            <v>662407.16</v>
          </cell>
          <cell r="M156">
            <v>723614.36999999988</v>
          </cell>
          <cell r="N156">
            <v>22044368</v>
          </cell>
          <cell r="O156">
            <v>0</v>
          </cell>
          <cell r="P156">
            <v>-2161512</v>
          </cell>
          <cell r="Q156">
            <v>-116818</v>
          </cell>
          <cell r="R156"/>
          <cell r="T156"/>
        </row>
        <row r="157">
          <cell r="B157">
            <v>33800</v>
          </cell>
          <cell r="C157" t="str">
            <v>Graham County Schools</v>
          </cell>
          <cell r="D157">
            <v>8102286.9428050267</v>
          </cell>
          <cell r="E157">
            <v>8506751.8998669069</v>
          </cell>
          <cell r="F157">
            <v>80686925.733927995</v>
          </cell>
          <cell r="G157">
            <v>83179639.096026003</v>
          </cell>
          <cell r="H157">
            <v>490185.24000000005</v>
          </cell>
          <cell r="I157">
            <v>533374.41</v>
          </cell>
          <cell r="J157">
            <v>1257612.4233230718</v>
          </cell>
          <cell r="K157">
            <v>1436676.1590274377</v>
          </cell>
          <cell r="L157">
            <v>490185.24000000005</v>
          </cell>
          <cell r="M157">
            <v>533374.41</v>
          </cell>
          <cell r="N157">
            <v>17257472</v>
          </cell>
          <cell r="O157">
            <v>0</v>
          </cell>
          <cell r="P157">
            <v>-1645300</v>
          </cell>
          <cell r="Q157">
            <v>-71181</v>
          </cell>
          <cell r="R157"/>
          <cell r="T157"/>
        </row>
        <row r="158">
          <cell r="B158">
            <v>33900</v>
          </cell>
          <cell r="C158" t="str">
            <v>Granville County Schools And Oxford Orphanage</v>
          </cell>
          <cell r="D158">
            <v>41881681.782729417</v>
          </cell>
          <cell r="E158">
            <v>43062150.947399117</v>
          </cell>
          <cell r="F158">
            <v>409764309.11962199</v>
          </cell>
          <cell r="G158">
            <v>413838088.63428402</v>
          </cell>
          <cell r="H158">
            <v>2533825.62</v>
          </cell>
          <cell r="I158">
            <v>2700002.2600000002</v>
          </cell>
          <cell r="J158">
            <v>6500747.7137546707</v>
          </cell>
          <cell r="K158">
            <v>7272619.0149658676</v>
          </cell>
          <cell r="L158">
            <v>2533825.62</v>
          </cell>
          <cell r="M158">
            <v>2700002.2600000002</v>
          </cell>
          <cell r="N158">
            <v>86700782</v>
          </cell>
          <cell r="O158">
            <v>0</v>
          </cell>
          <cell r="P158">
            <v>-8355570</v>
          </cell>
          <cell r="Q158">
            <v>-847682</v>
          </cell>
          <cell r="R158"/>
          <cell r="T158"/>
        </row>
        <row r="159">
          <cell r="B159">
            <v>34000</v>
          </cell>
          <cell r="C159" t="str">
            <v>Greene County Schools</v>
          </cell>
          <cell r="D159">
            <v>17981866.189777724</v>
          </cell>
          <cell r="E159">
            <v>18315320.97493336</v>
          </cell>
          <cell r="F159">
            <v>187813024.76853001</v>
          </cell>
          <cell r="G159">
            <v>190125024.97182301</v>
          </cell>
          <cell r="H159">
            <v>1087895.9800000002</v>
          </cell>
          <cell r="I159">
            <v>1148372.92</v>
          </cell>
          <cell r="J159">
            <v>2791090.7715851013</v>
          </cell>
          <cell r="K159">
            <v>3093211.7568908539</v>
          </cell>
          <cell r="L159">
            <v>1087895.9800000002</v>
          </cell>
          <cell r="M159">
            <v>1148372.92</v>
          </cell>
          <cell r="N159">
            <v>39260073</v>
          </cell>
          <cell r="O159">
            <v>0</v>
          </cell>
          <cell r="P159">
            <v>-3829725</v>
          </cell>
          <cell r="Q159">
            <v>10478</v>
          </cell>
          <cell r="R159"/>
          <cell r="T159"/>
        </row>
        <row r="160">
          <cell r="B160">
            <v>34100</v>
          </cell>
          <cell r="C160" t="str">
            <v>Guilford County Schools</v>
          </cell>
          <cell r="D160">
            <v>401475814.5595721</v>
          </cell>
          <cell r="E160">
            <v>428534140.59907854</v>
          </cell>
          <cell r="F160">
            <v>4184534838.5865598</v>
          </cell>
          <cell r="G160">
            <v>4440999775.3069296</v>
          </cell>
          <cell r="H160">
            <v>24289132.179999996</v>
          </cell>
          <cell r="I160">
            <v>26869144.309999999</v>
          </cell>
          <cell r="J160">
            <v>62315859.166433074</v>
          </cell>
          <cell r="K160">
            <v>72373661.577886209</v>
          </cell>
          <cell r="L160">
            <v>24289132.179999996</v>
          </cell>
          <cell r="M160">
            <v>26869144.309999999</v>
          </cell>
          <cell r="N160">
            <v>876058743</v>
          </cell>
          <cell r="O160">
            <v>0</v>
          </cell>
          <cell r="P160">
            <v>-85327520</v>
          </cell>
          <cell r="Q160">
            <v>-3163703</v>
          </cell>
          <cell r="R160"/>
          <cell r="T160"/>
        </row>
        <row r="161">
          <cell r="B161">
            <v>34105</v>
          </cell>
          <cell r="C161" t="str">
            <v>Guilford Technical Community College</v>
          </cell>
          <cell r="D161">
            <v>37167286.817016333</v>
          </cell>
          <cell r="E161">
            <v>37941852.726709045</v>
          </cell>
          <cell r="F161">
            <v>332976941.79843497</v>
          </cell>
          <cell r="G161">
            <v>335872129.06158298</v>
          </cell>
          <cell r="H161">
            <v>2248606.54</v>
          </cell>
          <cell r="I161">
            <v>2378958.9200000004</v>
          </cell>
          <cell r="J161">
            <v>5768993.6152902264</v>
          </cell>
          <cell r="K161">
            <v>6407869.4057888184</v>
          </cell>
          <cell r="L161">
            <v>2248606.54</v>
          </cell>
          <cell r="M161">
            <v>2378958.9200000004</v>
          </cell>
          <cell r="N161">
            <v>69371212</v>
          </cell>
          <cell r="O161">
            <v>0</v>
          </cell>
          <cell r="P161">
            <v>-6789786</v>
          </cell>
          <cell r="Q161">
            <v>-946084</v>
          </cell>
          <cell r="R161"/>
          <cell r="T161"/>
        </row>
        <row r="162">
          <cell r="B162">
            <v>34200</v>
          </cell>
          <cell r="C162" t="str">
            <v>Halifax County Schools</v>
          </cell>
          <cell r="D162">
            <v>15383968.66247322</v>
          </cell>
          <cell r="E162">
            <v>16617239.838825541</v>
          </cell>
          <cell r="F162">
            <v>135183794.140241</v>
          </cell>
          <cell r="G162">
            <v>152215222.52835</v>
          </cell>
          <cell r="H162">
            <v>930724.18</v>
          </cell>
          <cell r="I162">
            <v>1041903.02</v>
          </cell>
          <cell r="J162">
            <v>2387852.990953336</v>
          </cell>
          <cell r="K162">
            <v>2806428.6564717032</v>
          </cell>
          <cell r="L162">
            <v>930724.18</v>
          </cell>
          <cell r="M162">
            <v>1041903.02</v>
          </cell>
          <cell r="N162">
            <v>28706578</v>
          </cell>
          <cell r="O162">
            <v>0</v>
          </cell>
          <cell r="P162">
            <v>-2756554</v>
          </cell>
          <cell r="Q162">
            <v>-1216310</v>
          </cell>
          <cell r="R162"/>
          <cell r="T162"/>
        </row>
        <row r="163">
          <cell r="B163">
            <v>34205</v>
          </cell>
          <cell r="C163" t="str">
            <v>Halifax Community College</v>
          </cell>
          <cell r="D163">
            <v>6749787.0944994753</v>
          </cell>
          <cell r="E163">
            <v>6762678.6706604194</v>
          </cell>
          <cell r="F163">
            <v>60832925.089166999</v>
          </cell>
          <cell r="G163">
            <v>61643703.254316002</v>
          </cell>
          <cell r="H163">
            <v>408359.52</v>
          </cell>
          <cell r="I163">
            <v>424020.8</v>
          </cell>
          <cell r="J163">
            <v>1047681.4959468106</v>
          </cell>
          <cell r="K163">
            <v>1142125.6117100581</v>
          </cell>
          <cell r="L163">
            <v>408359.52</v>
          </cell>
          <cell r="M163">
            <v>424020.8</v>
          </cell>
          <cell r="N163">
            <v>12437938</v>
          </cell>
          <cell r="O163">
            <v>0</v>
          </cell>
          <cell r="P163">
            <v>-1240454</v>
          </cell>
          <cell r="Q163">
            <v>-234180</v>
          </cell>
          <cell r="R163"/>
          <cell r="T163"/>
        </row>
        <row r="164">
          <cell r="B164">
            <v>34220</v>
          </cell>
          <cell r="C164" t="str">
            <v>Roanoke Rapids City Schools</v>
          </cell>
          <cell r="D164">
            <v>16896013.823802356</v>
          </cell>
          <cell r="E164">
            <v>17171287.535459902</v>
          </cell>
          <cell r="F164">
            <v>163637078.65479299</v>
          </cell>
          <cell r="G164">
            <v>167514521.08282599</v>
          </cell>
          <cell r="H164">
            <v>1022202.3300000002</v>
          </cell>
          <cell r="I164">
            <v>1076641.8800000001</v>
          </cell>
          <cell r="J164">
            <v>2622548.0582764801</v>
          </cell>
          <cell r="K164">
            <v>2899999.8721469962</v>
          </cell>
          <cell r="L164">
            <v>1022202.3300000002</v>
          </cell>
          <cell r="M164">
            <v>1076641.8800000001</v>
          </cell>
          <cell r="N164">
            <v>32355349</v>
          </cell>
          <cell r="O164">
            <v>0</v>
          </cell>
          <cell r="P164">
            <v>-3336750</v>
          </cell>
          <cell r="Q164">
            <v>696369</v>
          </cell>
          <cell r="R164"/>
          <cell r="T164"/>
        </row>
        <row r="165">
          <cell r="B165">
            <v>34230</v>
          </cell>
          <cell r="C165" t="str">
            <v>Weldon City Schools</v>
          </cell>
          <cell r="D165">
            <v>6504186.8535726042</v>
          </cell>
          <cell r="E165">
            <v>6160654.5148769477</v>
          </cell>
          <cell r="F165">
            <v>59682952.333538003</v>
          </cell>
          <cell r="G165">
            <v>55051025.321699001</v>
          </cell>
          <cell r="H165">
            <v>393500.8</v>
          </cell>
          <cell r="I165">
            <v>386273.81</v>
          </cell>
          <cell r="J165">
            <v>1009560.1709010401</v>
          </cell>
          <cell r="K165">
            <v>1040451.8163585954</v>
          </cell>
          <cell r="L165">
            <v>393500.8</v>
          </cell>
          <cell r="M165">
            <v>386273.81</v>
          </cell>
          <cell r="N165">
            <v>13559150</v>
          </cell>
          <cell r="O165">
            <v>0</v>
          </cell>
          <cell r="P165">
            <v>-1217005</v>
          </cell>
          <cell r="Q165">
            <v>-454394</v>
          </cell>
          <cell r="R165"/>
          <cell r="T165"/>
        </row>
        <row r="166">
          <cell r="B166">
            <v>34300</v>
          </cell>
          <cell r="C166" t="str">
            <v>Harnett County Schools</v>
          </cell>
          <cell r="D166">
            <v>99994949.193246037</v>
          </cell>
          <cell r="E166">
            <v>103774449.23886833</v>
          </cell>
          <cell r="F166">
            <v>1030828384.38317</v>
          </cell>
          <cell r="G166">
            <v>1085286095.1384399</v>
          </cell>
          <cell r="H166">
            <v>6049655.919999999</v>
          </cell>
          <cell r="I166">
            <v>6506670.9699999997</v>
          </cell>
          <cell r="J166">
            <v>15520912.954910608</v>
          </cell>
          <cell r="K166">
            <v>17526110.893162142</v>
          </cell>
          <cell r="L166">
            <v>6049655.919999999</v>
          </cell>
          <cell r="M166">
            <v>6506670.9699999997</v>
          </cell>
          <cell r="N166">
            <v>212961815</v>
          </cell>
          <cell r="O166">
            <v>0</v>
          </cell>
          <cell r="P166">
            <v>-21019787</v>
          </cell>
          <cell r="Q166">
            <v>1146455</v>
          </cell>
          <cell r="R166"/>
          <cell r="T166"/>
        </row>
        <row r="167">
          <cell r="B167">
            <v>34400</v>
          </cell>
          <cell r="C167" t="str">
            <v>Haywood County Schools</v>
          </cell>
          <cell r="D167">
            <v>39914517.856809318</v>
          </cell>
          <cell r="E167">
            <v>42084041.897240132</v>
          </cell>
          <cell r="F167">
            <v>403190589.86467201</v>
          </cell>
          <cell r="G167">
            <v>431047314.34702402</v>
          </cell>
          <cell r="H167">
            <v>2414812.9600000004</v>
          </cell>
          <cell r="I167">
            <v>2638674.6999999997</v>
          </cell>
          <cell r="J167">
            <v>6195410.4911391465</v>
          </cell>
          <cell r="K167">
            <v>7107429.5313846711</v>
          </cell>
          <cell r="L167">
            <v>2414812.9600000004</v>
          </cell>
          <cell r="M167">
            <v>2638674.6999999997</v>
          </cell>
          <cell r="N167">
            <v>85206053</v>
          </cell>
          <cell r="O167">
            <v>0</v>
          </cell>
          <cell r="P167">
            <v>-8221524</v>
          </cell>
          <cell r="Q167">
            <v>-1036050</v>
          </cell>
          <cell r="R167"/>
          <cell r="T167"/>
        </row>
        <row r="168">
          <cell r="B168">
            <v>34405</v>
          </cell>
          <cell r="C168" t="str">
            <v>Haywood Technical College</v>
          </cell>
          <cell r="D168">
            <v>8273233.320131707</v>
          </cell>
          <cell r="E168">
            <v>8435773.4133191705</v>
          </cell>
          <cell r="F168">
            <v>79905870.142214</v>
          </cell>
          <cell r="G168">
            <v>85560388.977255002</v>
          </cell>
          <cell r="H168">
            <v>500527.43000000011</v>
          </cell>
          <cell r="I168">
            <v>528924.05000000005</v>
          </cell>
          <cell r="J168">
            <v>1284146.2019174001</v>
          </cell>
          <cell r="K168">
            <v>1424688.8458170244</v>
          </cell>
          <cell r="L168">
            <v>500527.43000000011</v>
          </cell>
          <cell r="M168">
            <v>528924.05000000005</v>
          </cell>
          <cell r="N168">
            <v>16164449</v>
          </cell>
          <cell r="O168">
            <v>0</v>
          </cell>
          <cell r="P168">
            <v>-1629373</v>
          </cell>
          <cell r="Q168">
            <v>-405826</v>
          </cell>
          <cell r="R168"/>
          <cell r="T168"/>
        </row>
        <row r="169">
          <cell r="B169">
            <v>34500</v>
          </cell>
          <cell r="C169" t="str">
            <v>Henderson County Schools</v>
          </cell>
          <cell r="D169">
            <v>72003937.807843864</v>
          </cell>
          <cell r="E169">
            <v>76311545.587270066</v>
          </cell>
          <cell r="F169">
            <v>739293026.03653896</v>
          </cell>
          <cell r="G169">
            <v>790710049.26208603</v>
          </cell>
          <cell r="H169">
            <v>4356210.51</v>
          </cell>
          <cell r="I169">
            <v>4784743.4700000007</v>
          </cell>
          <cell r="J169">
            <v>11176233.001194678</v>
          </cell>
          <cell r="K169">
            <v>12887995.26473573</v>
          </cell>
          <cell r="L169">
            <v>4356210.51</v>
          </cell>
          <cell r="M169">
            <v>4784743.4700000007</v>
          </cell>
          <cell r="N169">
            <v>150412119</v>
          </cell>
          <cell r="O169">
            <v>0</v>
          </cell>
          <cell r="P169">
            <v>-15075043</v>
          </cell>
          <cell r="Q169">
            <v>310493</v>
          </cell>
          <cell r="R169"/>
          <cell r="T169"/>
        </row>
        <row r="170">
          <cell r="B170">
            <v>34501</v>
          </cell>
          <cell r="C170" t="str">
            <v>Mountain Community School</v>
          </cell>
          <cell r="D170">
            <v>867630.15054878441</v>
          </cell>
          <cell r="E170">
            <v>942980.57171439996</v>
          </cell>
          <cell r="F170">
            <v>10135986.357966</v>
          </cell>
          <cell r="G170">
            <v>10633580.746019</v>
          </cell>
          <cell r="H170">
            <v>52491.29</v>
          </cell>
          <cell r="I170">
            <v>59124.999999999993</v>
          </cell>
          <cell r="J170">
            <v>134670.92240528116</v>
          </cell>
          <cell r="K170">
            <v>159256.75531095921</v>
          </cell>
          <cell r="L170">
            <v>52491.29</v>
          </cell>
          <cell r="M170">
            <v>59124.999999999993</v>
          </cell>
          <cell r="N170">
            <v>1850632</v>
          </cell>
          <cell r="O170">
            <v>0</v>
          </cell>
          <cell r="P170">
            <v>-206685</v>
          </cell>
          <cell r="Q170">
            <v>75951</v>
          </cell>
          <cell r="R170"/>
          <cell r="T170"/>
        </row>
        <row r="171">
          <cell r="B171">
            <v>34505</v>
          </cell>
          <cell r="C171" t="str">
            <v>Blue Ridge Community College</v>
          </cell>
          <cell r="D171">
            <v>10367639.212969344</v>
          </cell>
          <cell r="E171">
            <v>10562084.315674197</v>
          </cell>
          <cell r="F171">
            <v>92688612.166754007</v>
          </cell>
          <cell r="G171">
            <v>95832529.679394007</v>
          </cell>
          <cell r="H171">
            <v>627238.18000000005</v>
          </cell>
          <cell r="I171">
            <v>662244.00999999989</v>
          </cell>
          <cell r="J171">
            <v>1609233.5370003248</v>
          </cell>
          <cell r="K171">
            <v>1783794.2030734615</v>
          </cell>
          <cell r="L171">
            <v>627238.18000000005</v>
          </cell>
          <cell r="M171">
            <v>662244.00999999989</v>
          </cell>
          <cell r="N171">
            <v>17236632</v>
          </cell>
          <cell r="O171">
            <v>0</v>
          </cell>
          <cell r="P171">
            <v>-1890028</v>
          </cell>
          <cell r="Q171">
            <v>138481</v>
          </cell>
          <cell r="R171"/>
          <cell r="T171"/>
        </row>
        <row r="172">
          <cell r="B172">
            <v>34600</v>
          </cell>
          <cell r="C172" t="str">
            <v>Hertford County Schools</v>
          </cell>
          <cell r="D172">
            <v>18147458.483438984</v>
          </cell>
          <cell r="E172">
            <v>18428029.840608217</v>
          </cell>
          <cell r="F172">
            <v>168039953.83044299</v>
          </cell>
          <cell r="G172">
            <v>171163819.78216401</v>
          </cell>
          <cell r="H172">
            <v>1097914.2500000002</v>
          </cell>
          <cell r="I172">
            <v>1155439.78</v>
          </cell>
          <cell r="J172">
            <v>2816793.5055397283</v>
          </cell>
          <cell r="K172">
            <v>3112246.7707401025</v>
          </cell>
          <cell r="L172">
            <v>1097914.2500000002</v>
          </cell>
          <cell r="M172">
            <v>1155439.78</v>
          </cell>
          <cell r="N172">
            <v>34897842</v>
          </cell>
          <cell r="O172">
            <v>0</v>
          </cell>
          <cell r="P172">
            <v>-3426530</v>
          </cell>
          <cell r="Q172">
            <v>-166964</v>
          </cell>
          <cell r="R172"/>
          <cell r="T172"/>
        </row>
        <row r="173">
          <cell r="B173">
            <v>34605</v>
          </cell>
          <cell r="C173" t="str">
            <v>Roanoke-Chowan Community College</v>
          </cell>
          <cell r="D173">
            <v>3654897.1476492123</v>
          </cell>
          <cell r="E173">
            <v>3678296.7961252169</v>
          </cell>
          <cell r="F173">
            <v>34342724.184332997</v>
          </cell>
          <cell r="G173">
            <v>32731401.181926001</v>
          </cell>
          <cell r="H173">
            <v>221119.86999999997</v>
          </cell>
          <cell r="I173">
            <v>230629.67</v>
          </cell>
          <cell r="J173">
            <v>567302.05820881622</v>
          </cell>
          <cell r="K173">
            <v>621214.93315242743</v>
          </cell>
          <cell r="L173">
            <v>221119.86999999997</v>
          </cell>
          <cell r="M173">
            <v>230629.67</v>
          </cell>
          <cell r="N173">
            <v>7453292</v>
          </cell>
          <cell r="O173">
            <v>0</v>
          </cell>
          <cell r="P173">
            <v>-700288</v>
          </cell>
          <cell r="Q173">
            <v>-262715</v>
          </cell>
          <cell r="R173"/>
          <cell r="T173"/>
        </row>
        <row r="174">
          <cell r="B174">
            <v>34700</v>
          </cell>
          <cell r="C174" t="str">
            <v>Hoke County Schools</v>
          </cell>
          <cell r="D174">
            <v>43733539.024311423</v>
          </cell>
          <cell r="E174">
            <v>46710254.023958303</v>
          </cell>
          <cell r="F174">
            <v>485130201.37976801</v>
          </cell>
          <cell r="G174">
            <v>517785367.64719898</v>
          </cell>
          <cell r="H174">
            <v>2645862.2699999996</v>
          </cell>
          <cell r="I174">
            <v>2928738.78</v>
          </cell>
          <cell r="J174">
            <v>6788187.3822920145</v>
          </cell>
          <cell r="K174">
            <v>7888734.6343539488</v>
          </cell>
          <cell r="L174">
            <v>2645862.2699999996</v>
          </cell>
          <cell r="M174">
            <v>2928738.78</v>
          </cell>
          <cell r="N174">
            <v>98246008</v>
          </cell>
          <cell r="O174">
            <v>0</v>
          </cell>
          <cell r="P174">
            <v>-9892368</v>
          </cell>
          <cell r="Q174">
            <v>130438</v>
          </cell>
          <cell r="R174"/>
          <cell r="T174"/>
        </row>
        <row r="175">
          <cell r="B175">
            <v>34800</v>
          </cell>
          <cell r="C175" t="str">
            <v>Hyde County Schools</v>
          </cell>
          <cell r="D175">
            <v>5642160.5403450318</v>
          </cell>
          <cell r="E175">
            <v>5807734.3270008164</v>
          </cell>
          <cell r="F175">
            <v>54377379.201440997</v>
          </cell>
          <cell r="G175">
            <v>54982252.021209002</v>
          </cell>
          <cell r="H175">
            <v>341348.54</v>
          </cell>
          <cell r="I175">
            <v>364145.67</v>
          </cell>
          <cell r="J175">
            <v>875759.05914097384</v>
          </cell>
          <cell r="K175">
            <v>980848.33597860974</v>
          </cell>
          <cell r="L175">
            <v>341348.54</v>
          </cell>
          <cell r="M175">
            <v>364145.67</v>
          </cell>
          <cell r="N175">
            <v>10908167</v>
          </cell>
          <cell r="O175">
            <v>0</v>
          </cell>
          <cell r="P175">
            <v>-1108818</v>
          </cell>
          <cell r="Q175">
            <v>240391</v>
          </cell>
          <cell r="R175"/>
          <cell r="T175"/>
        </row>
        <row r="176">
          <cell r="B176">
            <v>34900</v>
          </cell>
          <cell r="C176" t="str">
            <v>Iredell County Schools</v>
          </cell>
          <cell r="D176">
            <v>104320950.44717103</v>
          </cell>
          <cell r="E176">
            <v>108796668.07023056</v>
          </cell>
          <cell r="F176">
            <v>1045578857.70096</v>
          </cell>
          <cell r="G176">
            <v>1096391139.42979</v>
          </cell>
          <cell r="H176">
            <v>6311377.3299999991</v>
          </cell>
          <cell r="I176">
            <v>6821564.7199999997</v>
          </cell>
          <cell r="J176">
            <v>16192381.758552331</v>
          </cell>
          <cell r="K176">
            <v>18374296.21058625</v>
          </cell>
          <cell r="L176">
            <v>6311377.3299999991</v>
          </cell>
          <cell r="M176">
            <v>6821564.7199999997</v>
          </cell>
          <cell r="N176">
            <v>217402149</v>
          </cell>
          <cell r="O176">
            <v>0</v>
          </cell>
          <cell r="P176">
            <v>-21320566</v>
          </cell>
          <cell r="Q176">
            <v>-58643</v>
          </cell>
          <cell r="R176"/>
          <cell r="T176"/>
        </row>
        <row r="177">
          <cell r="B177">
            <v>34901</v>
          </cell>
          <cell r="C177" t="str">
            <v>American Renaissance Middle School</v>
          </cell>
          <cell r="D177">
            <v>2355838.1353613478</v>
          </cell>
          <cell r="E177">
            <v>2561745.279404101</v>
          </cell>
          <cell r="F177">
            <v>27132099.787659999</v>
          </cell>
          <cell r="G177">
            <v>29194775.435879</v>
          </cell>
          <cell r="H177">
            <v>142527.29999999999</v>
          </cell>
          <cell r="I177">
            <v>160621.75</v>
          </cell>
          <cell r="J177">
            <v>365666.0554338487</v>
          </cell>
          <cell r="K177">
            <v>432644.37610770512</v>
          </cell>
          <cell r="L177">
            <v>142527.29999999999</v>
          </cell>
          <cell r="M177">
            <v>160621.75</v>
          </cell>
          <cell r="N177">
            <v>5693757</v>
          </cell>
          <cell r="O177">
            <v>0</v>
          </cell>
          <cell r="P177">
            <v>-553255</v>
          </cell>
          <cell r="Q177">
            <v>10869</v>
          </cell>
          <cell r="R177"/>
          <cell r="T177"/>
        </row>
        <row r="178">
          <cell r="B178">
            <v>34903</v>
          </cell>
          <cell r="C178" t="str">
            <v>Success Institute</v>
          </cell>
          <cell r="D178">
            <v>239345.65566200746</v>
          </cell>
          <cell r="E178">
            <v>251694.07437408675</v>
          </cell>
          <cell r="F178">
            <v>1409517.899345</v>
          </cell>
          <cell r="G178">
            <v>1080183.2313339999</v>
          </cell>
          <cell r="H178">
            <v>14480.320000000002</v>
          </cell>
          <cell r="I178">
            <v>15781.250000000002</v>
          </cell>
          <cell r="J178">
            <v>37150.507276990924</v>
          </cell>
          <cell r="K178">
            <v>42507.749171265546</v>
          </cell>
          <cell r="L178">
            <v>14480.320000000002</v>
          </cell>
          <cell r="M178">
            <v>15781.250000000002</v>
          </cell>
          <cell r="N178">
            <v>343966</v>
          </cell>
          <cell r="O178">
            <v>0</v>
          </cell>
          <cell r="P178">
            <v>-28742</v>
          </cell>
          <cell r="Q178">
            <v>-10043</v>
          </cell>
          <cell r="R178"/>
          <cell r="T178"/>
        </row>
        <row r="179">
          <cell r="B179">
            <v>34905</v>
          </cell>
          <cell r="C179" t="str">
            <v>Mitchell Community College</v>
          </cell>
          <cell r="D179">
            <v>10378160.436961528</v>
          </cell>
          <cell r="E179">
            <v>10885888.293792762</v>
          </cell>
          <cell r="F179">
            <v>96992674.140751004</v>
          </cell>
          <cell r="G179">
            <v>103034015.82653899</v>
          </cell>
          <cell r="H179">
            <v>627874.71</v>
          </cell>
          <cell r="I179">
            <v>682546.55999999994</v>
          </cell>
          <cell r="J179">
            <v>1610866.6095012792</v>
          </cell>
          <cell r="K179">
            <v>1838480.3466259101</v>
          </cell>
          <cell r="L179">
            <v>627874.71</v>
          </cell>
          <cell r="M179">
            <v>682546.55999999994</v>
          </cell>
          <cell r="N179">
            <v>19446808</v>
          </cell>
          <cell r="O179">
            <v>0</v>
          </cell>
          <cell r="P179">
            <v>-1977793</v>
          </cell>
          <cell r="Q179">
            <v>-350608</v>
          </cell>
          <cell r="R179"/>
          <cell r="T179"/>
        </row>
        <row r="180">
          <cell r="B180">
            <v>34910</v>
          </cell>
          <cell r="C180" t="str">
            <v>Mooresville City Schools</v>
          </cell>
          <cell r="D180">
            <v>31645073.816994652</v>
          </cell>
          <cell r="E180">
            <v>33270203.848685142</v>
          </cell>
          <cell r="F180">
            <v>331588018.735901</v>
          </cell>
          <cell r="G180">
            <v>346341536.30482</v>
          </cell>
          <cell r="H180">
            <v>1914514.7800000003</v>
          </cell>
          <cell r="I180">
            <v>2086045.95</v>
          </cell>
          <cell r="J180">
            <v>4911852.449828228</v>
          </cell>
          <cell r="K180">
            <v>5618890.6456924733</v>
          </cell>
          <cell r="L180">
            <v>1914514.7800000003</v>
          </cell>
          <cell r="M180">
            <v>2086045.95</v>
          </cell>
          <cell r="N180">
            <v>67882513</v>
          </cell>
          <cell r="O180">
            <v>0</v>
          </cell>
          <cell r="P180">
            <v>-6761464</v>
          </cell>
          <cell r="Q180">
            <v>49531</v>
          </cell>
          <cell r="R180"/>
          <cell r="T180"/>
        </row>
        <row r="181">
          <cell r="B181">
            <v>35000</v>
          </cell>
          <cell r="C181" t="str">
            <v>Jackson County Schools</v>
          </cell>
          <cell r="D181">
            <v>21048056.780403402</v>
          </cell>
          <cell r="E181">
            <v>22423713.562284905</v>
          </cell>
          <cell r="F181">
            <v>217231876.49995601</v>
          </cell>
          <cell r="G181">
            <v>234450562.20234099</v>
          </cell>
          <cell r="H181">
            <v>1273399.33</v>
          </cell>
          <cell r="I181">
            <v>1405969.6500000001</v>
          </cell>
          <cell r="J181">
            <v>3267015.5822302522</v>
          </cell>
          <cell r="K181">
            <v>3787064.0934407613</v>
          </cell>
          <cell r="L181">
            <v>1273399.33</v>
          </cell>
          <cell r="M181">
            <v>1405969.6500000001</v>
          </cell>
          <cell r="N181">
            <v>44635464</v>
          </cell>
          <cell r="O181">
            <v>0</v>
          </cell>
          <cell r="P181">
            <v>-4429610</v>
          </cell>
          <cell r="Q181">
            <v>224053</v>
          </cell>
          <cell r="R181"/>
          <cell r="T181"/>
        </row>
        <row r="182">
          <cell r="B182">
            <v>35005</v>
          </cell>
          <cell r="C182" t="str">
            <v>Southwestern Community College</v>
          </cell>
          <cell r="D182">
            <v>10445232.929992389</v>
          </cell>
          <cell r="E182">
            <v>10403689.097916491</v>
          </cell>
          <cell r="F182">
            <v>97505638.400307998</v>
          </cell>
          <cell r="G182">
            <v>102022253.819437</v>
          </cell>
          <cell r="H182">
            <v>631932.56999999995</v>
          </cell>
          <cell r="I182">
            <v>652312.6100000001</v>
          </cell>
          <cell r="J182">
            <v>1621277.3985901258</v>
          </cell>
          <cell r="K182">
            <v>1757043.3778777707</v>
          </cell>
          <cell r="L182">
            <v>631932.56999999995</v>
          </cell>
          <cell r="M182">
            <v>652312.6100000001</v>
          </cell>
          <cell r="N182">
            <v>19180331</v>
          </cell>
          <cell r="O182">
            <v>0</v>
          </cell>
          <cell r="P182">
            <v>-1988253</v>
          </cell>
          <cell r="Q182">
            <v>-83366</v>
          </cell>
          <cell r="R182"/>
          <cell r="T182"/>
        </row>
        <row r="183">
          <cell r="B183">
            <v>35100</v>
          </cell>
          <cell r="C183" t="str">
            <v>Johnston County Schools</v>
          </cell>
          <cell r="D183">
            <v>183482324.39047384</v>
          </cell>
          <cell r="E183">
            <v>194983434.59299231</v>
          </cell>
          <cell r="F183">
            <v>1960326153.21946</v>
          </cell>
          <cell r="G183">
            <v>2102010168.45157</v>
          </cell>
          <cell r="H183">
            <v>11100609.969999999</v>
          </cell>
          <cell r="I183">
            <v>12225485.780000001</v>
          </cell>
          <cell r="J183">
            <v>28479570.304352593</v>
          </cell>
          <cell r="K183">
            <v>32930083.67734582</v>
          </cell>
          <cell r="L183">
            <v>11100609.969999999</v>
          </cell>
          <cell r="M183">
            <v>12225485.780000001</v>
          </cell>
          <cell r="N183">
            <v>396255480</v>
          </cell>
          <cell r="O183">
            <v>0</v>
          </cell>
          <cell r="P183">
            <v>-39973325</v>
          </cell>
          <cell r="Q183">
            <v>4301882</v>
          </cell>
          <cell r="R183"/>
          <cell r="T183"/>
        </row>
        <row r="184">
          <cell r="B184">
            <v>35105</v>
          </cell>
          <cell r="C184" t="str">
            <v>Johnston Technical College</v>
          </cell>
          <cell r="D184">
            <v>16648459.190270523</v>
          </cell>
          <cell r="E184">
            <v>17842060.517175026</v>
          </cell>
          <cell r="F184">
            <v>164191349.96103701</v>
          </cell>
          <cell r="G184">
            <v>176451452.53884101</v>
          </cell>
          <cell r="H184">
            <v>1007225.3700000001</v>
          </cell>
          <cell r="I184">
            <v>1118699.43</v>
          </cell>
          <cell r="J184">
            <v>2584123.3783338265</v>
          </cell>
          <cell r="K184">
            <v>3013284.4209728464</v>
          </cell>
          <cell r="L184">
            <v>1007225.3700000001</v>
          </cell>
          <cell r="M184">
            <v>1118699.43</v>
          </cell>
          <cell r="N184">
            <v>32385407</v>
          </cell>
          <cell r="O184">
            <v>0</v>
          </cell>
          <cell r="P184">
            <v>-3348052</v>
          </cell>
          <cell r="Q184">
            <v>-377628</v>
          </cell>
          <cell r="R184"/>
          <cell r="T184"/>
        </row>
        <row r="185">
          <cell r="B185">
            <v>35106</v>
          </cell>
          <cell r="C185" t="str">
            <v>Neuse Charter School</v>
          </cell>
          <cell r="D185">
            <v>3559816.8730435628</v>
          </cell>
          <cell r="E185">
            <v>3915765.8590537598</v>
          </cell>
          <cell r="F185">
            <v>42877907.051986001</v>
          </cell>
          <cell r="G185">
            <v>43895512.936933003</v>
          </cell>
          <cell r="H185">
            <v>215367.55</v>
          </cell>
          <cell r="I185">
            <v>245519.01000000004</v>
          </cell>
          <cell r="J185">
            <v>552543.986148283</v>
          </cell>
          <cell r="K185">
            <v>661320.268917699</v>
          </cell>
          <cell r="L185">
            <v>215367.55</v>
          </cell>
          <cell r="M185">
            <v>245519.01000000004</v>
          </cell>
          <cell r="N185">
            <v>8870821</v>
          </cell>
          <cell r="O185">
            <v>0</v>
          </cell>
          <cell r="P185">
            <v>-874330</v>
          </cell>
          <cell r="Q185">
            <v>-36464</v>
          </cell>
          <cell r="R185"/>
          <cell r="T185"/>
        </row>
        <row r="186">
          <cell r="B186">
            <v>35200</v>
          </cell>
          <cell r="C186" t="str">
            <v>Jones County Schools</v>
          </cell>
          <cell r="D186">
            <v>8708897.4154395368</v>
          </cell>
          <cell r="E186">
            <v>8906573.4294234104</v>
          </cell>
          <cell r="F186">
            <v>80226394.521195993</v>
          </cell>
          <cell r="G186">
            <v>82356207.574273005</v>
          </cell>
          <cell r="H186">
            <v>526884.93999999994</v>
          </cell>
          <cell r="I186">
            <v>558443.27</v>
          </cell>
          <cell r="J186">
            <v>1351768.6624057288</v>
          </cell>
          <cell r="K186">
            <v>1504200.6461808363</v>
          </cell>
          <cell r="L186">
            <v>526884.93999999994</v>
          </cell>
          <cell r="M186">
            <v>558443.27</v>
          </cell>
          <cell r="N186">
            <v>16532303</v>
          </cell>
          <cell r="O186">
            <v>0</v>
          </cell>
          <cell r="P186">
            <v>-1635909</v>
          </cell>
          <cell r="Q186">
            <v>28409</v>
          </cell>
          <cell r="R186"/>
          <cell r="T186"/>
        </row>
        <row r="187">
          <cell r="B187">
            <v>35300</v>
          </cell>
          <cell r="C187" t="str">
            <v>Sanford-Lee County Board Of Education</v>
          </cell>
          <cell r="D187">
            <v>54855032.126455717</v>
          </cell>
          <cell r="E187">
            <v>56462569.463434078</v>
          </cell>
          <cell r="F187">
            <v>603719601.21251297</v>
          </cell>
          <cell r="G187">
            <v>619547282.45167994</v>
          </cell>
          <cell r="H187">
            <v>3318708.3200000003</v>
          </cell>
          <cell r="I187">
            <v>3540210.1800000006</v>
          </cell>
          <cell r="J187">
            <v>8514431.8352336362</v>
          </cell>
          <cell r="K187">
            <v>9535769.7485941146</v>
          </cell>
          <cell r="L187">
            <v>3318708.3200000003</v>
          </cell>
          <cell r="M187">
            <v>3540210.1800000006</v>
          </cell>
          <cell r="N187">
            <v>119790962</v>
          </cell>
          <cell r="O187">
            <v>0</v>
          </cell>
          <cell r="P187">
            <v>-12310543</v>
          </cell>
          <cell r="Q187">
            <v>2553023</v>
          </cell>
          <cell r="R187"/>
          <cell r="T187"/>
        </row>
        <row r="188">
          <cell r="B188">
            <v>35305</v>
          </cell>
          <cell r="C188" t="str">
            <v>Central Carolina Community College</v>
          </cell>
          <cell r="D188">
            <v>21673372.165482759</v>
          </cell>
          <cell r="E188">
            <v>22583983.73642334</v>
          </cell>
          <cell r="F188">
            <v>204248491.00702</v>
          </cell>
          <cell r="G188">
            <v>217798660.70276701</v>
          </cell>
          <cell r="H188">
            <v>1311230.6700000002</v>
          </cell>
          <cell r="I188">
            <v>1416018.6099999999</v>
          </cell>
          <cell r="J188">
            <v>3364075.14113284</v>
          </cell>
          <cell r="K188">
            <v>3814131.573590437</v>
          </cell>
          <cell r="L188">
            <v>1311230.6700000002</v>
          </cell>
          <cell r="M188">
            <v>1416018.6099999999</v>
          </cell>
          <cell r="N188">
            <v>39998236</v>
          </cell>
          <cell r="O188">
            <v>0</v>
          </cell>
          <cell r="P188">
            <v>-4164864</v>
          </cell>
          <cell r="Q188">
            <v>-2258</v>
          </cell>
          <cell r="R188"/>
          <cell r="T188"/>
        </row>
        <row r="189">
          <cell r="B189">
            <v>35400</v>
          </cell>
          <cell r="C189" t="str">
            <v>Lenoir County Schools</v>
          </cell>
          <cell r="D189">
            <v>43434520.922719724</v>
          </cell>
          <cell r="E189">
            <v>44822446.153757438</v>
          </cell>
          <cell r="F189">
            <v>428689727.40499699</v>
          </cell>
          <cell r="G189">
            <v>451440036.332313</v>
          </cell>
          <cell r="H189">
            <v>2627771.79</v>
          </cell>
          <cell r="I189">
            <v>2810372.99</v>
          </cell>
          <cell r="J189">
            <v>6741774.6988095883</v>
          </cell>
          <cell r="K189">
            <v>7569909.2363798544</v>
          </cell>
          <cell r="L189">
            <v>2627771.79</v>
          </cell>
          <cell r="M189">
            <v>2810372.99</v>
          </cell>
          <cell r="N189">
            <v>88553112</v>
          </cell>
          <cell r="O189">
            <v>0</v>
          </cell>
          <cell r="P189">
            <v>-8741481</v>
          </cell>
          <cell r="Q189">
            <v>-304812</v>
          </cell>
          <cell r="R189"/>
          <cell r="T189"/>
        </row>
        <row r="190">
          <cell r="B190">
            <v>35401</v>
          </cell>
          <cell r="C190" t="str">
            <v>Childrens Village Academy</v>
          </cell>
          <cell r="D190">
            <v>444604.31750143535</v>
          </cell>
          <cell r="E190">
            <v>487060.43018085643</v>
          </cell>
          <cell r="F190">
            <v>4558918.3075449998</v>
          </cell>
          <cell r="G190">
            <v>4785050.1998309996</v>
          </cell>
          <cell r="H190">
            <v>26898.39</v>
          </cell>
          <cell r="I190">
            <v>30538.75</v>
          </cell>
          <cell r="J190">
            <v>69010.134681715586</v>
          </cell>
          <cell r="K190">
            <v>82257.96594084661</v>
          </cell>
          <cell r="L190">
            <v>26898.39</v>
          </cell>
          <cell r="M190">
            <v>30538.75</v>
          </cell>
          <cell r="N190">
            <v>1088886</v>
          </cell>
          <cell r="O190">
            <v>0</v>
          </cell>
          <cell r="P190">
            <v>-92962</v>
          </cell>
          <cell r="Q190">
            <v>22970</v>
          </cell>
          <cell r="R190"/>
          <cell r="T190"/>
        </row>
        <row r="191">
          <cell r="B191">
            <v>35405</v>
          </cell>
          <cell r="C191" t="str">
            <v>Lenoir County Community College</v>
          </cell>
          <cell r="D191">
            <v>14505776.791806726</v>
          </cell>
          <cell r="E191">
            <v>14544408.25543626</v>
          </cell>
          <cell r="F191">
            <v>141600668.53219</v>
          </cell>
          <cell r="G191">
            <v>145556721.48889199</v>
          </cell>
          <cell r="H191">
            <v>877593.91</v>
          </cell>
          <cell r="I191">
            <v>911936.21999999986</v>
          </cell>
          <cell r="J191">
            <v>2251542.7103612293</v>
          </cell>
          <cell r="K191">
            <v>2456355.2380167618</v>
          </cell>
          <cell r="L191">
            <v>877593.91</v>
          </cell>
          <cell r="M191">
            <v>911936.21999999986</v>
          </cell>
          <cell r="N191">
            <v>28754914</v>
          </cell>
          <cell r="O191">
            <v>0</v>
          </cell>
          <cell r="P191">
            <v>-2887402</v>
          </cell>
          <cell r="Q191">
            <v>-412649</v>
          </cell>
          <cell r="R191"/>
          <cell r="T191"/>
        </row>
        <row r="192">
          <cell r="B192">
            <v>35500</v>
          </cell>
          <cell r="C192" t="str">
            <v>Lincoln County Schools</v>
          </cell>
          <cell r="D192">
            <v>56996771.87429145</v>
          </cell>
          <cell r="E192">
            <v>59918476.113865875</v>
          </cell>
          <cell r="F192">
            <v>595650605.48542905</v>
          </cell>
          <cell r="G192">
            <v>620258523.64684403</v>
          </cell>
          <cell r="H192">
            <v>3448282.75</v>
          </cell>
          <cell r="I192">
            <v>3756895.9599999995</v>
          </cell>
          <cell r="J192">
            <v>8846866.1878326759</v>
          </cell>
          <cell r="K192">
            <v>10119425.972608054</v>
          </cell>
          <cell r="L192">
            <v>3448282.75</v>
          </cell>
          <cell r="M192">
            <v>3756895.9599999995</v>
          </cell>
          <cell r="N192">
            <v>123670043</v>
          </cell>
          <cell r="O192">
            <v>0</v>
          </cell>
          <cell r="P192">
            <v>-12146007</v>
          </cell>
          <cell r="Q192">
            <v>-1198706</v>
          </cell>
          <cell r="R192"/>
          <cell r="T192"/>
        </row>
        <row r="193">
          <cell r="B193">
            <v>35600</v>
          </cell>
          <cell r="C193" t="str">
            <v>Macon County Schools</v>
          </cell>
          <cell r="D193">
            <v>24826599.34315253</v>
          </cell>
          <cell r="E193">
            <v>25776245.140191708</v>
          </cell>
          <cell r="F193">
            <v>251120704.39622599</v>
          </cell>
          <cell r="G193">
            <v>262523982.711853</v>
          </cell>
          <cell r="H193">
            <v>1501999.7</v>
          </cell>
          <cell r="I193">
            <v>1616173.8</v>
          </cell>
          <cell r="J193">
            <v>3853509.5070335586</v>
          </cell>
          <cell r="K193">
            <v>4353261.6559252962</v>
          </cell>
          <cell r="L193">
            <v>1501999.7</v>
          </cell>
          <cell r="M193">
            <v>1616173.8</v>
          </cell>
          <cell r="N193">
            <v>51057671</v>
          </cell>
          <cell r="O193">
            <v>0</v>
          </cell>
          <cell r="P193">
            <v>-5120643</v>
          </cell>
          <cell r="Q193">
            <v>578699</v>
          </cell>
          <cell r="R193"/>
          <cell r="T193"/>
        </row>
        <row r="194">
          <cell r="B194">
            <v>35700</v>
          </cell>
          <cell r="C194" t="str">
            <v>Madison County Schools</v>
          </cell>
          <cell r="D194">
            <v>13616971.795736644</v>
          </cell>
          <cell r="E194">
            <v>14402864.678643854</v>
          </cell>
          <cell r="F194">
            <v>134145758.058532</v>
          </cell>
          <cell r="G194">
            <v>141326184.099866</v>
          </cell>
          <cell r="H194">
            <v>823821.54999999993</v>
          </cell>
          <cell r="I194">
            <v>903061.41999999993</v>
          </cell>
          <cell r="J194">
            <v>2113585.0926096202</v>
          </cell>
          <cell r="K194">
            <v>2432450.4286800399</v>
          </cell>
          <cell r="L194">
            <v>823821.54999999993</v>
          </cell>
          <cell r="M194">
            <v>903061.41999999993</v>
          </cell>
          <cell r="N194">
            <v>28553119</v>
          </cell>
          <cell r="O194">
            <v>0</v>
          </cell>
          <cell r="P194">
            <v>-2735388</v>
          </cell>
          <cell r="Q194">
            <v>-2668</v>
          </cell>
          <cell r="R194"/>
          <cell r="T194"/>
        </row>
        <row r="195">
          <cell r="B195">
            <v>35800</v>
          </cell>
          <cell r="C195" t="str">
            <v>Martin County Schools</v>
          </cell>
          <cell r="D195">
            <v>20453057.125473175</v>
          </cell>
          <cell r="E195">
            <v>21113996.243383147</v>
          </cell>
          <cell r="F195">
            <v>181214613.599718</v>
          </cell>
          <cell r="G195">
            <v>187645462.488087</v>
          </cell>
          <cell r="H195">
            <v>1237402.0799999998</v>
          </cell>
          <cell r="I195">
            <v>1323850.21</v>
          </cell>
          <cell r="J195">
            <v>3174661.5390822645</v>
          </cell>
          <cell r="K195">
            <v>3565870.4264242193</v>
          </cell>
          <cell r="L195">
            <v>1237402.0799999998</v>
          </cell>
          <cell r="M195">
            <v>1323850.21</v>
          </cell>
          <cell r="N195">
            <v>39405443</v>
          </cell>
          <cell r="O195">
            <v>0</v>
          </cell>
          <cell r="P195">
            <v>-3695176</v>
          </cell>
          <cell r="Q195">
            <v>-503245</v>
          </cell>
          <cell r="R195"/>
          <cell r="T195"/>
        </row>
        <row r="196">
          <cell r="B196">
            <v>35805</v>
          </cell>
          <cell r="C196" t="str">
            <v>Martin Community College</v>
          </cell>
          <cell r="D196">
            <v>4279502.7761448678</v>
          </cell>
          <cell r="E196">
            <v>4618117.0870736931</v>
          </cell>
          <cell r="F196">
            <v>34402184.100639001</v>
          </cell>
          <cell r="G196">
            <v>38949676.029527999</v>
          </cell>
          <cell r="H196">
            <v>258908.27000000002</v>
          </cell>
          <cell r="I196">
            <v>289556.51999999996</v>
          </cell>
          <cell r="J196">
            <v>664251.45084557042</v>
          </cell>
          <cell r="K196">
            <v>779937.95948131697</v>
          </cell>
          <cell r="L196">
            <v>258908.27000000002</v>
          </cell>
          <cell r="M196">
            <v>289556.51999999996</v>
          </cell>
          <cell r="N196">
            <v>6267062</v>
          </cell>
          <cell r="O196">
            <v>0</v>
          </cell>
          <cell r="P196">
            <v>-701500</v>
          </cell>
          <cell r="Q196">
            <v>207060</v>
          </cell>
          <cell r="R196"/>
          <cell r="T196"/>
        </row>
        <row r="197">
          <cell r="B197">
            <v>35900</v>
          </cell>
          <cell r="C197" t="str">
            <v>Mcdowell County Schools</v>
          </cell>
          <cell r="D197">
            <v>35509663.373712279</v>
          </cell>
          <cell r="E197">
            <v>36615537.035873339</v>
          </cell>
          <cell r="F197">
            <v>355941334.10372198</v>
          </cell>
          <cell r="G197">
            <v>366980228.99263102</v>
          </cell>
          <cell r="H197">
            <v>2148320.9600000004</v>
          </cell>
          <cell r="I197">
            <v>2295798.7600000002</v>
          </cell>
          <cell r="J197">
            <v>5511702.328249109</v>
          </cell>
          <cell r="K197">
            <v>6183872.4966515629</v>
          </cell>
          <cell r="L197">
            <v>2148320.9600000004</v>
          </cell>
          <cell r="M197">
            <v>2295798.7600000002</v>
          </cell>
          <cell r="N197">
            <v>73452157</v>
          </cell>
          <cell r="O197">
            <v>0</v>
          </cell>
          <cell r="P197">
            <v>-7258057</v>
          </cell>
          <cell r="Q197">
            <v>-292547</v>
          </cell>
          <cell r="R197"/>
          <cell r="T197"/>
        </row>
        <row r="198">
          <cell r="B198">
            <v>35905</v>
          </cell>
          <cell r="C198" t="str">
            <v>Mcdowell Technical College</v>
          </cell>
          <cell r="D198">
            <v>5661530.7462806571</v>
          </cell>
          <cell r="E198">
            <v>5428763.9519481994</v>
          </cell>
          <cell r="F198">
            <v>43630075.463918</v>
          </cell>
          <cell r="G198">
            <v>42805510.684395</v>
          </cell>
          <cell r="H198">
            <v>342520.43</v>
          </cell>
          <cell r="I198">
            <v>340384.18</v>
          </cell>
          <cell r="J198">
            <v>878765.64380021009</v>
          </cell>
          <cell r="K198">
            <v>916845.32881152641</v>
          </cell>
          <cell r="L198">
            <v>342520.43</v>
          </cell>
          <cell r="M198">
            <v>340384.18</v>
          </cell>
          <cell r="N198">
            <v>9532419</v>
          </cell>
          <cell r="O198">
            <v>0</v>
          </cell>
          <cell r="P198">
            <v>-889668</v>
          </cell>
          <cell r="Q198">
            <v>-154753</v>
          </cell>
          <cell r="R198"/>
          <cell r="T198"/>
        </row>
        <row r="199">
          <cell r="B199">
            <v>36000</v>
          </cell>
          <cell r="C199" t="str">
            <v>Charlotte-Mecklenburg County Schools</v>
          </cell>
          <cell r="D199">
            <v>809160122.52038562</v>
          </cell>
          <cell r="E199">
            <v>856564564.02295327</v>
          </cell>
          <cell r="F199">
            <v>8834882476.9263802</v>
          </cell>
          <cell r="G199">
            <v>9325103609.60746</v>
          </cell>
          <cell r="H199">
            <v>48953875.819999993</v>
          </cell>
          <cell r="I199">
            <v>53706705.490000002</v>
          </cell>
          <cell r="J199">
            <v>125595381.86226682</v>
          </cell>
          <cell r="K199">
            <v>144662252.08928001</v>
          </cell>
          <cell r="L199">
            <v>48953875.819999993</v>
          </cell>
          <cell r="M199">
            <v>53706705.490000002</v>
          </cell>
          <cell r="N199">
            <v>1795538583</v>
          </cell>
          <cell r="O199">
            <v>0</v>
          </cell>
          <cell r="P199">
            <v>-180153504</v>
          </cell>
          <cell r="Q199">
            <v>13324697</v>
          </cell>
          <cell r="R199"/>
          <cell r="T199"/>
        </row>
        <row r="200">
          <cell r="B200">
            <v>36001</v>
          </cell>
          <cell r="C200" t="str">
            <v>Community Charter School</v>
          </cell>
          <cell r="D200">
            <v>0</v>
          </cell>
          <cell r="E200">
            <v>0</v>
          </cell>
          <cell r="F200">
            <v>0</v>
          </cell>
          <cell r="G200">
            <v>0</v>
          </cell>
          <cell r="H200">
            <v>0</v>
          </cell>
          <cell r="I200">
            <v>0</v>
          </cell>
          <cell r="J200">
            <v>0</v>
          </cell>
          <cell r="K200">
            <v>0</v>
          </cell>
          <cell r="L200">
            <v>0</v>
          </cell>
          <cell r="M200">
            <v>0</v>
          </cell>
          <cell r="N200">
            <v>972313</v>
          </cell>
          <cell r="O200">
            <v>0</v>
          </cell>
          <cell r="P200">
            <v>0</v>
          </cell>
          <cell r="Q200">
            <v>-197118</v>
          </cell>
          <cell r="R200"/>
          <cell r="T200"/>
        </row>
        <row r="201">
          <cell r="B201">
            <v>36002</v>
          </cell>
          <cell r="C201" t="str">
            <v>Kennedy Charter</v>
          </cell>
          <cell r="D201">
            <v>0</v>
          </cell>
          <cell r="E201">
            <v>0</v>
          </cell>
          <cell r="F201">
            <v>0</v>
          </cell>
          <cell r="G201">
            <v>0</v>
          </cell>
          <cell r="H201">
            <v>0</v>
          </cell>
          <cell r="I201">
            <v>0</v>
          </cell>
          <cell r="J201">
            <v>0</v>
          </cell>
          <cell r="K201">
            <v>0</v>
          </cell>
          <cell r="L201">
            <v>0</v>
          </cell>
          <cell r="M201">
            <v>0</v>
          </cell>
          <cell r="N201">
            <v>719662</v>
          </cell>
          <cell r="O201">
            <v>0</v>
          </cell>
          <cell r="P201">
            <v>0</v>
          </cell>
          <cell r="Q201">
            <v>-1070064</v>
          </cell>
          <cell r="R201"/>
          <cell r="T201"/>
        </row>
        <row r="202">
          <cell r="B202">
            <v>36003</v>
          </cell>
          <cell r="C202" t="str">
            <v>Community School Of Davidson</v>
          </cell>
          <cell r="D202">
            <v>5346987.7524848729</v>
          </cell>
          <cell r="E202">
            <v>5549961.4768955968</v>
          </cell>
          <cell r="F202">
            <v>60997352.568986997</v>
          </cell>
          <cell r="G202">
            <v>63758466.97309</v>
          </cell>
          <cell r="H202">
            <v>323490.7</v>
          </cell>
          <cell r="I202">
            <v>347983.27999999997</v>
          </cell>
          <cell r="J202">
            <v>829943.23360180482</v>
          </cell>
          <cell r="K202">
            <v>937313.96321801282</v>
          </cell>
          <cell r="L202">
            <v>323490.7</v>
          </cell>
          <cell r="M202">
            <v>347983.27999999997</v>
          </cell>
          <cell r="N202">
            <v>13120512</v>
          </cell>
          <cell r="O202">
            <v>0</v>
          </cell>
          <cell r="P202">
            <v>-1243807</v>
          </cell>
          <cell r="Q202">
            <v>-114829</v>
          </cell>
          <cell r="R202"/>
          <cell r="T202"/>
        </row>
        <row r="203">
          <cell r="B203">
            <v>36004</v>
          </cell>
          <cell r="C203" t="str">
            <v>Corvian Community School</v>
          </cell>
          <cell r="D203">
            <v>3069697.0592252784</v>
          </cell>
          <cell r="E203">
            <v>3397220.164838424</v>
          </cell>
          <cell r="F203">
            <v>36668657.477577999</v>
          </cell>
          <cell r="G203">
            <v>44857210.070448004</v>
          </cell>
          <cell r="H203">
            <v>185715.49</v>
          </cell>
          <cell r="I203">
            <v>213006.12999999998</v>
          </cell>
          <cell r="J203">
            <v>476469.07407397998</v>
          </cell>
          <cell r="K203">
            <v>573744.86469588778</v>
          </cell>
          <cell r="L203">
            <v>185715.49</v>
          </cell>
          <cell r="M203">
            <v>213006.12999999998</v>
          </cell>
          <cell r="N203">
            <v>7170858</v>
          </cell>
          <cell r="O203">
            <v>0</v>
          </cell>
          <cell r="P203">
            <v>-747716</v>
          </cell>
          <cell r="Q203">
            <v>190804</v>
          </cell>
          <cell r="R203"/>
          <cell r="T203"/>
        </row>
        <row r="204">
          <cell r="B204">
            <v>36005</v>
          </cell>
          <cell r="C204" t="str">
            <v>Central Piedmont Community College</v>
          </cell>
          <cell r="D204">
            <v>74733203.113450572</v>
          </cell>
          <cell r="E204">
            <v>74544077.667972758</v>
          </cell>
          <cell r="F204">
            <v>703752927.40249002</v>
          </cell>
          <cell r="G204">
            <v>724567829.70559704</v>
          </cell>
          <cell r="H204">
            <v>4521330.01</v>
          </cell>
          <cell r="I204">
            <v>4673923.01</v>
          </cell>
          <cell r="J204">
            <v>11599861.290232703</v>
          </cell>
          <cell r="K204">
            <v>12589493.668428447</v>
          </cell>
          <cell r="L204">
            <v>4521330.01</v>
          </cell>
          <cell r="M204">
            <v>4673923.01</v>
          </cell>
          <cell r="N204">
            <v>136676625</v>
          </cell>
          <cell r="O204">
            <v>0</v>
          </cell>
          <cell r="P204">
            <v>-14350339</v>
          </cell>
          <cell r="Q204">
            <v>-737504</v>
          </cell>
          <cell r="R204"/>
          <cell r="T204"/>
        </row>
        <row r="205">
          <cell r="B205">
            <v>36006</v>
          </cell>
          <cell r="C205" t="str">
            <v>Lake Norman Charter School</v>
          </cell>
          <cell r="D205">
            <v>7926589.9567284156</v>
          </cell>
          <cell r="E205">
            <v>9048152.7318222523</v>
          </cell>
          <cell r="F205">
            <v>94580323.121946007</v>
          </cell>
          <cell r="G205">
            <v>107598799.54730099</v>
          </cell>
          <cell r="H205">
            <v>479555.64</v>
          </cell>
          <cell r="I205">
            <v>567320.30999999994</v>
          </cell>
          <cell r="J205">
            <v>1230341.2696364471</v>
          </cell>
          <cell r="K205">
            <v>1528111.4890927277</v>
          </cell>
          <cell r="L205">
            <v>479555.64</v>
          </cell>
          <cell r="M205">
            <v>567320.30999999994</v>
          </cell>
          <cell r="N205">
            <v>17100148</v>
          </cell>
          <cell r="O205">
            <v>0</v>
          </cell>
          <cell r="P205">
            <v>-1928603</v>
          </cell>
          <cell r="Q205">
            <v>686555</v>
          </cell>
          <cell r="R205"/>
          <cell r="T205"/>
        </row>
        <row r="206">
          <cell r="B206">
            <v>36007</v>
          </cell>
          <cell r="C206" t="str">
            <v>Socrates Academy</v>
          </cell>
          <cell r="D206">
            <v>2661897.2735046577</v>
          </cell>
          <cell r="E206">
            <v>2905924.9743801616</v>
          </cell>
          <cell r="F206">
            <v>29720334.409209002</v>
          </cell>
          <cell r="G206">
            <v>32856524.098731998</v>
          </cell>
          <cell r="H206">
            <v>161043.76</v>
          </cell>
          <cell r="I206">
            <v>182201.86</v>
          </cell>
          <cell r="J206">
            <v>413171.62727025227</v>
          </cell>
          <cell r="K206">
            <v>490771.70461262827</v>
          </cell>
          <cell r="L206">
            <v>161043.76</v>
          </cell>
          <cell r="M206">
            <v>182201.86</v>
          </cell>
          <cell r="N206">
            <v>5653271</v>
          </cell>
          <cell r="O206">
            <v>0</v>
          </cell>
          <cell r="P206">
            <v>-606032</v>
          </cell>
          <cell r="Q206">
            <v>127628</v>
          </cell>
          <cell r="R206"/>
          <cell r="T206"/>
        </row>
        <row r="207">
          <cell r="B207">
            <v>36008</v>
          </cell>
          <cell r="C207" t="str">
            <v>Pine Lake Prep Charter</v>
          </cell>
          <cell r="D207">
            <v>6876930.54839327</v>
          </cell>
          <cell r="E207">
            <v>7550973.9055606471</v>
          </cell>
          <cell r="F207">
            <v>87140409.408711001</v>
          </cell>
          <cell r="G207">
            <v>92572650.363581002</v>
          </cell>
          <cell r="H207">
            <v>416051.65</v>
          </cell>
          <cell r="I207">
            <v>473447.00999999995</v>
          </cell>
          <cell r="J207">
            <v>1067416.3175212343</v>
          </cell>
          <cell r="K207">
            <v>1275258.090896833</v>
          </cell>
          <cell r="L207">
            <v>416051.65</v>
          </cell>
          <cell r="M207">
            <v>473447.00999999995</v>
          </cell>
          <cell r="N207">
            <v>18912044</v>
          </cell>
          <cell r="O207">
            <v>0</v>
          </cell>
          <cell r="P207">
            <v>-1776894</v>
          </cell>
          <cell r="Q207">
            <v>122789</v>
          </cell>
          <cell r="R207"/>
          <cell r="T207"/>
        </row>
        <row r="208">
          <cell r="B208">
            <v>36009</v>
          </cell>
          <cell r="C208" t="str">
            <v>Charlotte Secondary Charter</v>
          </cell>
          <cell r="D208">
            <v>1514080.0503142206</v>
          </cell>
          <cell r="E208">
            <v>1344786.9457892943</v>
          </cell>
          <cell r="F208">
            <v>20059917.440857999</v>
          </cell>
          <cell r="G208">
            <v>17575455.250707999</v>
          </cell>
          <cell r="H208">
            <v>91601.26</v>
          </cell>
          <cell r="I208">
            <v>84318.310000000012</v>
          </cell>
          <cell r="J208">
            <v>235010.91662418627</v>
          </cell>
          <cell r="K208">
            <v>227116.45604910966</v>
          </cell>
          <cell r="L208">
            <v>91601.26</v>
          </cell>
          <cell r="M208">
            <v>84318.310000000012</v>
          </cell>
          <cell r="N208">
            <v>5403591</v>
          </cell>
          <cell r="O208">
            <v>0</v>
          </cell>
          <cell r="P208">
            <v>-409045</v>
          </cell>
          <cell r="Q208">
            <v>-279646</v>
          </cell>
          <cell r="R208"/>
          <cell r="T208"/>
        </row>
        <row r="209">
          <cell r="B209">
            <v>36100</v>
          </cell>
          <cell r="C209" t="str">
            <v>Mitchell County Schools</v>
          </cell>
          <cell r="D209">
            <v>11289475.163082479</v>
          </cell>
          <cell r="E209">
            <v>11682234.708775986</v>
          </cell>
          <cell r="F209">
            <v>105736036.96042199</v>
          </cell>
          <cell r="G209">
            <v>111808682.966392</v>
          </cell>
          <cell r="H209">
            <v>683008.9</v>
          </cell>
          <cell r="I209">
            <v>732477.58</v>
          </cell>
          <cell r="J209">
            <v>1752318.1193302057</v>
          </cell>
          <cell r="K209">
            <v>1972972.5620097006</v>
          </cell>
          <cell r="L209">
            <v>683008.9</v>
          </cell>
          <cell r="M209">
            <v>732477.58</v>
          </cell>
          <cell r="N209">
            <v>22205523</v>
          </cell>
          <cell r="O209">
            <v>0</v>
          </cell>
          <cell r="P209">
            <v>-2156080</v>
          </cell>
          <cell r="Q209">
            <v>-155698</v>
          </cell>
          <cell r="R209"/>
          <cell r="T209"/>
        </row>
        <row r="210">
          <cell r="B210">
            <v>36102</v>
          </cell>
          <cell r="C210" t="str">
            <v>Kipp Charlotte Charter</v>
          </cell>
          <cell r="D210">
            <v>3046924.3522939556</v>
          </cell>
          <cell r="E210">
            <v>3181069.8790837489</v>
          </cell>
          <cell r="F210">
            <v>39052094.472413003</v>
          </cell>
          <cell r="G210">
            <v>43730261.623884</v>
          </cell>
          <cell r="H210">
            <v>184337.75</v>
          </cell>
          <cell r="I210">
            <v>199453.47999999998</v>
          </cell>
          <cell r="J210">
            <v>472934.36352229322</v>
          </cell>
          <cell r="K210">
            <v>537239.98410620377</v>
          </cell>
          <cell r="L210">
            <v>184337.75</v>
          </cell>
          <cell r="M210">
            <v>199453.47999999998</v>
          </cell>
          <cell r="N210">
            <v>6113381</v>
          </cell>
          <cell r="O210">
            <v>0</v>
          </cell>
          <cell r="P210">
            <v>-796318</v>
          </cell>
          <cell r="Q210">
            <v>552859</v>
          </cell>
          <cell r="R210"/>
          <cell r="T210"/>
        </row>
        <row r="211">
          <cell r="B211">
            <v>36105</v>
          </cell>
          <cell r="C211" t="str">
            <v>Mayland Technical College</v>
          </cell>
          <cell r="D211">
            <v>6144870.8475247109</v>
          </cell>
          <cell r="E211">
            <v>6070907.8042721068</v>
          </cell>
          <cell r="F211">
            <v>56032797.577174</v>
          </cell>
          <cell r="G211">
            <v>54185194.302853003</v>
          </cell>
          <cell r="H211">
            <v>371762.32</v>
          </cell>
          <cell r="I211">
            <v>380646.68</v>
          </cell>
          <cell r="J211">
            <v>953788.22943629883</v>
          </cell>
          <cell r="K211">
            <v>1025294.8021427314</v>
          </cell>
          <cell r="L211">
            <v>371762.32</v>
          </cell>
          <cell r="M211">
            <v>380646.68</v>
          </cell>
          <cell r="N211">
            <v>11185651</v>
          </cell>
          <cell r="O211">
            <v>0</v>
          </cell>
          <cell r="P211">
            <v>-1142574</v>
          </cell>
          <cell r="Q211">
            <v>13395</v>
          </cell>
          <cell r="R211"/>
          <cell r="T211"/>
        </row>
        <row r="212">
          <cell r="B212">
            <v>36200</v>
          </cell>
          <cell r="C212" t="str">
            <v>Montgomery County Schools</v>
          </cell>
          <cell r="D212">
            <v>23599203.101046439</v>
          </cell>
          <cell r="E212">
            <v>23430916.653186735</v>
          </cell>
          <cell r="F212">
            <v>222729005.75756699</v>
          </cell>
          <cell r="G212">
            <v>222430678.560808</v>
          </cell>
          <cell r="H212">
            <v>1427742.7</v>
          </cell>
          <cell r="I212">
            <v>1469121.4100000001</v>
          </cell>
          <cell r="J212">
            <v>3662996.7822548579</v>
          </cell>
          <cell r="K212">
            <v>3957167.1698006159</v>
          </cell>
          <cell r="L212">
            <v>1427742.7</v>
          </cell>
          <cell r="M212">
            <v>1469121.4100000001</v>
          </cell>
          <cell r="N212">
            <v>47077718</v>
          </cell>
          <cell r="O212">
            <v>0</v>
          </cell>
          <cell r="P212">
            <v>-4541703</v>
          </cell>
          <cell r="Q212">
            <v>-81715</v>
          </cell>
          <cell r="R212"/>
          <cell r="T212"/>
        </row>
        <row r="213">
          <cell r="B213">
            <v>36205</v>
          </cell>
          <cell r="C213" t="str">
            <v>Montgomery Community College</v>
          </cell>
          <cell r="D213">
            <v>4104074.0562385749</v>
          </cell>
          <cell r="E213">
            <v>4381295.5507618384</v>
          </cell>
          <cell r="F213">
            <v>40454669.673533</v>
          </cell>
          <cell r="G213">
            <v>44704059.002014004</v>
          </cell>
          <cell r="H213">
            <v>248294.89999999997</v>
          </cell>
          <cell r="I213">
            <v>274707.78000000003</v>
          </cell>
          <cell r="J213">
            <v>637021.93662085722</v>
          </cell>
          <cell r="K213">
            <v>739941.98226599279</v>
          </cell>
          <cell r="L213">
            <v>248294.89999999997</v>
          </cell>
          <cell r="M213">
            <v>274707.78000000003</v>
          </cell>
          <cell r="N213">
            <v>7500935</v>
          </cell>
          <cell r="O213">
            <v>0</v>
          </cell>
          <cell r="P213">
            <v>-824918</v>
          </cell>
          <cell r="Q213">
            <v>43072</v>
          </cell>
          <cell r="R213"/>
          <cell r="T213"/>
        </row>
        <row r="214">
          <cell r="B214">
            <v>36300</v>
          </cell>
          <cell r="C214" t="str">
            <v>Moore County Schools</v>
          </cell>
          <cell r="D214">
            <v>71053102.499596655</v>
          </cell>
          <cell r="E214">
            <v>74863522.803127274</v>
          </cell>
          <cell r="F214">
            <v>720688394.93238902</v>
          </cell>
          <cell r="G214">
            <v>763210920.30436504</v>
          </cell>
          <cell r="H214">
            <v>4298685.34</v>
          </cell>
          <cell r="I214">
            <v>4693952.2599999988</v>
          </cell>
          <cell r="J214">
            <v>11028647.226384789</v>
          </cell>
          <cell r="K214">
            <v>12643443.661939008</v>
          </cell>
          <cell r="L214">
            <v>4298685.34</v>
          </cell>
          <cell r="M214">
            <v>4693952.2599999988</v>
          </cell>
          <cell r="N214">
            <v>151611555</v>
          </cell>
          <cell r="O214">
            <v>0</v>
          </cell>
          <cell r="P214">
            <v>-14695673</v>
          </cell>
          <cell r="Q214">
            <v>370214</v>
          </cell>
          <cell r="R214"/>
          <cell r="T214"/>
        </row>
        <row r="215">
          <cell r="B215">
            <v>36301</v>
          </cell>
          <cell r="C215" t="str">
            <v>Academy Of Moore County</v>
          </cell>
          <cell r="D215">
            <v>1079163.0671997594</v>
          </cell>
          <cell r="E215">
            <v>1417073.8826728179</v>
          </cell>
          <cell r="F215">
            <v>12109680.714985</v>
          </cell>
          <cell r="G215">
            <v>15323789.520217</v>
          </cell>
          <cell r="H215">
            <v>65288.95</v>
          </cell>
          <cell r="I215">
            <v>88850.709999999992</v>
          </cell>
          <cell r="J215">
            <v>167504.42062620827</v>
          </cell>
          <cell r="K215">
            <v>239324.74895010566</v>
          </cell>
          <cell r="L215">
            <v>65288.95</v>
          </cell>
          <cell r="M215">
            <v>88850.709999999992</v>
          </cell>
          <cell r="N215">
            <v>2324127</v>
          </cell>
          <cell r="O215">
            <v>0</v>
          </cell>
          <cell r="P215">
            <v>-246930</v>
          </cell>
          <cell r="Q215">
            <v>127945</v>
          </cell>
          <cell r="R215"/>
          <cell r="T215"/>
        </row>
        <row r="216">
          <cell r="B216">
            <v>36302</v>
          </cell>
          <cell r="C216" t="str">
            <v>Stars Charter School</v>
          </cell>
          <cell r="D216">
            <v>1647328.6670342046</v>
          </cell>
          <cell r="E216">
            <v>1951447.9344119122</v>
          </cell>
          <cell r="F216">
            <v>18715935.921645999</v>
          </cell>
          <cell r="G216">
            <v>21930733.547529001</v>
          </cell>
          <cell r="H216">
            <v>99662.75</v>
          </cell>
          <cell r="I216">
            <v>122356.03000000003</v>
          </cell>
          <cell r="J216">
            <v>255693.36306931937</v>
          </cell>
          <cell r="K216">
            <v>329573.3501992455</v>
          </cell>
          <cell r="L216">
            <v>99662.75</v>
          </cell>
          <cell r="M216">
            <v>122356.03000000003</v>
          </cell>
          <cell r="N216">
            <v>3782975</v>
          </cell>
          <cell r="O216">
            <v>0</v>
          </cell>
          <cell r="P216">
            <v>-381640</v>
          </cell>
          <cell r="Q216">
            <v>23310</v>
          </cell>
          <cell r="R216"/>
          <cell r="T216"/>
        </row>
        <row r="217">
          <cell r="B217">
            <v>36303</v>
          </cell>
          <cell r="C217" t="str">
            <v>North Carolina Leadership Academy</v>
          </cell>
          <cell r="D217">
            <v>2038322.5606616708</v>
          </cell>
          <cell r="E217">
            <v>2344472.1888756636</v>
          </cell>
          <cell r="F217">
            <v>22838069.419787999</v>
          </cell>
          <cell r="G217">
            <v>32335358.811561</v>
          </cell>
          <cell r="H217">
            <v>123317.73</v>
          </cell>
          <cell r="I217">
            <v>146998.70000000001</v>
          </cell>
          <cell r="J217">
            <v>316382.25023666612</v>
          </cell>
          <cell r="K217">
            <v>395949.86886983685</v>
          </cell>
          <cell r="L217">
            <v>123317.73</v>
          </cell>
          <cell r="M217">
            <v>146998.70000000001</v>
          </cell>
          <cell r="N217">
            <v>0</v>
          </cell>
          <cell r="O217">
            <v>0</v>
          </cell>
          <cell r="P217">
            <v>-465695</v>
          </cell>
          <cell r="Q217">
            <v>1031644</v>
          </cell>
          <cell r="R217"/>
          <cell r="T217"/>
        </row>
        <row r="218">
          <cell r="B218">
            <v>36305</v>
          </cell>
          <cell r="C218" t="str">
            <v>Sandhills Community College</v>
          </cell>
          <cell r="D218">
            <v>15396579.817123147</v>
          </cell>
          <cell r="E218">
            <v>16079221.296761835</v>
          </cell>
          <cell r="F218">
            <v>130154047.92620599</v>
          </cell>
          <cell r="G218">
            <v>138852166.15612301</v>
          </cell>
          <cell r="H218">
            <v>931487.14999999991</v>
          </cell>
          <cell r="I218">
            <v>1008169.1899999998</v>
          </cell>
          <cell r="J218">
            <v>2389810.4561569449</v>
          </cell>
          <cell r="K218">
            <v>2715564.549748464</v>
          </cell>
          <cell r="L218">
            <v>931487.14999999991</v>
          </cell>
          <cell r="M218">
            <v>1008169.1899999998</v>
          </cell>
          <cell r="N218">
            <v>26572084</v>
          </cell>
          <cell r="O218">
            <v>0</v>
          </cell>
          <cell r="P218">
            <v>-2653992</v>
          </cell>
          <cell r="Q218">
            <v>-530899</v>
          </cell>
          <cell r="R218"/>
          <cell r="T218"/>
        </row>
        <row r="219">
          <cell r="B219">
            <v>36310</v>
          </cell>
          <cell r="C219" t="str">
            <v>Fernleaf Community Charter</v>
          </cell>
          <cell r="D219">
            <v>44763.425414229707</v>
          </cell>
          <cell r="E219">
            <v>0</v>
          </cell>
          <cell r="F219">
            <v>0</v>
          </cell>
          <cell r="G219">
            <v>0</v>
          </cell>
          <cell r="H219">
            <v>2708.17</v>
          </cell>
          <cell r="I219">
            <v>0</v>
          </cell>
          <cell r="J219">
            <v>6948.0432264154733</v>
          </cell>
          <cell r="K219">
            <v>0</v>
          </cell>
          <cell r="L219">
            <v>2708.17</v>
          </cell>
          <cell r="M219">
            <v>0</v>
          </cell>
          <cell r="N219">
            <v>803427</v>
          </cell>
          <cell r="O219">
            <v>0</v>
          </cell>
          <cell r="P219">
            <v>0</v>
          </cell>
          <cell r="Q219">
            <v>-1392</v>
          </cell>
          <cell r="R219"/>
          <cell r="T219"/>
        </row>
        <row r="220">
          <cell r="B220">
            <v>36400</v>
          </cell>
          <cell r="C220" t="str">
            <v>Nash-Rocky Mount Schools</v>
          </cell>
          <cell r="D220">
            <v>81108812.619705155</v>
          </cell>
          <cell r="E220">
            <v>82343309.131648958</v>
          </cell>
          <cell r="F220">
            <v>791838994.17068505</v>
          </cell>
          <cell r="G220">
            <v>802934827.04129303</v>
          </cell>
          <cell r="H220">
            <v>4907051.93</v>
          </cell>
          <cell r="I220">
            <v>5162935.8000000007</v>
          </cell>
          <cell r="J220">
            <v>12589464.074967772</v>
          </cell>
          <cell r="K220">
            <v>13906679.127049329</v>
          </cell>
          <cell r="L220">
            <v>4907051.93</v>
          </cell>
          <cell r="M220">
            <v>5162935.8000000007</v>
          </cell>
          <cell r="N220">
            <v>167007178</v>
          </cell>
          <cell r="O220">
            <v>0</v>
          </cell>
          <cell r="P220">
            <v>-16146516</v>
          </cell>
          <cell r="Q220">
            <v>1299090</v>
          </cell>
          <cell r="R220"/>
          <cell r="T220"/>
        </row>
        <row r="221">
          <cell r="B221">
            <v>36405</v>
          </cell>
          <cell r="C221" t="str">
            <v>Nash Technical College</v>
          </cell>
          <cell r="D221">
            <v>13057118.645505002</v>
          </cell>
          <cell r="E221">
            <v>12948696.452236496</v>
          </cell>
          <cell r="F221">
            <v>131614888.951187</v>
          </cell>
          <cell r="G221">
            <v>132188198.147251</v>
          </cell>
          <cell r="H221">
            <v>789950.65000000014</v>
          </cell>
          <cell r="I221">
            <v>811884.89</v>
          </cell>
          <cell r="J221">
            <v>2026686.3834009685</v>
          </cell>
          <cell r="K221">
            <v>2186860.9432117557</v>
          </cell>
          <cell r="L221">
            <v>789950.65000000014</v>
          </cell>
          <cell r="M221">
            <v>811884.89</v>
          </cell>
          <cell r="N221">
            <v>25818414</v>
          </cell>
          <cell r="O221">
            <v>0</v>
          </cell>
          <cell r="P221">
            <v>-2683780</v>
          </cell>
          <cell r="Q221">
            <v>95178</v>
          </cell>
          <cell r="R221"/>
          <cell r="T221"/>
        </row>
        <row r="222">
          <cell r="B222">
            <v>36500</v>
          </cell>
          <cell r="C222" t="str">
            <v>New Hanover County Schools</v>
          </cell>
          <cell r="D222">
            <v>155525642.97564739</v>
          </cell>
          <cell r="E222">
            <v>160368768.51876211</v>
          </cell>
          <cell r="F222">
            <v>1595744053.35432</v>
          </cell>
          <cell r="G222">
            <v>1670296003.3403699</v>
          </cell>
          <cell r="H222">
            <v>9409241.5099999979</v>
          </cell>
          <cell r="I222">
            <v>10055141.880000001</v>
          </cell>
          <cell r="J222">
            <v>24140218.944624148</v>
          </cell>
          <cell r="K222">
            <v>27084131.416492831</v>
          </cell>
          <cell r="L222">
            <v>9409241.5099999979</v>
          </cell>
          <cell r="M222">
            <v>10055141.880000001</v>
          </cell>
          <cell r="N222">
            <v>323208169</v>
          </cell>
          <cell r="O222">
            <v>0</v>
          </cell>
          <cell r="P222">
            <v>-32539073</v>
          </cell>
          <cell r="Q222">
            <v>3862240</v>
          </cell>
          <cell r="R222"/>
          <cell r="T222"/>
        </row>
        <row r="223">
          <cell r="B223">
            <v>36501</v>
          </cell>
          <cell r="C223" t="str">
            <v>Cape Fear Center For Inquiry</v>
          </cell>
          <cell r="D223">
            <v>1805561.0791392128</v>
          </cell>
          <cell r="E223">
            <v>1836239.552200923</v>
          </cell>
          <cell r="F223">
            <v>21438112.501901999</v>
          </cell>
          <cell r="G223">
            <v>22447891.414935</v>
          </cell>
          <cell r="H223">
            <v>109235.75</v>
          </cell>
          <cell r="I223">
            <v>115132.44999999998</v>
          </cell>
          <cell r="J223">
            <v>280253.71851468482</v>
          </cell>
          <cell r="K223">
            <v>310116.20157295972</v>
          </cell>
          <cell r="L223">
            <v>109235.75</v>
          </cell>
          <cell r="M223">
            <v>115132.44999999998</v>
          </cell>
          <cell r="N223">
            <v>4013507</v>
          </cell>
          <cell r="O223">
            <v>0</v>
          </cell>
          <cell r="P223">
            <v>-437148</v>
          </cell>
          <cell r="Q223">
            <v>148328</v>
          </cell>
          <cell r="R223"/>
          <cell r="T223"/>
        </row>
        <row r="224">
          <cell r="B224">
            <v>36502</v>
          </cell>
          <cell r="C224" t="str">
            <v>Wilmington Preparatory Academy</v>
          </cell>
          <cell r="D224">
            <v>626091.58836698474</v>
          </cell>
          <cell r="E224">
            <v>632061.41633201425</v>
          </cell>
          <cell r="F224">
            <v>7648977.4692500001</v>
          </cell>
          <cell r="G224">
            <v>7980485.9023620002</v>
          </cell>
          <cell r="H224">
            <v>37878.300000000003</v>
          </cell>
          <cell r="I224">
            <v>39630.33</v>
          </cell>
          <cell r="J224">
            <v>97180.038824421368</v>
          </cell>
          <cell r="K224">
            <v>106746.68528883834</v>
          </cell>
          <cell r="L224">
            <v>37878.300000000003</v>
          </cell>
          <cell r="M224">
            <v>39630.33</v>
          </cell>
          <cell r="N224">
            <v>1474358</v>
          </cell>
          <cell r="O224">
            <v>0</v>
          </cell>
          <cell r="P224">
            <v>-155972</v>
          </cell>
          <cell r="Q224">
            <v>7511</v>
          </cell>
          <cell r="R224"/>
          <cell r="T224"/>
        </row>
        <row r="225">
          <cell r="B225">
            <v>36505</v>
          </cell>
          <cell r="C225" t="str">
            <v>Cape Fear Community College</v>
          </cell>
          <cell r="D225">
            <v>32486166.277970377</v>
          </cell>
          <cell r="E225">
            <v>32556491.558839329</v>
          </cell>
          <cell r="F225">
            <v>300905547.334759</v>
          </cell>
          <cell r="G225">
            <v>314464179.28693801</v>
          </cell>
          <cell r="H225">
            <v>1965400.5499999998</v>
          </cell>
          <cell r="I225">
            <v>2041296.1</v>
          </cell>
          <cell r="J225">
            <v>5042404.2724868618</v>
          </cell>
          <cell r="K225">
            <v>5498354.2243537484</v>
          </cell>
          <cell r="L225">
            <v>1965400.5499999998</v>
          </cell>
          <cell r="M225">
            <v>2041296.1</v>
          </cell>
          <cell r="N225">
            <v>61085621</v>
          </cell>
          <cell r="O225">
            <v>0</v>
          </cell>
          <cell r="P225">
            <v>-6135813</v>
          </cell>
          <cell r="Q225">
            <v>59689</v>
          </cell>
          <cell r="R225"/>
          <cell r="T225"/>
        </row>
        <row r="226">
          <cell r="B226">
            <v>36600</v>
          </cell>
          <cell r="C226" t="str">
            <v>Northampton County Schools</v>
          </cell>
          <cell r="D226">
            <v>12095812.52680961</v>
          </cell>
          <cell r="E226">
            <v>12196270.683135794</v>
          </cell>
          <cell r="F226">
            <v>110304013.43965399</v>
          </cell>
          <cell r="G226">
            <v>109243749.93396699</v>
          </cell>
          <cell r="H226">
            <v>731792</v>
          </cell>
          <cell r="I226">
            <v>764707.7</v>
          </cell>
          <cell r="J226">
            <v>1877475.3611276366</v>
          </cell>
          <cell r="K226">
            <v>2059786.3351087763</v>
          </cell>
          <cell r="L226">
            <v>731792</v>
          </cell>
          <cell r="M226">
            <v>764707.7</v>
          </cell>
          <cell r="N226">
            <v>22572008</v>
          </cell>
          <cell r="O226">
            <v>0</v>
          </cell>
          <cell r="P226">
            <v>-2249227</v>
          </cell>
          <cell r="Q226">
            <v>-20344</v>
          </cell>
          <cell r="R226"/>
          <cell r="T226"/>
        </row>
        <row r="227">
          <cell r="B227">
            <v>36601</v>
          </cell>
          <cell r="C227" t="str">
            <v>Gaston College Preparatory Charter</v>
          </cell>
          <cell r="D227">
            <v>5569931.1549865147</v>
          </cell>
          <cell r="E227">
            <v>5529558.6468546437</v>
          </cell>
          <cell r="F227">
            <v>70339233.850399002</v>
          </cell>
          <cell r="G227">
            <v>72060974.640701994</v>
          </cell>
          <cell r="H227">
            <v>336978.68999999994</v>
          </cell>
          <cell r="I227">
            <v>346704.01999999996</v>
          </cell>
          <cell r="J227">
            <v>864547.83285423706</v>
          </cell>
          <cell r="K227">
            <v>933868.19921295403</v>
          </cell>
          <cell r="L227">
            <v>336978.68999999994</v>
          </cell>
          <cell r="M227">
            <v>346704.01999999996</v>
          </cell>
          <cell r="N227">
            <v>13832668</v>
          </cell>
          <cell r="O227">
            <v>0</v>
          </cell>
          <cell r="P227">
            <v>-1434299</v>
          </cell>
          <cell r="Q227">
            <v>441644</v>
          </cell>
          <cell r="R227"/>
          <cell r="T227"/>
        </row>
        <row r="228">
          <cell r="B228">
            <v>36700</v>
          </cell>
          <cell r="C228" t="str">
            <v>Onslow County Schools</v>
          </cell>
          <cell r="D228">
            <v>131942915.18607758</v>
          </cell>
          <cell r="E228">
            <v>139086009.77371371</v>
          </cell>
          <cell r="F228">
            <v>1358988940.7058101</v>
          </cell>
          <cell r="G228">
            <v>1463964396.2171199</v>
          </cell>
          <cell r="H228">
            <v>7982495.5599999996</v>
          </cell>
          <cell r="I228">
            <v>8720710.2400000002</v>
          </cell>
          <cell r="J228">
            <v>20479779.410284281</v>
          </cell>
          <cell r="K228">
            <v>23489759.269842815</v>
          </cell>
          <cell r="L228">
            <v>7982495.5599999996</v>
          </cell>
          <cell r="M228">
            <v>8720710.2400000002</v>
          </cell>
          <cell r="N228">
            <v>272637438</v>
          </cell>
          <cell r="O228">
            <v>0</v>
          </cell>
          <cell r="P228">
            <v>-27711361</v>
          </cell>
          <cell r="Q228">
            <v>2420511</v>
          </cell>
          <cell r="R228"/>
          <cell r="T228"/>
        </row>
        <row r="229">
          <cell r="B229">
            <v>36701</v>
          </cell>
          <cell r="C229" t="str">
            <v>Zeca School Of The Arts And Technology</v>
          </cell>
          <cell r="D229">
            <v>465553.04588102031</v>
          </cell>
          <cell r="E229">
            <v>564021.04193516565</v>
          </cell>
          <cell r="F229">
            <v>4699026.2639570003</v>
          </cell>
          <cell r="G229">
            <v>7010266.1193230003</v>
          </cell>
          <cell r="H229">
            <v>28165.78</v>
          </cell>
          <cell r="I229">
            <v>35364.189999999995</v>
          </cell>
          <cell r="J229">
            <v>72261.732810609523</v>
          </cell>
          <cell r="K229">
            <v>95255.579764909431</v>
          </cell>
          <cell r="L229">
            <v>28165.78</v>
          </cell>
          <cell r="M229">
            <v>35364.189999999995</v>
          </cell>
          <cell r="N229">
            <v>1019833</v>
          </cell>
          <cell r="O229">
            <v>0</v>
          </cell>
          <cell r="P229">
            <v>-95819</v>
          </cell>
          <cell r="Q229">
            <v>-89731</v>
          </cell>
          <cell r="R229"/>
          <cell r="T229"/>
        </row>
        <row r="230">
          <cell r="B230">
            <v>36705</v>
          </cell>
          <cell r="C230" t="str">
            <v>Coastal Carolina Community College</v>
          </cell>
          <cell r="D230">
            <v>16227366.427378366</v>
          </cell>
          <cell r="E230">
            <v>16345018.213766595</v>
          </cell>
          <cell r="F230">
            <v>158647859.98692301</v>
          </cell>
          <cell r="G230">
            <v>165780639.604734</v>
          </cell>
          <cell r="H230">
            <v>981749.41999999993</v>
          </cell>
          <cell r="I230">
            <v>1024834.69</v>
          </cell>
          <cell r="J230">
            <v>2518762.6359011135</v>
          </cell>
          <cell r="K230">
            <v>2760454.0796534922</v>
          </cell>
          <cell r="L230">
            <v>981749.41999999993</v>
          </cell>
          <cell r="M230">
            <v>1024834.69</v>
          </cell>
          <cell r="N230">
            <v>29319165</v>
          </cell>
          <cell r="O230">
            <v>0</v>
          </cell>
          <cell r="P230">
            <v>-3235014</v>
          </cell>
          <cell r="Q230">
            <v>356224</v>
          </cell>
          <cell r="R230"/>
          <cell r="T230"/>
        </row>
        <row r="231">
          <cell r="B231">
            <v>36800</v>
          </cell>
          <cell r="C231" t="str">
            <v>Orange County Schools</v>
          </cell>
          <cell r="D231">
            <v>50925070.418108381</v>
          </cell>
          <cell r="E231">
            <v>51221986.315653913</v>
          </cell>
          <cell r="F231">
            <v>518161552.22928399</v>
          </cell>
          <cell r="G231">
            <v>528722024.92623502</v>
          </cell>
          <cell r="H231">
            <v>3080947.15</v>
          </cell>
          <cell r="I231">
            <v>3211624.9600000004</v>
          </cell>
          <cell r="J231">
            <v>7904435.0895628985</v>
          </cell>
          <cell r="K231">
            <v>8650705.6305334345</v>
          </cell>
          <cell r="L231">
            <v>3080947.15</v>
          </cell>
          <cell r="M231">
            <v>3211624.9600000004</v>
          </cell>
          <cell r="N231">
            <v>105035373</v>
          </cell>
          <cell r="O231">
            <v>0</v>
          </cell>
          <cell r="P231">
            <v>-10565915</v>
          </cell>
          <cell r="Q231">
            <v>1110618</v>
          </cell>
          <cell r="R231"/>
          <cell r="T231"/>
        </row>
        <row r="232">
          <cell r="B232">
            <v>36802</v>
          </cell>
          <cell r="C232" t="str">
            <v>Orange Charter School</v>
          </cell>
          <cell r="D232">
            <v>2416734.5560237733</v>
          </cell>
          <cell r="E232">
            <v>2841214.7368691312</v>
          </cell>
          <cell r="F232">
            <v>27691436.644246999</v>
          </cell>
          <cell r="G232">
            <v>32319884.534340002</v>
          </cell>
          <cell r="H232">
            <v>146211.51</v>
          </cell>
          <cell r="I232">
            <v>178144.52</v>
          </cell>
          <cell r="J232">
            <v>375118.21328774717</v>
          </cell>
          <cell r="K232">
            <v>479843.01448842755</v>
          </cell>
          <cell r="L232">
            <v>146211.51</v>
          </cell>
          <cell r="M232">
            <v>178144.52</v>
          </cell>
          <cell r="N232">
            <v>3711483</v>
          </cell>
          <cell r="O232">
            <v>0</v>
          </cell>
          <cell r="P232">
            <v>-564661</v>
          </cell>
          <cell r="Q232">
            <v>644106</v>
          </cell>
          <cell r="R232"/>
          <cell r="T232"/>
        </row>
        <row r="233">
          <cell r="B233">
            <v>36810</v>
          </cell>
          <cell r="C233" t="str">
            <v>Chapel Hill - Carboro City Schools</v>
          </cell>
          <cell r="D233">
            <v>92305469.340760335</v>
          </cell>
          <cell r="E233">
            <v>97881108.3843766</v>
          </cell>
          <cell r="F233">
            <v>978171192.32217097</v>
          </cell>
          <cell r="G233">
            <v>1033514914.97435</v>
          </cell>
          <cell r="H233">
            <v>5584445.3500000006</v>
          </cell>
          <cell r="I233">
            <v>6137157.7599999998</v>
          </cell>
          <cell r="J233">
            <v>14327375.197035227</v>
          </cell>
          <cell r="K233">
            <v>16530804.764297245</v>
          </cell>
          <cell r="L233">
            <v>5584445.3500000006</v>
          </cell>
          <cell r="M233">
            <v>6137157.7599999998</v>
          </cell>
          <cell r="N233">
            <v>198969592</v>
          </cell>
          <cell r="O233">
            <v>0</v>
          </cell>
          <cell r="P233">
            <v>-19946046</v>
          </cell>
          <cell r="Q233">
            <v>491262</v>
          </cell>
          <cell r="R233"/>
          <cell r="T233"/>
        </row>
        <row r="234">
          <cell r="B234">
            <v>36900</v>
          </cell>
          <cell r="C234" t="str">
            <v>Pamlico County Schools</v>
          </cell>
          <cell r="D234">
            <v>9510005.1591033787</v>
          </cell>
          <cell r="E234">
            <v>9982494.0863512605</v>
          </cell>
          <cell r="F234">
            <v>91932026.232363001</v>
          </cell>
          <cell r="G234">
            <v>96567692.486030996</v>
          </cell>
          <cell r="H234">
            <v>575351.65</v>
          </cell>
          <cell r="I234">
            <v>625903.63</v>
          </cell>
          <cell r="J234">
            <v>1476114.1784265633</v>
          </cell>
          <cell r="K234">
            <v>1685909.196636806</v>
          </cell>
          <cell r="L234">
            <v>575351.65</v>
          </cell>
          <cell r="M234">
            <v>625903.63</v>
          </cell>
          <cell r="N234">
            <v>19425969</v>
          </cell>
          <cell r="O234">
            <v>0</v>
          </cell>
          <cell r="P234">
            <v>-1874601</v>
          </cell>
          <cell r="Q234">
            <v>-7489</v>
          </cell>
          <cell r="R234"/>
          <cell r="T234"/>
        </row>
        <row r="235">
          <cell r="B235">
            <v>36901</v>
          </cell>
          <cell r="C235" t="str">
            <v>Arapahoe Charter School</v>
          </cell>
          <cell r="D235">
            <v>3384903.0324475258</v>
          </cell>
          <cell r="E235">
            <v>3909709.0928480215</v>
          </cell>
          <cell r="F235">
            <v>33721204.441468</v>
          </cell>
          <cell r="G235">
            <v>38633778.427415997</v>
          </cell>
          <cell r="H235">
            <v>204785.33</v>
          </cell>
          <cell r="I235">
            <v>245139.25</v>
          </cell>
          <cell r="J235">
            <v>525394.3899296415</v>
          </cell>
          <cell r="K235">
            <v>660297.36244164163</v>
          </cell>
          <cell r="L235">
            <v>204785.33</v>
          </cell>
          <cell r="M235">
            <v>245139.25</v>
          </cell>
          <cell r="N235">
            <v>6611339</v>
          </cell>
          <cell r="O235">
            <v>0</v>
          </cell>
          <cell r="P235">
            <v>-687614</v>
          </cell>
          <cell r="Q235">
            <v>160559</v>
          </cell>
          <cell r="R235"/>
          <cell r="T235"/>
        </row>
        <row r="236">
          <cell r="B236">
            <v>36905</v>
          </cell>
          <cell r="C236" t="str">
            <v>Pamlico Community College</v>
          </cell>
          <cell r="D236">
            <v>3726875.2917391616</v>
          </cell>
          <cell r="E236">
            <v>3801030.5221494446</v>
          </cell>
          <cell r="F236">
            <v>31006779.951056998</v>
          </cell>
          <cell r="G236">
            <v>35937454.736703001</v>
          </cell>
          <cell r="H236">
            <v>225474.52000000002</v>
          </cell>
          <cell r="I236">
            <v>238325.09000000003</v>
          </cell>
          <cell r="J236">
            <v>578474.28758729331</v>
          </cell>
          <cell r="K236">
            <v>641943.01129120239</v>
          </cell>
          <cell r="L236">
            <v>225474.52000000002</v>
          </cell>
          <cell r="M236">
            <v>238325.09000000003</v>
          </cell>
          <cell r="N236">
            <v>6003119</v>
          </cell>
          <cell r="O236">
            <v>0</v>
          </cell>
          <cell r="P236">
            <v>-632264</v>
          </cell>
          <cell r="Q236">
            <v>166400</v>
          </cell>
          <cell r="R236"/>
          <cell r="T236"/>
        </row>
        <row r="237">
          <cell r="B237">
            <v>37000</v>
          </cell>
          <cell r="C237" t="str">
            <v>Elizabeth City And Pasquotank County Schools</v>
          </cell>
          <cell r="D237">
            <v>31037043.831192724</v>
          </cell>
          <cell r="E237">
            <v>31559623.535003491</v>
          </cell>
          <cell r="F237">
            <v>307457275.76375598</v>
          </cell>
          <cell r="G237">
            <v>308050022.34714901</v>
          </cell>
          <cell r="H237">
            <v>1877729.1999999997</v>
          </cell>
          <cell r="I237">
            <v>1978792.35</v>
          </cell>
          <cell r="J237">
            <v>4817475.878213902</v>
          </cell>
          <cell r="K237">
            <v>5329996.6020321017</v>
          </cell>
          <cell r="L237">
            <v>1877729.1999999997</v>
          </cell>
          <cell r="M237">
            <v>1978792.35</v>
          </cell>
          <cell r="N237">
            <v>64560874</v>
          </cell>
          <cell r="O237">
            <v>0</v>
          </cell>
          <cell r="P237">
            <v>-6269411</v>
          </cell>
          <cell r="Q237">
            <v>-480065</v>
          </cell>
          <cell r="R237"/>
          <cell r="T237"/>
        </row>
        <row r="238">
          <cell r="B238">
            <v>37001</v>
          </cell>
          <cell r="C238" t="str">
            <v>Northeast Academy for Aerospace and Advanced Technologies</v>
          </cell>
          <cell r="D238">
            <v>1429901.497990391</v>
          </cell>
          <cell r="E238">
            <v>2008672.8599276328</v>
          </cell>
          <cell r="F238">
            <v>16618864.238817999</v>
          </cell>
          <cell r="G238">
            <v>19849956.993749999</v>
          </cell>
          <cell r="H238">
            <v>86508.49000000002</v>
          </cell>
          <cell r="I238">
            <v>125944.04000000002</v>
          </cell>
          <cell r="J238">
            <v>221944.97685593253</v>
          </cell>
          <cell r="K238">
            <v>339237.87164741929</v>
          </cell>
          <cell r="L238">
            <v>86508.49000000002</v>
          </cell>
          <cell r="M238">
            <v>125944.04000000002</v>
          </cell>
          <cell r="N238">
            <v>2539686</v>
          </cell>
          <cell r="O238">
            <v>0</v>
          </cell>
          <cell r="P238">
            <v>-338878</v>
          </cell>
          <cell r="Q238">
            <v>510327</v>
          </cell>
          <cell r="R238"/>
          <cell r="T238"/>
        </row>
        <row r="239">
          <cell r="B239">
            <v>37005</v>
          </cell>
          <cell r="C239" t="str">
            <v>College Of The Albemarle</v>
          </cell>
          <cell r="D239">
            <v>8677219.3625696581</v>
          </cell>
          <cell r="E239">
            <v>8963678.8974426053</v>
          </cell>
          <cell r="F239">
            <v>72209737.612954006</v>
          </cell>
          <cell r="G239">
            <v>74529534.703014001</v>
          </cell>
          <cell r="H239">
            <v>524968.43000000005</v>
          </cell>
          <cell r="I239">
            <v>562023.79</v>
          </cell>
          <cell r="J239">
            <v>1346851.6910472629</v>
          </cell>
          <cell r="K239">
            <v>1513844.9928620369</v>
          </cell>
          <cell r="L239">
            <v>524968.43000000005</v>
          </cell>
          <cell r="M239">
            <v>562023.79</v>
          </cell>
          <cell r="N239">
            <v>14559242</v>
          </cell>
          <cell r="O239">
            <v>0</v>
          </cell>
          <cell r="P239">
            <v>-1472440</v>
          </cell>
          <cell r="Q239">
            <v>-86807</v>
          </cell>
          <cell r="R239"/>
          <cell r="T239"/>
        </row>
        <row r="240">
          <cell r="B240">
            <v>37100</v>
          </cell>
          <cell r="C240" t="str">
            <v>Pender County Schools</v>
          </cell>
          <cell r="D240">
            <v>45100702.767605282</v>
          </cell>
          <cell r="E240">
            <v>48442497.45224373</v>
          </cell>
          <cell r="F240">
            <v>473140743.12393397</v>
          </cell>
          <cell r="G240">
            <v>514401161.17516398</v>
          </cell>
          <cell r="H240">
            <v>2728575.1499999994</v>
          </cell>
          <cell r="I240">
            <v>3037350.66</v>
          </cell>
          <cell r="J240">
            <v>7000394.3950058818</v>
          </cell>
          <cell r="K240">
            <v>8181287.2871577255</v>
          </cell>
          <cell r="L240">
            <v>2728575.1499999994</v>
          </cell>
          <cell r="M240">
            <v>3037350.66</v>
          </cell>
          <cell r="N240">
            <v>96270012</v>
          </cell>
          <cell r="O240">
            <v>0</v>
          </cell>
          <cell r="P240">
            <v>-9647889</v>
          </cell>
          <cell r="Q240">
            <v>1059922</v>
          </cell>
          <cell r="R240"/>
          <cell r="T240"/>
        </row>
        <row r="241">
          <cell r="B241">
            <v>37200</v>
          </cell>
          <cell r="C241" t="str">
            <v>Perquimans County Schools</v>
          </cell>
          <cell r="D241">
            <v>10103628.441636652</v>
          </cell>
          <cell r="E241">
            <v>10572387.484877296</v>
          </cell>
          <cell r="F241">
            <v>102885380.438462</v>
          </cell>
          <cell r="G241">
            <v>108176122.61998001</v>
          </cell>
          <cell r="H241">
            <v>611265.63</v>
          </cell>
          <cell r="I241">
            <v>662890.0199999999</v>
          </cell>
          <cell r="J241">
            <v>1568254.5852225255</v>
          </cell>
          <cell r="K241">
            <v>1785534.2699909827</v>
          </cell>
          <cell r="L241">
            <v>611265.63</v>
          </cell>
          <cell r="M241">
            <v>662890.0199999999</v>
          </cell>
          <cell r="N241">
            <v>21608379</v>
          </cell>
          <cell r="O241">
            <v>0</v>
          </cell>
          <cell r="P241">
            <v>-2097952</v>
          </cell>
          <cell r="Q241">
            <v>60286</v>
          </cell>
          <cell r="R241"/>
          <cell r="T241"/>
        </row>
        <row r="242">
          <cell r="B242">
            <v>37300</v>
          </cell>
          <cell r="C242" t="str">
            <v>Person County Schools</v>
          </cell>
          <cell r="D242">
            <v>26775640.839674138</v>
          </cell>
          <cell r="E242">
            <v>27207843.555242613</v>
          </cell>
          <cell r="F242">
            <v>280426992.98320001</v>
          </cell>
          <cell r="G242">
            <v>291303342.400433</v>
          </cell>
          <cell r="H242">
            <v>1619915.96</v>
          </cell>
          <cell r="I242">
            <v>1705935.2</v>
          </cell>
          <cell r="J242">
            <v>4156033.8210822502</v>
          </cell>
          <cell r="K242">
            <v>4595039.403344647</v>
          </cell>
          <cell r="L242">
            <v>1619915.96</v>
          </cell>
          <cell r="M242">
            <v>1705935.2</v>
          </cell>
          <cell r="N242">
            <v>57083907</v>
          </cell>
          <cell r="O242">
            <v>0</v>
          </cell>
          <cell r="P242">
            <v>-5718232</v>
          </cell>
          <cell r="Q242">
            <v>591012</v>
          </cell>
          <cell r="R242"/>
          <cell r="T242"/>
        </row>
        <row r="243">
          <cell r="B243">
            <v>37301</v>
          </cell>
          <cell r="C243" t="str">
            <v>Roxboro Community School</v>
          </cell>
          <cell r="D243">
            <v>3013336.5352023458</v>
          </cell>
          <cell r="E243">
            <v>3293655.7784971567</v>
          </cell>
          <cell r="F243">
            <v>30964445.156135</v>
          </cell>
          <cell r="G243">
            <v>33562123.442221999</v>
          </cell>
          <cell r="H243">
            <v>182305.7</v>
          </cell>
          <cell r="I243">
            <v>206512.63</v>
          </cell>
          <cell r="J243">
            <v>467720.96434933232</v>
          </cell>
          <cell r="K243">
            <v>556254.23060520354</v>
          </cell>
          <cell r="L243">
            <v>182305.7</v>
          </cell>
          <cell r="M243">
            <v>206512.63</v>
          </cell>
          <cell r="N243">
            <v>6502496</v>
          </cell>
          <cell r="O243">
            <v>0</v>
          </cell>
          <cell r="P243">
            <v>-631401</v>
          </cell>
          <cell r="Q243">
            <v>74899</v>
          </cell>
          <cell r="R243"/>
          <cell r="T243"/>
        </row>
        <row r="244">
          <cell r="B244">
            <v>37305</v>
          </cell>
          <cell r="C244" t="str">
            <v>Piedmont Community College</v>
          </cell>
          <cell r="D244">
            <v>8433039.7918423507</v>
          </cell>
          <cell r="E244">
            <v>8388706.840709025</v>
          </cell>
          <cell r="F244">
            <v>66294125.777089998</v>
          </cell>
          <cell r="G244">
            <v>69135811.097137004</v>
          </cell>
          <cell r="H244">
            <v>510195.66000000003</v>
          </cell>
          <cell r="I244">
            <v>525972.97000000009</v>
          </cell>
          <cell r="J244">
            <v>1308950.8781241842</v>
          </cell>
          <cell r="K244">
            <v>1416739.9337584525</v>
          </cell>
          <cell r="L244">
            <v>510195.66000000003</v>
          </cell>
          <cell r="M244">
            <v>525972.97000000009</v>
          </cell>
          <cell r="N244">
            <v>13636624</v>
          </cell>
          <cell r="O244">
            <v>0</v>
          </cell>
          <cell r="P244">
            <v>-1351814</v>
          </cell>
          <cell r="Q244">
            <v>-489075</v>
          </cell>
          <cell r="R244"/>
          <cell r="T244"/>
        </row>
        <row r="245">
          <cell r="B245">
            <v>37400</v>
          </cell>
          <cell r="C245" t="str">
            <v>Pitt County Schools</v>
          </cell>
          <cell r="D245">
            <v>122969035.42287336</v>
          </cell>
          <cell r="E245">
            <v>130266493.10811755</v>
          </cell>
          <cell r="F245">
            <v>1312265884.08599</v>
          </cell>
          <cell r="G245">
            <v>1413669069.44135</v>
          </cell>
          <cell r="H245">
            <v>7439579.2899999991</v>
          </cell>
          <cell r="I245">
            <v>8167725.4399999995</v>
          </cell>
          <cell r="J245">
            <v>19086880.990951575</v>
          </cell>
          <cell r="K245">
            <v>22000261.341990303</v>
          </cell>
          <cell r="L245">
            <v>7439579.2899999991</v>
          </cell>
          <cell r="M245">
            <v>8167725.4399999995</v>
          </cell>
          <cell r="N245">
            <v>271053859</v>
          </cell>
          <cell r="O245">
            <v>0</v>
          </cell>
          <cell r="P245">
            <v>-26758624</v>
          </cell>
          <cell r="Q245">
            <v>-290846</v>
          </cell>
          <cell r="R245"/>
          <cell r="T245"/>
        </row>
        <row r="246">
          <cell r="B246">
            <v>37405</v>
          </cell>
          <cell r="C246" t="str">
            <v>Pitt Community College</v>
          </cell>
          <cell r="D246">
            <v>29314333.196750417</v>
          </cell>
          <cell r="E246">
            <v>28868566.392800473</v>
          </cell>
          <cell r="F246">
            <v>289265590.024221</v>
          </cell>
          <cell r="G246">
            <v>289593323.96063799</v>
          </cell>
          <cell r="H246">
            <v>1773505.8700000003</v>
          </cell>
          <cell r="I246">
            <v>1810062.7300000002</v>
          </cell>
          <cell r="J246">
            <v>4550081.9546267707</v>
          </cell>
          <cell r="K246">
            <v>4875513.1888219342</v>
          </cell>
          <cell r="L246">
            <v>1773505.8700000003</v>
          </cell>
          <cell r="M246">
            <v>1810062.7300000002</v>
          </cell>
          <cell r="N246">
            <v>56845073</v>
          </cell>
          <cell r="O246">
            <v>0</v>
          </cell>
          <cell r="P246">
            <v>-5898461</v>
          </cell>
          <cell r="Q246">
            <v>-86373</v>
          </cell>
          <cell r="R246"/>
          <cell r="T246"/>
        </row>
        <row r="247">
          <cell r="B247">
            <v>37500</v>
          </cell>
          <cell r="C247" t="str">
            <v>Polk County Schools</v>
          </cell>
          <cell r="D247">
            <v>15224643.020269329</v>
          </cell>
          <cell r="E247">
            <v>16027324.111795481</v>
          </cell>
          <cell r="F247">
            <v>144105629.97250399</v>
          </cell>
          <cell r="G247">
            <v>151157747.15454099</v>
          </cell>
          <cell r="H247">
            <v>921085.04</v>
          </cell>
          <cell r="I247">
            <v>1004915.2299999999</v>
          </cell>
          <cell r="J247">
            <v>2363122.9476453196</v>
          </cell>
          <cell r="K247">
            <v>2706799.8121330449</v>
          </cell>
          <cell r="L247">
            <v>921085.04</v>
          </cell>
          <cell r="M247">
            <v>1004915.2299999999</v>
          </cell>
          <cell r="N247">
            <v>30162646</v>
          </cell>
          <cell r="O247">
            <v>0</v>
          </cell>
          <cell r="P247">
            <v>-2938481</v>
          </cell>
          <cell r="Q247">
            <v>-183819</v>
          </cell>
          <cell r="R247"/>
          <cell r="T247"/>
        </row>
        <row r="248">
          <cell r="B248">
            <v>37600</v>
          </cell>
          <cell r="C248" t="str">
            <v>Randolph County Schools</v>
          </cell>
          <cell r="D248">
            <v>86995636.700800106</v>
          </cell>
          <cell r="E248">
            <v>88227425.443171233</v>
          </cell>
          <cell r="F248">
            <v>898551744.13356698</v>
          </cell>
          <cell r="G248">
            <v>916815895.54098904</v>
          </cell>
          <cell r="H248">
            <v>5263202.5199999996</v>
          </cell>
          <cell r="I248">
            <v>5531870.6300000008</v>
          </cell>
          <cell r="J248">
            <v>13503199.067391945</v>
          </cell>
          <cell r="K248">
            <v>14900427.35448274</v>
          </cell>
          <cell r="L248">
            <v>5263202.5199999996</v>
          </cell>
          <cell r="M248">
            <v>5531870.6300000008</v>
          </cell>
          <cell r="N248">
            <v>189232270</v>
          </cell>
          <cell r="O248">
            <v>0</v>
          </cell>
          <cell r="P248">
            <v>-18322513</v>
          </cell>
          <cell r="Q248">
            <v>-485806</v>
          </cell>
          <cell r="R248"/>
          <cell r="T248"/>
        </row>
        <row r="249">
          <cell r="B249">
            <v>37601</v>
          </cell>
          <cell r="C249" t="str">
            <v>Uwharrie Charter Academy</v>
          </cell>
          <cell r="D249">
            <v>3545481.4098977838</v>
          </cell>
          <cell r="E249">
            <v>5867510.4435905591</v>
          </cell>
          <cell r="F249">
            <v>46716132.386793002</v>
          </cell>
          <cell r="G249">
            <v>72468373.421390995</v>
          </cell>
          <cell r="H249">
            <v>214500.26000000004</v>
          </cell>
          <cell r="I249">
            <v>367893.64000000007</v>
          </cell>
          <cell r="J249">
            <v>550318.87900588149</v>
          </cell>
          <cell r="K249">
            <v>990943.71933933417</v>
          </cell>
          <cell r="L249">
            <v>214500.26000000004</v>
          </cell>
          <cell r="M249">
            <v>367893.64000000007</v>
          </cell>
          <cell r="N249">
            <v>7704859</v>
          </cell>
          <cell r="O249">
            <v>0</v>
          </cell>
          <cell r="P249">
            <v>-952596</v>
          </cell>
          <cell r="Q249">
            <v>788563</v>
          </cell>
          <cell r="R249"/>
          <cell r="T249"/>
        </row>
        <row r="250">
          <cell r="B250">
            <v>37605</v>
          </cell>
          <cell r="C250" t="str">
            <v>Randolph Community College</v>
          </cell>
          <cell r="D250">
            <v>11020462.707021598</v>
          </cell>
          <cell r="E250">
            <v>11087189.964882376</v>
          </cell>
          <cell r="F250">
            <v>108688038.12339801</v>
          </cell>
          <cell r="G250">
            <v>114074684.52483299</v>
          </cell>
          <cell r="H250">
            <v>666733.75000000012</v>
          </cell>
          <cell r="I250">
            <v>695168.2</v>
          </cell>
          <cell r="J250">
            <v>1710562.8212077115</v>
          </cell>
          <cell r="K250">
            <v>1872477.4956001684</v>
          </cell>
          <cell r="L250">
            <v>666733.75000000012</v>
          </cell>
          <cell r="M250">
            <v>695168.2</v>
          </cell>
          <cell r="N250">
            <v>21546291</v>
          </cell>
          <cell r="O250">
            <v>0</v>
          </cell>
          <cell r="P250">
            <v>-2216275</v>
          </cell>
          <cell r="Q250">
            <v>-18919</v>
          </cell>
          <cell r="R250"/>
          <cell r="T250"/>
        </row>
        <row r="251">
          <cell r="B251">
            <v>37610</v>
          </cell>
          <cell r="C251" t="str">
            <v>Asheboro City Schools</v>
          </cell>
          <cell r="D251">
            <v>25836938.170634404</v>
          </cell>
          <cell r="E251">
            <v>26959205.615112107</v>
          </cell>
          <cell r="F251">
            <v>273979356.82173502</v>
          </cell>
          <cell r="G251">
            <v>289538086.45272797</v>
          </cell>
          <cell r="H251">
            <v>1563124.8099999998</v>
          </cell>
          <cell r="I251">
            <v>1690345.5699999998</v>
          </cell>
          <cell r="J251">
            <v>4010331.2377592516</v>
          </cell>
          <cell r="K251">
            <v>4553047.7942064079</v>
          </cell>
          <cell r="L251">
            <v>1563124.8099999998</v>
          </cell>
          <cell r="M251">
            <v>1690345.5699999998</v>
          </cell>
          <cell r="N251">
            <v>59406863</v>
          </cell>
          <cell r="O251">
            <v>0</v>
          </cell>
          <cell r="P251">
            <v>-5586757</v>
          </cell>
          <cell r="Q251">
            <v>-234294</v>
          </cell>
          <cell r="R251"/>
          <cell r="T251"/>
        </row>
        <row r="252">
          <cell r="B252">
            <v>37700</v>
          </cell>
          <cell r="C252" t="str">
            <v>Richmond County Schools</v>
          </cell>
          <cell r="D252">
            <v>38023314.579666547</v>
          </cell>
          <cell r="E252">
            <v>39472887.306685865</v>
          </cell>
          <cell r="F252">
            <v>380451923.14630699</v>
          </cell>
          <cell r="G252">
            <v>398371292.75357401</v>
          </cell>
          <cell r="H252">
            <v>2300395.89</v>
          </cell>
          <cell r="I252">
            <v>2474954.98</v>
          </cell>
          <cell r="J252">
            <v>5901863.6502097333</v>
          </cell>
          <cell r="K252">
            <v>6666440.5861395346</v>
          </cell>
          <cell r="L252">
            <v>2300395.89</v>
          </cell>
          <cell r="M252">
            <v>2474954.98</v>
          </cell>
          <cell r="N252">
            <v>79378771</v>
          </cell>
          <cell r="O252">
            <v>0</v>
          </cell>
          <cell r="P252">
            <v>-7757856</v>
          </cell>
          <cell r="Q252">
            <v>-330086</v>
          </cell>
          <cell r="R252"/>
          <cell r="T252"/>
        </row>
        <row r="253">
          <cell r="B253">
            <v>37705</v>
          </cell>
          <cell r="C253" t="str">
            <v>Richmond Technical College</v>
          </cell>
          <cell r="D253">
            <v>12090194.639812198</v>
          </cell>
          <cell r="E253">
            <v>12179540.732517427</v>
          </cell>
          <cell r="F253">
            <v>115117072.969455</v>
          </cell>
          <cell r="G253">
            <v>121075926.711199</v>
          </cell>
          <cell r="H253">
            <v>731452.12</v>
          </cell>
          <cell r="I253">
            <v>763658.7300000001</v>
          </cell>
          <cell r="J253">
            <v>1876603.3697342626</v>
          </cell>
          <cell r="K253">
            <v>2056960.8711152286</v>
          </cell>
          <cell r="L253">
            <v>731452.12</v>
          </cell>
          <cell r="M253">
            <v>763658.7300000001</v>
          </cell>
          <cell r="N253">
            <v>21974619</v>
          </cell>
          <cell r="O253">
            <v>0</v>
          </cell>
          <cell r="P253">
            <v>-2347371</v>
          </cell>
          <cell r="Q253">
            <v>137829</v>
          </cell>
          <cell r="R253"/>
          <cell r="T253"/>
        </row>
        <row r="254">
          <cell r="B254">
            <v>37800</v>
          </cell>
          <cell r="C254" t="str">
            <v>Robeson County Schools</v>
          </cell>
          <cell r="D254">
            <v>122637151.49225657</v>
          </cell>
          <cell r="E254">
            <v>126737205.90257299</v>
          </cell>
          <cell r="F254">
            <v>1194737752.31918</v>
          </cell>
          <cell r="G254">
            <v>1246835020.5078101</v>
          </cell>
          <cell r="H254">
            <v>7419500.4399999995</v>
          </cell>
          <cell r="I254">
            <v>7946438.6899999995</v>
          </cell>
          <cell r="J254">
            <v>19035366.973095711</v>
          </cell>
          <cell r="K254">
            <v>21404212.127642609</v>
          </cell>
          <cell r="L254">
            <v>7419500.4399999995</v>
          </cell>
          <cell r="M254">
            <v>7946438.6899999995</v>
          </cell>
          <cell r="N254">
            <v>243610920</v>
          </cell>
          <cell r="O254">
            <v>0</v>
          </cell>
          <cell r="P254">
            <v>-24362089</v>
          </cell>
          <cell r="Q254">
            <v>1253293</v>
          </cell>
          <cell r="R254"/>
          <cell r="T254"/>
        </row>
        <row r="255">
          <cell r="B255">
            <v>37801</v>
          </cell>
          <cell r="C255" t="str">
            <v>Southeastern Academy Charter School</v>
          </cell>
          <cell r="D255">
            <v>760654.09774739132</v>
          </cell>
          <cell r="E255">
            <v>856378.99039060867</v>
          </cell>
          <cell r="F255">
            <v>9812772.1539740004</v>
          </cell>
          <cell r="G255">
            <v>10253520.63115</v>
          </cell>
          <cell r="H255">
            <v>46019.28</v>
          </cell>
          <cell r="I255">
            <v>53695.07</v>
          </cell>
          <cell r="J255">
            <v>118066.42370623596</v>
          </cell>
          <cell r="K255">
            <v>144630.91119483853</v>
          </cell>
          <cell r="L255">
            <v>46019.28</v>
          </cell>
          <cell r="M255">
            <v>53695.07</v>
          </cell>
          <cell r="N255">
            <v>1962153</v>
          </cell>
          <cell r="O255">
            <v>0</v>
          </cell>
          <cell r="P255">
            <v>-200094</v>
          </cell>
          <cell r="Q255">
            <v>106856</v>
          </cell>
          <cell r="R255"/>
          <cell r="T255"/>
        </row>
        <row r="256">
          <cell r="B256">
            <v>37805</v>
          </cell>
          <cell r="C256" t="str">
            <v>Robeson Community College</v>
          </cell>
          <cell r="D256">
            <v>9509787.1411867719</v>
          </cell>
          <cell r="E256">
            <v>9785773.7458193637</v>
          </cell>
          <cell r="F256">
            <v>88273678.682040006</v>
          </cell>
          <cell r="G256">
            <v>84790775.283496007</v>
          </cell>
          <cell r="H256">
            <v>575338.46</v>
          </cell>
          <cell r="I256">
            <v>613569.24</v>
          </cell>
          <cell r="J256">
            <v>1476080.3383463037</v>
          </cell>
          <cell r="K256">
            <v>1652685.7728712256</v>
          </cell>
          <cell r="L256">
            <v>575338.46</v>
          </cell>
          <cell r="M256">
            <v>613569.24</v>
          </cell>
          <cell r="N256">
            <v>17457246</v>
          </cell>
          <cell r="O256">
            <v>0</v>
          </cell>
          <cell r="P256">
            <v>-1800003</v>
          </cell>
          <cell r="Q256">
            <v>-308711</v>
          </cell>
          <cell r="R256"/>
          <cell r="T256"/>
        </row>
        <row r="257">
          <cell r="B257">
            <v>37900</v>
          </cell>
          <cell r="C257" t="str">
            <v>Rockingham County Schools</v>
          </cell>
          <cell r="D257">
            <v>62213691.195587426</v>
          </cell>
          <cell r="E257">
            <v>62380078.531191714</v>
          </cell>
          <cell r="F257">
            <v>609252229.08540201</v>
          </cell>
          <cell r="G257">
            <v>608688043.767506</v>
          </cell>
          <cell r="H257">
            <v>3763904.3600000003</v>
          </cell>
          <cell r="I257">
            <v>3911238.7399999998</v>
          </cell>
          <cell r="J257">
            <v>9656620.5937491618</v>
          </cell>
          <cell r="K257">
            <v>10535157.564125571</v>
          </cell>
          <cell r="L257">
            <v>3763904.3600000003</v>
          </cell>
          <cell r="M257">
            <v>3911238.7399999998</v>
          </cell>
          <cell r="N257">
            <v>129941774</v>
          </cell>
          <cell r="O257">
            <v>0</v>
          </cell>
          <cell r="P257">
            <v>-12423360</v>
          </cell>
          <cell r="Q257">
            <v>-1171930</v>
          </cell>
          <cell r="R257"/>
          <cell r="T257"/>
        </row>
        <row r="258">
          <cell r="B258">
            <v>37901</v>
          </cell>
          <cell r="C258" t="str">
            <v>Bethany Community Middle School</v>
          </cell>
          <cell r="D258">
            <v>1156841.4128606399</v>
          </cell>
          <cell r="E258">
            <v>1426123.3063749874</v>
          </cell>
          <cell r="F258">
            <v>12013720.026188999</v>
          </cell>
          <cell r="G258">
            <v>15032607.429749001</v>
          </cell>
          <cell r="H258">
            <v>69988.459999999992</v>
          </cell>
          <cell r="I258">
            <v>89418.11</v>
          </cell>
          <cell r="J258">
            <v>179561.41801668663</v>
          </cell>
          <cell r="K258">
            <v>240853.07508902217</v>
          </cell>
          <cell r="L258">
            <v>69988.459999999992</v>
          </cell>
          <cell r="M258">
            <v>89418.11</v>
          </cell>
          <cell r="N258">
            <v>1789948</v>
          </cell>
          <cell r="O258">
            <v>0</v>
          </cell>
          <cell r="P258">
            <v>-244974</v>
          </cell>
          <cell r="Q258">
            <v>119300</v>
          </cell>
          <cell r="R258"/>
          <cell r="T258"/>
        </row>
        <row r="259">
          <cell r="B259">
            <v>37905</v>
          </cell>
          <cell r="C259" t="str">
            <v>Rockingham Community College</v>
          </cell>
          <cell r="D259">
            <v>8007973.780520048</v>
          </cell>
          <cell r="E259">
            <v>8191237.5383564485</v>
          </cell>
          <cell r="F259">
            <v>67796375.282634005</v>
          </cell>
          <cell r="G259">
            <v>68983960.631588995</v>
          </cell>
          <cell r="H259">
            <v>484479.32999999996</v>
          </cell>
          <cell r="I259">
            <v>513591.62000000011</v>
          </cell>
          <cell r="J259">
            <v>1242973.4201120336</v>
          </cell>
          <cell r="K259">
            <v>1383390.0203991402</v>
          </cell>
          <cell r="L259">
            <v>484479.32999999996</v>
          </cell>
          <cell r="M259">
            <v>513591.62000000011</v>
          </cell>
          <cell r="N259">
            <v>14524188</v>
          </cell>
          <cell r="O259">
            <v>0</v>
          </cell>
          <cell r="P259">
            <v>-1382447</v>
          </cell>
          <cell r="Q259">
            <v>-180768</v>
          </cell>
          <cell r="R259"/>
          <cell r="T259"/>
        </row>
        <row r="260">
          <cell r="B260">
            <v>38000</v>
          </cell>
          <cell r="C260" t="str">
            <v>Rowan-Salisbury School System</v>
          </cell>
          <cell r="D260">
            <v>103283315.7434721</v>
          </cell>
          <cell r="E260">
            <v>106125202.27643655</v>
          </cell>
          <cell r="F260">
            <v>1049509439.29679</v>
          </cell>
          <cell r="G260">
            <v>1095721783.3684101</v>
          </cell>
          <cell r="H260">
            <v>6248600.8300000001</v>
          </cell>
          <cell r="I260">
            <v>6654063.4800000004</v>
          </cell>
          <cell r="J260">
            <v>16031323.244646976</v>
          </cell>
          <cell r="K260">
            <v>17923121.513030864</v>
          </cell>
          <cell r="L260">
            <v>6248600.8300000001</v>
          </cell>
          <cell r="M260">
            <v>6654063.4800000004</v>
          </cell>
          <cell r="N260">
            <v>214289224</v>
          </cell>
          <cell r="O260">
            <v>0</v>
          </cell>
          <cell r="P260">
            <v>-21400715</v>
          </cell>
          <cell r="Q260">
            <v>1413934</v>
          </cell>
          <cell r="R260"/>
          <cell r="T260"/>
        </row>
        <row r="261">
          <cell r="B261">
            <v>38005</v>
          </cell>
          <cell r="C261" t="str">
            <v>Rowan-Cabarrus Community College</v>
          </cell>
          <cell r="D261">
            <v>20376331.843729772</v>
          </cell>
          <cell r="E261">
            <v>21369054.744845662</v>
          </cell>
          <cell r="F261">
            <v>188977774.59171301</v>
          </cell>
          <cell r="G261">
            <v>205708931.06007099</v>
          </cell>
          <cell r="H261">
            <v>1232760.23</v>
          </cell>
          <cell r="I261">
            <v>1339842.4100000001</v>
          </cell>
          <cell r="J261">
            <v>3162752.4733845661</v>
          </cell>
          <cell r="K261">
            <v>3608946.3821499525</v>
          </cell>
          <cell r="L261">
            <v>1232760.23</v>
          </cell>
          <cell r="M261">
            <v>1339842.4100000001</v>
          </cell>
          <cell r="N261">
            <v>38369410</v>
          </cell>
          <cell r="O261">
            <v>0</v>
          </cell>
          <cell r="P261">
            <v>-3853476</v>
          </cell>
          <cell r="Q261">
            <v>-1192985</v>
          </cell>
          <cell r="R261"/>
          <cell r="T261"/>
        </row>
        <row r="262">
          <cell r="B262">
            <v>38100</v>
          </cell>
          <cell r="C262" t="str">
            <v>Rutherford County Schools</v>
          </cell>
          <cell r="D262">
            <v>47506905.025186226</v>
          </cell>
          <cell r="E262">
            <v>49456381.072060131</v>
          </cell>
          <cell r="F262">
            <v>466947138.51049203</v>
          </cell>
          <cell r="G262">
            <v>492566582.971524</v>
          </cell>
          <cell r="H262">
            <v>2874149.46</v>
          </cell>
          <cell r="I262">
            <v>3100921.29</v>
          </cell>
          <cell r="J262">
            <v>7373877.8168500094</v>
          </cell>
          <cell r="K262">
            <v>8352518.6151386732</v>
          </cell>
          <cell r="L262">
            <v>2874149.46</v>
          </cell>
          <cell r="M262">
            <v>3100921.29</v>
          </cell>
          <cell r="N262">
            <v>94338193</v>
          </cell>
          <cell r="O262">
            <v>0</v>
          </cell>
          <cell r="P262">
            <v>-9521594</v>
          </cell>
          <cell r="Q262">
            <v>226519</v>
          </cell>
          <cell r="R262"/>
          <cell r="T262"/>
        </row>
        <row r="263">
          <cell r="B263">
            <v>38105</v>
          </cell>
          <cell r="C263" t="str">
            <v>Isothermal Community College</v>
          </cell>
          <cell r="D263">
            <v>9545570.1788624898</v>
          </cell>
          <cell r="E263">
            <v>9854578.552500397</v>
          </cell>
          <cell r="F263">
            <v>88590539.863664001</v>
          </cell>
          <cell r="G263">
            <v>91895037.232933998</v>
          </cell>
          <cell r="H263">
            <v>577503.31999999995</v>
          </cell>
          <cell r="I263">
            <v>617883.31000000006</v>
          </cell>
          <cell r="J263">
            <v>1481634.4730051833</v>
          </cell>
          <cell r="K263">
            <v>1664305.9807424198</v>
          </cell>
          <cell r="L263">
            <v>577503.31999999995</v>
          </cell>
          <cell r="M263">
            <v>617883.31000000006</v>
          </cell>
          <cell r="N263">
            <v>18100313</v>
          </cell>
          <cell r="O263">
            <v>0</v>
          </cell>
          <cell r="P263">
            <v>-1806464</v>
          </cell>
          <cell r="Q263">
            <v>-383115</v>
          </cell>
          <cell r="R263"/>
          <cell r="T263"/>
        </row>
        <row r="264">
          <cell r="B264">
            <v>38200</v>
          </cell>
          <cell r="C264" t="str">
            <v>Sampson County Schools</v>
          </cell>
          <cell r="D264">
            <v>43726029.224445589</v>
          </cell>
          <cell r="E264">
            <v>45245706.392455533</v>
          </cell>
          <cell r="F264">
            <v>437830076.70902801</v>
          </cell>
          <cell r="G264">
            <v>455639815.81487602</v>
          </cell>
          <cell r="H264">
            <v>2645407.9300000002</v>
          </cell>
          <cell r="I264">
            <v>2836911.46</v>
          </cell>
          <cell r="J264">
            <v>6787021.7339171022</v>
          </cell>
          <cell r="K264">
            <v>7641392.2067497009</v>
          </cell>
          <cell r="L264">
            <v>2645407.9300000002</v>
          </cell>
          <cell r="M264">
            <v>2836911.46</v>
          </cell>
          <cell r="N264">
            <v>92211906</v>
          </cell>
          <cell r="O264">
            <v>0</v>
          </cell>
          <cell r="P264">
            <v>-8927863</v>
          </cell>
          <cell r="Q264">
            <v>-802617</v>
          </cell>
          <cell r="R264"/>
          <cell r="T264"/>
        </row>
        <row r="265">
          <cell r="B265">
            <v>38205</v>
          </cell>
          <cell r="C265" t="str">
            <v>Sampson Community College</v>
          </cell>
          <cell r="D265">
            <v>6703198.3682110393</v>
          </cell>
          <cell r="E265">
            <v>6869147.9953751676</v>
          </cell>
          <cell r="F265">
            <v>61103352.164609</v>
          </cell>
          <cell r="G265">
            <v>65154730.873687997</v>
          </cell>
          <cell r="H265">
            <v>405540.91999999987</v>
          </cell>
          <cell r="I265">
            <v>430696.44</v>
          </cell>
          <cell r="J265">
            <v>1040450.1350507162</v>
          </cell>
          <cell r="K265">
            <v>1160106.850881712</v>
          </cell>
          <cell r="L265">
            <v>405540.91999999987</v>
          </cell>
          <cell r="M265">
            <v>430696.44</v>
          </cell>
          <cell r="N265">
            <v>12184541</v>
          </cell>
          <cell r="O265">
            <v>0</v>
          </cell>
          <cell r="P265">
            <v>-1245968</v>
          </cell>
          <cell r="Q265">
            <v>-35227</v>
          </cell>
          <cell r="R265"/>
          <cell r="T265"/>
        </row>
        <row r="266">
          <cell r="B266">
            <v>38210</v>
          </cell>
          <cell r="C266" t="str">
            <v>Clinton City Schools</v>
          </cell>
          <cell r="D266">
            <v>16864152.463980604</v>
          </cell>
          <cell r="E266">
            <v>17227209.273787204</v>
          </cell>
          <cell r="F266">
            <v>169263556.852723</v>
          </cell>
          <cell r="G266">
            <v>176025083.07086301</v>
          </cell>
          <cell r="H266">
            <v>1020274.7300000001</v>
          </cell>
          <cell r="I266">
            <v>1080148.1799999997</v>
          </cell>
          <cell r="J266">
            <v>2617602.6345685008</v>
          </cell>
          <cell r="K266">
            <v>2909444.302779499</v>
          </cell>
          <cell r="L266">
            <v>1020274.7300000001</v>
          </cell>
          <cell r="M266">
            <v>1080148.1799999997</v>
          </cell>
          <cell r="N266">
            <v>34900169</v>
          </cell>
          <cell r="O266">
            <v>0</v>
          </cell>
          <cell r="P266">
            <v>-3451480</v>
          </cell>
          <cell r="Q266">
            <v>118234</v>
          </cell>
          <cell r="R266"/>
          <cell r="T266"/>
        </row>
        <row r="267">
          <cell r="B267">
            <v>38300</v>
          </cell>
          <cell r="C267" t="str">
            <v>Scotland County Schools</v>
          </cell>
          <cell r="D267">
            <v>34615793.056145318</v>
          </cell>
          <cell r="E267">
            <v>31738149.49403169</v>
          </cell>
          <cell r="F267">
            <v>345930244.70257998</v>
          </cell>
          <cell r="G267">
            <v>352959910.331725</v>
          </cell>
          <cell r="H267">
            <v>2094242.15</v>
          </cell>
          <cell r="I267">
            <v>1989985.95</v>
          </cell>
          <cell r="J267">
            <v>5372958.4866464352</v>
          </cell>
          <cell r="K267">
            <v>5360147.2390933903</v>
          </cell>
          <cell r="L267">
            <v>2094242.15</v>
          </cell>
          <cell r="M267">
            <v>1989985.95</v>
          </cell>
          <cell r="N267">
            <v>72417487</v>
          </cell>
          <cell r="O267">
            <v>0</v>
          </cell>
          <cell r="P267">
            <v>-7053919</v>
          </cell>
          <cell r="Q267">
            <v>-330887</v>
          </cell>
          <cell r="R267"/>
          <cell r="T267"/>
        </row>
        <row r="268">
          <cell r="B268">
            <v>38400</v>
          </cell>
          <cell r="C268" t="str">
            <v>Stanly County Schools</v>
          </cell>
          <cell r="D268">
            <v>44012216.16998706</v>
          </cell>
          <cell r="E268">
            <v>44281436.549090423</v>
          </cell>
          <cell r="F268">
            <v>433356983.78315699</v>
          </cell>
          <cell r="G268">
            <v>439077448.666574</v>
          </cell>
          <cell r="H268">
            <v>2662722.1300000004</v>
          </cell>
          <cell r="I268">
            <v>2776451.6199999992</v>
          </cell>
          <cell r="J268">
            <v>6831442.8042453332</v>
          </cell>
          <cell r="K268">
            <v>7478539.9793497883</v>
          </cell>
          <cell r="L268">
            <v>2662722.1300000004</v>
          </cell>
          <cell r="M268">
            <v>2776451.6199999992</v>
          </cell>
          <cell r="N268">
            <v>89804118</v>
          </cell>
          <cell r="O268">
            <v>0</v>
          </cell>
          <cell r="P268">
            <v>-8836652</v>
          </cell>
          <cell r="Q268">
            <v>-229386</v>
          </cell>
          <cell r="R268"/>
          <cell r="T268"/>
        </row>
        <row r="269">
          <cell r="B269">
            <v>38402</v>
          </cell>
          <cell r="C269" t="str">
            <v>Gray Stone Day School</v>
          </cell>
          <cell r="D269">
            <v>2507779.5983336745</v>
          </cell>
          <cell r="E269">
            <v>2875753.1048502186</v>
          </cell>
          <cell r="F269">
            <v>30141026.866331</v>
          </cell>
          <cell r="G269">
            <v>35648558.504860997</v>
          </cell>
          <cell r="H269">
            <v>151719.70000000001</v>
          </cell>
          <cell r="I269">
            <v>180310.07999999996</v>
          </cell>
          <cell r="J269">
            <v>389249.94882108131</v>
          </cell>
          <cell r="K269">
            <v>485676.08102595306</v>
          </cell>
          <cell r="L269">
            <v>151719.70000000001</v>
          </cell>
          <cell r="M269">
            <v>180310.07999999996</v>
          </cell>
          <cell r="N269">
            <v>3680058</v>
          </cell>
          <cell r="O269">
            <v>0</v>
          </cell>
          <cell r="P269">
            <v>-614611</v>
          </cell>
          <cell r="Q269">
            <v>645913</v>
          </cell>
          <cell r="R269"/>
          <cell r="T269"/>
        </row>
        <row r="270">
          <cell r="B270">
            <v>38405</v>
          </cell>
          <cell r="C270" t="str">
            <v>Stanly Community College</v>
          </cell>
          <cell r="D270">
            <v>11184577.966488173</v>
          </cell>
          <cell r="E270">
            <v>11136904.698069734</v>
          </cell>
          <cell r="F270">
            <v>114666805.126623</v>
          </cell>
          <cell r="G270">
            <v>111628725.334251</v>
          </cell>
          <cell r="H270">
            <v>676662.66</v>
          </cell>
          <cell r="I270">
            <v>698285.32000000018</v>
          </cell>
          <cell r="J270">
            <v>1736036.2943911485</v>
          </cell>
          <cell r="K270">
            <v>1880873.6464181799</v>
          </cell>
          <cell r="L270">
            <v>676662.66</v>
          </cell>
          <cell r="M270">
            <v>698285.32000000018</v>
          </cell>
          <cell r="N270">
            <v>21532223</v>
          </cell>
          <cell r="O270">
            <v>0</v>
          </cell>
          <cell r="P270">
            <v>-2338189</v>
          </cell>
          <cell r="Q270">
            <v>131136</v>
          </cell>
          <cell r="R270"/>
          <cell r="T270"/>
        </row>
        <row r="271">
          <cell r="B271">
            <v>38500</v>
          </cell>
          <cell r="C271" t="str">
            <v>Stokes County Schools</v>
          </cell>
          <cell r="D271">
            <v>33921230.122868598</v>
          </cell>
          <cell r="E271">
            <v>34426018.604328074</v>
          </cell>
          <cell r="F271">
            <v>334048876.22929698</v>
          </cell>
          <cell r="G271">
            <v>339986414.23220199</v>
          </cell>
          <cell r="H271">
            <v>2052221.36</v>
          </cell>
          <cell r="I271">
            <v>2158515.6800000002</v>
          </cell>
          <cell r="J271">
            <v>5265150.5331840878</v>
          </cell>
          <cell r="K271">
            <v>5814092.2365264911</v>
          </cell>
          <cell r="L271">
            <v>2052221.36</v>
          </cell>
          <cell r="M271">
            <v>2158515.6800000002</v>
          </cell>
          <cell r="N271">
            <v>70162741</v>
          </cell>
          <cell r="O271">
            <v>0</v>
          </cell>
          <cell r="P271">
            <v>-6811644</v>
          </cell>
          <cell r="Q271">
            <v>-783505</v>
          </cell>
          <cell r="R271"/>
          <cell r="T271"/>
        </row>
        <row r="272">
          <cell r="B272">
            <v>38600</v>
          </cell>
          <cell r="C272" t="str">
            <v>Surry County Schools</v>
          </cell>
          <cell r="D272">
            <v>42924151.889106452</v>
          </cell>
          <cell r="E272">
            <v>44264521.431377999</v>
          </cell>
          <cell r="F272">
            <v>429824849.575185</v>
          </cell>
          <cell r="G272">
            <v>446485840.68394703</v>
          </cell>
          <cell r="H272">
            <v>2596894.66</v>
          </cell>
          <cell r="I272">
            <v>2775391.0400000005</v>
          </cell>
          <cell r="J272">
            <v>6662556.7642088616</v>
          </cell>
          <cell r="K272">
            <v>7475683.2431206545</v>
          </cell>
          <cell r="L272">
            <v>2596894.66</v>
          </cell>
          <cell r="M272">
            <v>2775391.0400000005</v>
          </cell>
          <cell r="N272">
            <v>90312846</v>
          </cell>
          <cell r="O272">
            <v>0</v>
          </cell>
          <cell r="P272">
            <v>-8764627</v>
          </cell>
          <cell r="Q272">
            <v>-33967</v>
          </cell>
          <cell r="R272"/>
          <cell r="T272"/>
        </row>
        <row r="273">
          <cell r="B273">
            <v>38601</v>
          </cell>
          <cell r="C273" t="str">
            <v>Bridges Charter Schools</v>
          </cell>
          <cell r="D273">
            <v>490848.74407774687</v>
          </cell>
          <cell r="E273">
            <v>518903.26925834286</v>
          </cell>
          <cell r="F273">
            <v>5675715.6937079998</v>
          </cell>
          <cell r="G273">
            <v>6338191.1802559998</v>
          </cell>
          <cell r="H273">
            <v>29696.160000000003</v>
          </cell>
          <cell r="I273">
            <v>32535.3</v>
          </cell>
          <cell r="J273">
            <v>76188.054419977372</v>
          </cell>
          <cell r="K273">
            <v>87635.793844712927</v>
          </cell>
          <cell r="L273">
            <v>29696.160000000003</v>
          </cell>
          <cell r="M273">
            <v>32535.3</v>
          </cell>
          <cell r="N273">
            <v>1053326</v>
          </cell>
          <cell r="O273">
            <v>0</v>
          </cell>
          <cell r="P273">
            <v>-115734</v>
          </cell>
          <cell r="Q273">
            <v>-18063</v>
          </cell>
          <cell r="R273"/>
          <cell r="T273"/>
        </row>
        <row r="274">
          <cell r="B274">
            <v>38602</v>
          </cell>
          <cell r="C274" t="str">
            <v>Millennium Charter Academy</v>
          </cell>
          <cell r="D274">
            <v>3485875.9065429312</v>
          </cell>
          <cell r="E274">
            <v>3663482.4716627621</v>
          </cell>
          <cell r="F274">
            <v>36180230.187648997</v>
          </cell>
          <cell r="G274">
            <v>38370081.505629003</v>
          </cell>
          <cell r="H274">
            <v>210894.14999999997</v>
          </cell>
          <cell r="I274">
            <v>229700.81</v>
          </cell>
          <cell r="J274">
            <v>541067.09342402744</v>
          </cell>
          <cell r="K274">
            <v>618712.99269174016</v>
          </cell>
          <cell r="L274">
            <v>210894.14999999997</v>
          </cell>
          <cell r="M274">
            <v>229700.81</v>
          </cell>
          <cell r="N274">
            <v>6551021</v>
          </cell>
          <cell r="O274">
            <v>0</v>
          </cell>
          <cell r="P274">
            <v>-737757</v>
          </cell>
          <cell r="Q274">
            <v>403689</v>
          </cell>
          <cell r="R274"/>
          <cell r="T274"/>
        </row>
        <row r="275">
          <cell r="B275">
            <v>38605</v>
          </cell>
          <cell r="C275" t="str">
            <v>Surry Community College</v>
          </cell>
          <cell r="D275">
            <v>12105913.41754787</v>
          </cell>
          <cell r="E275">
            <v>12159118.604269424</v>
          </cell>
          <cell r="F275">
            <v>112675838.88093001</v>
          </cell>
          <cell r="G275">
            <v>114159698.96767899</v>
          </cell>
          <cell r="H275">
            <v>732403.1</v>
          </cell>
          <cell r="I275">
            <v>762378.26000000013</v>
          </cell>
          <cell r="J275">
            <v>1879043.1907748384</v>
          </cell>
          <cell r="K275">
            <v>2053511.8479021543</v>
          </cell>
          <cell r="L275">
            <v>732403.1</v>
          </cell>
          <cell r="M275">
            <v>762378.26000000013</v>
          </cell>
          <cell r="N275">
            <v>23144077</v>
          </cell>
          <cell r="O275">
            <v>0</v>
          </cell>
          <cell r="P275">
            <v>-2297591</v>
          </cell>
          <cell r="Q275">
            <v>-369667</v>
          </cell>
          <cell r="R275"/>
          <cell r="T275"/>
        </row>
        <row r="276">
          <cell r="B276">
            <v>38610</v>
          </cell>
          <cell r="C276" t="str">
            <v>Mount Airy City Schools</v>
          </cell>
          <cell r="D276">
            <v>9408456.0829933491</v>
          </cell>
          <cell r="E276">
            <v>9794916.4707704913</v>
          </cell>
          <cell r="F276">
            <v>88263892.267363995</v>
          </cell>
          <cell r="G276">
            <v>96712792.484033003</v>
          </cell>
          <cell r="H276">
            <v>569207.97</v>
          </cell>
          <cell r="I276">
            <v>614142.49000000011</v>
          </cell>
          <cell r="J276">
            <v>1460352.0386017871</v>
          </cell>
          <cell r="K276">
            <v>1654229.856338152</v>
          </cell>
          <cell r="L276">
            <v>569207.97</v>
          </cell>
          <cell r="M276">
            <v>614142.49000000011</v>
          </cell>
          <cell r="N276">
            <v>17980947</v>
          </cell>
          <cell r="O276">
            <v>0</v>
          </cell>
          <cell r="P276">
            <v>-1799803</v>
          </cell>
          <cell r="Q276">
            <v>-67030</v>
          </cell>
          <cell r="R276"/>
          <cell r="T276"/>
        </row>
        <row r="277">
          <cell r="B277">
            <v>38620</v>
          </cell>
          <cell r="C277" t="str">
            <v>Elkin City Schools</v>
          </cell>
          <cell r="D277">
            <v>7142611.7435813183</v>
          </cell>
          <cell r="E277">
            <v>7369753.0555861033</v>
          </cell>
          <cell r="F277">
            <v>69362339.997801006</v>
          </cell>
          <cell r="G277">
            <v>69066829.798359007</v>
          </cell>
          <cell r="H277">
            <v>432125.26</v>
          </cell>
          <cell r="I277">
            <v>462084.43999999994</v>
          </cell>
          <cell r="J277">
            <v>1108654.5474272387</v>
          </cell>
          <cell r="K277">
            <v>1244652.3229442979</v>
          </cell>
          <cell r="L277">
            <v>432125.26</v>
          </cell>
          <cell r="M277">
            <v>462084.43999999994</v>
          </cell>
          <cell r="N277">
            <v>14646449</v>
          </cell>
          <cell r="O277">
            <v>0</v>
          </cell>
          <cell r="P277">
            <v>-1414379</v>
          </cell>
          <cell r="Q277">
            <v>-234939</v>
          </cell>
          <cell r="R277"/>
          <cell r="T277"/>
        </row>
        <row r="278">
          <cell r="B278">
            <v>38700</v>
          </cell>
          <cell r="C278" t="str">
            <v>Swain County Schools</v>
          </cell>
          <cell r="D278">
            <v>12108973.602315146</v>
          </cell>
          <cell r="E278">
            <v>12827072.452862246</v>
          </cell>
          <cell r="F278">
            <v>129584501.740991</v>
          </cell>
          <cell r="G278">
            <v>136173544.6873</v>
          </cell>
          <cell r="H278">
            <v>732588.24</v>
          </cell>
          <cell r="I278">
            <v>804259.04999999993</v>
          </cell>
          <cell r="J278">
            <v>1879518.1833797852</v>
          </cell>
          <cell r="K278">
            <v>2166320.2830016832</v>
          </cell>
          <cell r="L278">
            <v>732588.24</v>
          </cell>
          <cell r="M278">
            <v>804259.04999999993</v>
          </cell>
          <cell r="N278">
            <v>26980726</v>
          </cell>
          <cell r="O278">
            <v>0</v>
          </cell>
          <cell r="P278">
            <v>-2642378</v>
          </cell>
          <cell r="Q278">
            <v>23170</v>
          </cell>
          <cell r="R278"/>
          <cell r="T278"/>
        </row>
        <row r="279">
          <cell r="B279">
            <v>38701</v>
          </cell>
          <cell r="C279" t="str">
            <v>Mountain Discovery Charter</v>
          </cell>
          <cell r="D279">
            <v>861933.58536463429</v>
          </cell>
          <cell r="E279">
            <v>874238.12535532133</v>
          </cell>
          <cell r="F279">
            <v>7702553.4782619998</v>
          </cell>
          <cell r="G279">
            <v>8498090.0400760006</v>
          </cell>
          <cell r="H279">
            <v>52146.65</v>
          </cell>
          <cell r="I279">
            <v>54814.840000000004</v>
          </cell>
          <cell r="J279">
            <v>133786.71882221516</v>
          </cell>
          <cell r="K279">
            <v>147647.07926070833</v>
          </cell>
          <cell r="L279">
            <v>52146.65</v>
          </cell>
          <cell r="M279">
            <v>54814.840000000004</v>
          </cell>
          <cell r="N279">
            <v>1581166</v>
          </cell>
          <cell r="O279">
            <v>0</v>
          </cell>
          <cell r="P279">
            <v>-157064</v>
          </cell>
          <cell r="Q279">
            <v>-22136</v>
          </cell>
          <cell r="R279"/>
          <cell r="T279"/>
        </row>
        <row r="280">
          <cell r="B280">
            <v>38800</v>
          </cell>
          <cell r="C280" t="str">
            <v>Transylvania County Schools</v>
          </cell>
          <cell r="D280">
            <v>21883185.567056816</v>
          </cell>
          <cell r="E280">
            <v>22513077.977003001</v>
          </cell>
          <cell r="F280">
            <v>221610843.79047799</v>
          </cell>
          <cell r="G280">
            <v>229283509.31643701</v>
          </cell>
          <cell r="H280">
            <v>1323924.2999999998</v>
          </cell>
          <cell r="I280">
            <v>1411572.81</v>
          </cell>
          <cell r="J280">
            <v>3396641.7414349341</v>
          </cell>
          <cell r="K280">
            <v>3802156.5430151904</v>
          </cell>
          <cell r="L280">
            <v>1323924.2999999998</v>
          </cell>
          <cell r="M280">
            <v>1411572.81</v>
          </cell>
          <cell r="N280">
            <v>45915902</v>
          </cell>
          <cell r="O280">
            <v>0</v>
          </cell>
          <cell r="P280">
            <v>-4518902</v>
          </cell>
          <cell r="Q280">
            <v>-115485</v>
          </cell>
          <cell r="R280"/>
          <cell r="T280"/>
        </row>
        <row r="281">
          <cell r="B281">
            <v>38801</v>
          </cell>
          <cell r="C281" t="str">
            <v>Brevard Academy Charter School</v>
          </cell>
          <cell r="D281">
            <v>1575898.7908967813</v>
          </cell>
          <cell r="E281">
            <v>1738707.0517323387</v>
          </cell>
          <cell r="F281">
            <v>19794906.997184001</v>
          </cell>
          <cell r="G281">
            <v>18587510.028937999</v>
          </cell>
          <cell r="H281">
            <v>95341.26999999999</v>
          </cell>
          <cell r="I281">
            <v>109017.15000000001</v>
          </cell>
          <cell r="J281">
            <v>244606.23418077471</v>
          </cell>
          <cell r="K281">
            <v>293644.27200419689</v>
          </cell>
          <cell r="L281">
            <v>95341.26999999999</v>
          </cell>
          <cell r="M281">
            <v>109017.15000000001</v>
          </cell>
          <cell r="N281">
            <v>3788251</v>
          </cell>
          <cell r="O281">
            <v>0</v>
          </cell>
          <cell r="P281">
            <v>-403641</v>
          </cell>
          <cell r="Q281">
            <v>195757</v>
          </cell>
          <cell r="R281"/>
          <cell r="T281"/>
        </row>
        <row r="282">
          <cell r="B282">
            <v>38900</v>
          </cell>
          <cell r="C282" t="str">
            <v>Tyrrell County Schools</v>
          </cell>
          <cell r="D282">
            <v>4977702.4267840991</v>
          </cell>
          <cell r="E282">
            <v>5394905.9653825751</v>
          </cell>
          <cell r="F282">
            <v>47633550.140458003</v>
          </cell>
          <cell r="G282">
            <v>48899935.616205998</v>
          </cell>
          <cell r="H282">
            <v>301149.07999999996</v>
          </cell>
          <cell r="I282">
            <v>338261.27999999997</v>
          </cell>
          <cell r="J282">
            <v>772623.8845549766</v>
          </cell>
          <cell r="K282">
            <v>911127.16955825558</v>
          </cell>
          <cell r="L282">
            <v>301149.07999999996</v>
          </cell>
          <cell r="M282">
            <v>338261.27999999997</v>
          </cell>
          <cell r="N282">
            <v>9625201</v>
          </cell>
          <cell r="O282">
            <v>0</v>
          </cell>
          <cell r="P282">
            <v>-971303</v>
          </cell>
          <cell r="Q282">
            <v>-97972</v>
          </cell>
          <cell r="R282"/>
          <cell r="T282"/>
        </row>
        <row r="283">
          <cell r="B283">
            <v>39000</v>
          </cell>
          <cell r="C283" t="str">
            <v>Union County Schools</v>
          </cell>
          <cell r="D283">
            <v>214541848.36475226</v>
          </cell>
          <cell r="E283">
            <v>228815339.87102312</v>
          </cell>
          <cell r="F283">
            <v>2251838872.3045001</v>
          </cell>
          <cell r="G283">
            <v>2398767535.6949301</v>
          </cell>
          <cell r="H283">
            <v>12979699.209999999</v>
          </cell>
          <cell r="I283">
            <v>14346750.479999999</v>
          </cell>
          <cell r="J283">
            <v>33300535.482244749</v>
          </cell>
          <cell r="K283">
            <v>38643838.151386835</v>
          </cell>
          <cell r="L283">
            <v>12979699.209999999</v>
          </cell>
          <cell r="M283">
            <v>14346750.479999999</v>
          </cell>
          <cell r="N283">
            <v>477021010</v>
          </cell>
          <cell r="O283">
            <v>0</v>
          </cell>
          <cell r="P283">
            <v>-45917607</v>
          </cell>
          <cell r="Q283">
            <v>-927299</v>
          </cell>
          <cell r="R283"/>
          <cell r="T283"/>
        </row>
        <row r="284">
          <cell r="B284">
            <v>39100</v>
          </cell>
          <cell r="C284" t="str">
            <v>Vance County Schools</v>
          </cell>
          <cell r="D284">
            <v>33995575.554753557</v>
          </cell>
          <cell r="E284">
            <v>33170223.187239669</v>
          </cell>
          <cell r="F284">
            <v>315717819.50889498</v>
          </cell>
          <cell r="G284">
            <v>305607840.638493</v>
          </cell>
          <cell r="H284">
            <v>2056719.23</v>
          </cell>
          <cell r="I284">
            <v>2079777.15</v>
          </cell>
          <cell r="J284">
            <v>5276690.2057994688</v>
          </cell>
          <cell r="K284">
            <v>5602005.254610979</v>
          </cell>
          <cell r="L284">
            <v>2056719.23</v>
          </cell>
          <cell r="M284">
            <v>2079777.15</v>
          </cell>
          <cell r="N284">
            <v>68727085</v>
          </cell>
          <cell r="O284">
            <v>0</v>
          </cell>
          <cell r="P284">
            <v>-6437853</v>
          </cell>
          <cell r="Q284">
            <v>-1379395</v>
          </cell>
          <cell r="R284"/>
          <cell r="T284"/>
        </row>
        <row r="285">
          <cell r="B285">
            <v>39101</v>
          </cell>
          <cell r="C285" t="str">
            <v>Vance Charter School</v>
          </cell>
          <cell r="D285">
            <v>3371231.2098894422</v>
          </cell>
          <cell r="E285">
            <v>3907751.2020237735</v>
          </cell>
          <cell r="F285">
            <v>32491124.029906001</v>
          </cell>
          <cell r="G285">
            <v>38574882.938026004</v>
          </cell>
          <cell r="H285">
            <v>203958.18999999997</v>
          </cell>
          <cell r="I285">
            <v>245016.49</v>
          </cell>
          <cell r="J285">
            <v>523272.29106793879</v>
          </cell>
          <cell r="K285">
            <v>659966.70097387035</v>
          </cell>
          <cell r="L285">
            <v>203958.18999999997</v>
          </cell>
          <cell r="M285">
            <v>245016.49</v>
          </cell>
          <cell r="N285">
            <v>5792209</v>
          </cell>
          <cell r="O285">
            <v>0</v>
          </cell>
          <cell r="P285">
            <v>-662532</v>
          </cell>
          <cell r="Q285">
            <v>348801</v>
          </cell>
          <cell r="R285"/>
          <cell r="T285"/>
        </row>
        <row r="286">
          <cell r="B286">
            <v>39105</v>
          </cell>
          <cell r="C286" t="str">
            <v>Vance-Granville Community College</v>
          </cell>
          <cell r="D286">
            <v>13040847.136978475</v>
          </cell>
          <cell r="E286">
            <v>12104869.430382799</v>
          </cell>
          <cell r="F286">
            <v>126777171.07564101</v>
          </cell>
          <cell r="G286">
            <v>114110979.792486</v>
          </cell>
          <cell r="H286">
            <v>788966.23</v>
          </cell>
          <cell r="I286">
            <v>758976.83</v>
          </cell>
          <cell r="J286">
            <v>2024160.7691622209</v>
          </cell>
          <cell r="K286">
            <v>2044349.8909428751</v>
          </cell>
          <cell r="L286">
            <v>788966.23</v>
          </cell>
          <cell r="M286">
            <v>758976.83</v>
          </cell>
          <cell r="N286">
            <v>26774696</v>
          </cell>
          <cell r="O286">
            <v>0</v>
          </cell>
          <cell r="P286">
            <v>-2585134</v>
          </cell>
          <cell r="Q286">
            <v>-730553</v>
          </cell>
          <cell r="R286"/>
          <cell r="T286"/>
        </row>
        <row r="287">
          <cell r="B287">
            <v>39200</v>
          </cell>
          <cell r="C287" t="str">
            <v>Wake County Schools</v>
          </cell>
          <cell r="D287">
            <v>908401951.87871599</v>
          </cell>
          <cell r="E287">
            <v>956684087.55136859</v>
          </cell>
          <cell r="F287">
            <v>9632977504.6248207</v>
          </cell>
          <cell r="G287">
            <v>10250784756.0478</v>
          </cell>
          <cell r="H287">
            <v>54957968.280000009</v>
          </cell>
          <cell r="I287">
            <v>59984212.159999996</v>
          </cell>
          <cell r="J287">
            <v>140999397.83891353</v>
          </cell>
          <cell r="K287">
            <v>161571095.1118103</v>
          </cell>
          <cell r="L287">
            <v>54957968.280000009</v>
          </cell>
          <cell r="M287">
            <v>59984212.159999996</v>
          </cell>
          <cell r="N287">
            <v>1971459508</v>
          </cell>
          <cell r="O287">
            <v>0</v>
          </cell>
          <cell r="P287">
            <v>-196427588</v>
          </cell>
          <cell r="Q287">
            <v>20299983</v>
          </cell>
          <cell r="R287"/>
          <cell r="T287"/>
        </row>
        <row r="288">
          <cell r="B288">
            <v>39201</v>
          </cell>
          <cell r="C288" t="str">
            <v>Endeavor Charter School</v>
          </cell>
          <cell r="D288">
            <v>2199489.2063190541</v>
          </cell>
          <cell r="E288">
            <v>2032978.5529826111</v>
          </cell>
          <cell r="F288">
            <v>29745786.181361999</v>
          </cell>
          <cell r="G288">
            <v>28971436.236506999</v>
          </cell>
          <cell r="H288">
            <v>133068.25</v>
          </cell>
          <cell r="I288">
            <v>127468.01000000001</v>
          </cell>
          <cell r="J288">
            <v>341398.04852112709</v>
          </cell>
          <cell r="K288">
            <v>343342.77680414217</v>
          </cell>
          <cell r="L288">
            <v>133068.25</v>
          </cell>
          <cell r="M288">
            <v>127468.01000000001</v>
          </cell>
          <cell r="N288">
            <v>6046700</v>
          </cell>
          <cell r="O288">
            <v>0</v>
          </cell>
          <cell r="P288">
            <v>-606551</v>
          </cell>
          <cell r="Q288">
            <v>11694</v>
          </cell>
          <cell r="R288"/>
          <cell r="T288"/>
        </row>
        <row r="289">
          <cell r="B289">
            <v>39204</v>
          </cell>
          <cell r="C289" t="str">
            <v>Southern Wake Academy</v>
          </cell>
          <cell r="D289">
            <v>2919799.410914687</v>
          </cell>
          <cell r="E289">
            <v>3663343.0780019276</v>
          </cell>
          <cell r="F289">
            <v>32603112.838316999</v>
          </cell>
          <cell r="G289">
            <v>42329167.062904999</v>
          </cell>
          <cell r="H289">
            <v>176646.74000000002</v>
          </cell>
          <cell r="I289">
            <v>229692.06999999998</v>
          </cell>
          <cell r="J289">
            <v>453202.41540426755</v>
          </cell>
          <cell r="K289">
            <v>618689.45097433764</v>
          </cell>
          <cell r="L289">
            <v>176646.74000000002</v>
          </cell>
          <cell r="M289">
            <v>229692.06999999998</v>
          </cell>
          <cell r="N289">
            <v>5162785</v>
          </cell>
          <cell r="O289">
            <v>0</v>
          </cell>
          <cell r="P289">
            <v>-664815</v>
          </cell>
          <cell r="Q289">
            <v>606812</v>
          </cell>
          <cell r="R289"/>
          <cell r="T289"/>
        </row>
        <row r="290">
          <cell r="B290">
            <v>39205</v>
          </cell>
          <cell r="C290" t="str">
            <v>Wake Technical College</v>
          </cell>
          <cell r="D290">
            <v>80009280.497236893</v>
          </cell>
          <cell r="E290">
            <v>84733198.454644665</v>
          </cell>
          <cell r="F290">
            <v>758269149.71561694</v>
          </cell>
          <cell r="G290">
            <v>830899703.21946001</v>
          </cell>
          <cell r="H290">
            <v>4840530.6599999992</v>
          </cell>
          <cell r="I290">
            <v>5312782.16</v>
          </cell>
          <cell r="J290">
            <v>12418798.031316133</v>
          </cell>
          <cell r="K290">
            <v>14310299.339967009</v>
          </cell>
          <cell r="L290">
            <v>4840530.6599999992</v>
          </cell>
          <cell r="M290">
            <v>5312782.16</v>
          </cell>
          <cell r="N290">
            <v>145956593</v>
          </cell>
          <cell r="O290">
            <v>0</v>
          </cell>
          <cell r="P290">
            <v>-15461988</v>
          </cell>
          <cell r="Q290">
            <v>2177838</v>
          </cell>
          <cell r="R290"/>
          <cell r="T290"/>
        </row>
        <row r="291">
          <cell r="B291">
            <v>39208</v>
          </cell>
          <cell r="C291" t="str">
            <v>East Wake Academy</v>
          </cell>
          <cell r="D291">
            <v>4827039.8149268422</v>
          </cell>
          <cell r="E291">
            <v>5204864.0804041624</v>
          </cell>
          <cell r="F291">
            <v>58299264.662396997</v>
          </cell>
          <cell r="G291">
            <v>61058731.727507003</v>
          </cell>
          <cell r="H291">
            <v>292034.05</v>
          </cell>
          <cell r="I291">
            <v>326345.63</v>
          </cell>
          <cell r="J291">
            <v>749238.49056195782</v>
          </cell>
          <cell r="K291">
            <v>879031.64725092321</v>
          </cell>
          <cell r="L291">
            <v>292034.05</v>
          </cell>
          <cell r="M291">
            <v>326345.63</v>
          </cell>
          <cell r="N291">
            <v>11860088</v>
          </cell>
          <cell r="O291">
            <v>0</v>
          </cell>
          <cell r="P291">
            <v>-1188790</v>
          </cell>
          <cell r="Q291">
            <v>-39229</v>
          </cell>
          <cell r="R291"/>
          <cell r="T291"/>
        </row>
        <row r="292">
          <cell r="B292">
            <v>39209</v>
          </cell>
          <cell r="C292" t="str">
            <v>Casa Esperanza Montessori</v>
          </cell>
          <cell r="D292">
            <v>2337886.2855609711</v>
          </cell>
          <cell r="E292">
            <v>2381497.1547584166</v>
          </cell>
          <cell r="F292">
            <v>29125293.317674</v>
          </cell>
          <cell r="G292">
            <v>31006718.94946</v>
          </cell>
          <cell r="H292">
            <v>141441.22</v>
          </cell>
          <cell r="I292">
            <v>149320.16999999998</v>
          </cell>
          <cell r="J292">
            <v>362879.62371525448</v>
          </cell>
          <cell r="K292">
            <v>402202.88840052148</v>
          </cell>
          <cell r="L292">
            <v>141441.22</v>
          </cell>
          <cell r="M292">
            <v>149320.16999999998</v>
          </cell>
          <cell r="N292">
            <v>6111570</v>
          </cell>
          <cell r="O292">
            <v>0</v>
          </cell>
          <cell r="P292">
            <v>-593899</v>
          </cell>
          <cell r="Q292">
            <v>-3403</v>
          </cell>
          <cell r="R292"/>
          <cell r="T292"/>
        </row>
        <row r="293">
          <cell r="B293">
            <v>39220</v>
          </cell>
          <cell r="C293" t="str">
            <v>North Carolina Innovative School District</v>
          </cell>
          <cell r="D293">
            <v>0</v>
          </cell>
          <cell r="E293">
            <v>940166.22327152942</v>
          </cell>
          <cell r="F293">
            <v>0</v>
          </cell>
          <cell r="G293">
            <v>6196399.4467010004</v>
          </cell>
          <cell r="H293">
            <v>0</v>
          </cell>
          <cell r="I293">
            <v>58948.539999999994</v>
          </cell>
          <cell r="J293">
            <v>0</v>
          </cell>
          <cell r="K293">
            <v>158781.44965274064</v>
          </cell>
          <cell r="L293">
            <v>0</v>
          </cell>
          <cell r="M293">
            <v>58948.539999999994</v>
          </cell>
          <cell r="N293">
            <v>0</v>
          </cell>
          <cell r="O293">
            <v>0</v>
          </cell>
          <cell r="P293">
            <v>0</v>
          </cell>
          <cell r="Q293">
            <v>0</v>
          </cell>
          <cell r="R293"/>
          <cell r="T293"/>
        </row>
        <row r="294">
          <cell r="B294">
            <v>39300</v>
          </cell>
          <cell r="C294" t="str">
            <v>Warren County Schools</v>
          </cell>
          <cell r="D294">
            <v>12749226.107262379</v>
          </cell>
          <cell r="E294">
            <v>12974729.095588392</v>
          </cell>
          <cell r="F294">
            <v>116676926.72927199</v>
          </cell>
          <cell r="G294">
            <v>120822449.267534</v>
          </cell>
          <cell r="H294">
            <v>771323.2699999999</v>
          </cell>
          <cell r="I294">
            <v>813517.14</v>
          </cell>
          <cell r="J294">
            <v>1978896.2367577117</v>
          </cell>
          <cell r="K294">
            <v>2191257.5070824753</v>
          </cell>
          <cell r="L294">
            <v>771323.2699999999</v>
          </cell>
          <cell r="M294">
            <v>813517.14</v>
          </cell>
          <cell r="N294">
            <v>26150045</v>
          </cell>
          <cell r="O294">
            <v>0</v>
          </cell>
          <cell r="P294">
            <v>-2379178</v>
          </cell>
          <cell r="Q294">
            <v>-923202</v>
          </cell>
          <cell r="R294"/>
          <cell r="T294"/>
        </row>
        <row r="295">
          <cell r="B295">
            <v>39301</v>
          </cell>
          <cell r="C295" t="str">
            <v>Haliwa-Saponi Tribal Charter</v>
          </cell>
          <cell r="D295">
            <v>585131.32765569456</v>
          </cell>
          <cell r="E295">
            <v>482664.42620653694</v>
          </cell>
          <cell r="F295">
            <v>6065556.1939420002</v>
          </cell>
          <cell r="G295">
            <v>5014008.7728110002</v>
          </cell>
          <cell r="H295">
            <v>35400.219999999994</v>
          </cell>
          <cell r="I295">
            <v>30263.120000000003</v>
          </cell>
          <cell r="J295">
            <v>90822.311296786211</v>
          </cell>
          <cell r="K295">
            <v>81515.539903360623</v>
          </cell>
          <cell r="L295">
            <v>35400.219999999994</v>
          </cell>
          <cell r="M295">
            <v>30263.120000000003</v>
          </cell>
          <cell r="N295">
            <v>1875079</v>
          </cell>
          <cell r="O295">
            <v>0</v>
          </cell>
          <cell r="P295">
            <v>-123684</v>
          </cell>
          <cell r="Q295">
            <v>-84398</v>
          </cell>
          <cell r="R295"/>
          <cell r="T295"/>
        </row>
        <row r="296">
          <cell r="B296">
            <v>39400</v>
          </cell>
          <cell r="C296" t="str">
            <v>Washington County Schools</v>
          </cell>
          <cell r="D296">
            <v>9812831.5493975803</v>
          </cell>
          <cell r="E296">
            <v>9540995.7660773005</v>
          </cell>
          <cell r="F296">
            <v>87973979.753693998</v>
          </cell>
          <cell r="G296">
            <v>82593636.545656994</v>
          </cell>
          <cell r="H296">
            <v>593672.52999999991</v>
          </cell>
          <cell r="I296">
            <v>598221.63000000012</v>
          </cell>
          <cell r="J296">
            <v>1523117.9729394522</v>
          </cell>
          <cell r="K296">
            <v>1611346.059207327</v>
          </cell>
          <cell r="L296">
            <v>593672.52999999991</v>
          </cell>
          <cell r="M296">
            <v>598221.63000000012</v>
          </cell>
          <cell r="N296">
            <v>17845774</v>
          </cell>
          <cell r="O296">
            <v>0</v>
          </cell>
          <cell r="P296">
            <v>-1793892</v>
          </cell>
          <cell r="Q296">
            <v>-181829</v>
          </cell>
          <cell r="R296"/>
          <cell r="T296"/>
        </row>
        <row r="297">
          <cell r="B297">
            <v>39401</v>
          </cell>
          <cell r="C297" t="str">
            <v>Henderson Collegiate Charter School</v>
          </cell>
          <cell r="D297">
            <v>4284931.2404490076</v>
          </cell>
          <cell r="E297">
            <v>5035021.0386335151</v>
          </cell>
          <cell r="F297">
            <v>56068146.886037998</v>
          </cell>
          <cell r="G297">
            <v>65145401.423836999</v>
          </cell>
          <cell r="H297">
            <v>259236.69</v>
          </cell>
          <cell r="I297">
            <v>315696.45</v>
          </cell>
          <cell r="J297">
            <v>665094.04062258569</v>
          </cell>
          <cell r="K297">
            <v>850347.43831185577</v>
          </cell>
          <cell r="L297">
            <v>259236.69</v>
          </cell>
          <cell r="M297">
            <v>315696.45</v>
          </cell>
          <cell r="N297">
            <v>9358530</v>
          </cell>
          <cell r="O297">
            <v>0</v>
          </cell>
          <cell r="P297">
            <v>-1143295</v>
          </cell>
          <cell r="Q297">
            <v>1053608</v>
          </cell>
          <cell r="R297"/>
          <cell r="T297"/>
        </row>
        <row r="298">
          <cell r="B298">
            <v>39500</v>
          </cell>
          <cell r="C298" t="str">
            <v>Watauga County Schools</v>
          </cell>
          <cell r="D298">
            <v>28434943.632510208</v>
          </cell>
          <cell r="E298">
            <v>30330675.592174537</v>
          </cell>
          <cell r="F298">
            <v>289137293.42046601</v>
          </cell>
          <cell r="G298">
            <v>315815344.330755</v>
          </cell>
          <cell r="H298">
            <v>1720303.1400000001</v>
          </cell>
          <cell r="I298">
            <v>1901737.16</v>
          </cell>
          <cell r="J298">
            <v>4413585.7716680523</v>
          </cell>
          <cell r="K298">
            <v>5122443.7979852604</v>
          </cell>
          <cell r="L298">
            <v>1720303.1400000001</v>
          </cell>
          <cell r="M298">
            <v>1901737.16</v>
          </cell>
          <cell r="N298">
            <v>58945383</v>
          </cell>
          <cell r="O298">
            <v>0</v>
          </cell>
          <cell r="P298">
            <v>-5895845</v>
          </cell>
          <cell r="Q298">
            <v>360850</v>
          </cell>
          <cell r="R298"/>
          <cell r="T298"/>
        </row>
        <row r="299">
          <cell r="B299">
            <v>39501</v>
          </cell>
          <cell r="C299" t="str">
            <v>Two Rivers Community School</v>
          </cell>
          <cell r="D299">
            <v>788942.54226561938</v>
          </cell>
          <cell r="E299">
            <v>760419.21405186318</v>
          </cell>
          <cell r="F299">
            <v>8882942.3501849994</v>
          </cell>
          <cell r="G299">
            <v>8390812.5369550008</v>
          </cell>
          <cell r="H299">
            <v>47730.720000000008</v>
          </cell>
          <cell r="I299">
            <v>47678.37999999999</v>
          </cell>
          <cell r="J299">
            <v>122457.27032938611</v>
          </cell>
          <cell r="K299">
            <v>128424.59361155062</v>
          </cell>
          <cell r="L299">
            <v>47730.720000000008</v>
          </cell>
          <cell r="M299">
            <v>47678.37999999999</v>
          </cell>
          <cell r="N299">
            <v>1889920</v>
          </cell>
          <cell r="O299">
            <v>0</v>
          </cell>
          <cell r="P299">
            <v>-181134</v>
          </cell>
          <cell r="Q299">
            <v>-17603</v>
          </cell>
          <cell r="R299"/>
          <cell r="T299"/>
        </row>
        <row r="300">
          <cell r="B300">
            <v>39600</v>
          </cell>
          <cell r="C300" t="str">
            <v>Wayne County Schools</v>
          </cell>
          <cell r="D300">
            <v>96044067.847613409</v>
          </cell>
          <cell r="E300">
            <v>100163576.23145029</v>
          </cell>
          <cell r="F300">
            <v>931760673.77748001</v>
          </cell>
          <cell r="G300">
            <v>981439100.612293</v>
          </cell>
          <cell r="H300">
            <v>5810629.1200000001</v>
          </cell>
          <cell r="I300">
            <v>6280268.7800000003</v>
          </cell>
          <cell r="J300">
            <v>14907669.126542462</v>
          </cell>
          <cell r="K300">
            <v>16916282.932490766</v>
          </cell>
          <cell r="L300">
            <v>5810629.1200000001</v>
          </cell>
          <cell r="M300">
            <v>6280268.7800000003</v>
          </cell>
          <cell r="N300">
            <v>191786814</v>
          </cell>
          <cell r="O300">
            <v>0</v>
          </cell>
          <cell r="P300">
            <v>-18999681</v>
          </cell>
          <cell r="Q300">
            <v>1131249</v>
          </cell>
          <cell r="R300"/>
          <cell r="T300"/>
        </row>
        <row r="301">
          <cell r="B301">
            <v>39605</v>
          </cell>
          <cell r="C301" t="str">
            <v>Wayne Community College</v>
          </cell>
          <cell r="D301">
            <v>14732588.318102457</v>
          </cell>
          <cell r="E301">
            <v>14909766.376989471</v>
          </cell>
          <cell r="F301">
            <v>136916552.49955499</v>
          </cell>
          <cell r="G301">
            <v>142473158.96448401</v>
          </cell>
          <cell r="H301">
            <v>891315.92</v>
          </cell>
          <cell r="I301">
            <v>934844.22000000009</v>
          </cell>
          <cell r="J301">
            <v>2286747.7080656961</v>
          </cell>
          <cell r="K301">
            <v>2518059.31836625</v>
          </cell>
          <cell r="L301">
            <v>891315.92</v>
          </cell>
          <cell r="M301">
            <v>934844.22000000009</v>
          </cell>
          <cell r="N301">
            <v>25826219</v>
          </cell>
          <cell r="O301">
            <v>0</v>
          </cell>
          <cell r="P301">
            <v>-2791887</v>
          </cell>
          <cell r="Q301">
            <v>316086</v>
          </cell>
          <cell r="R301"/>
          <cell r="T301"/>
        </row>
        <row r="302">
          <cell r="B302">
            <v>39700</v>
          </cell>
          <cell r="C302" t="str">
            <v>Wilkes County Schools</v>
          </cell>
          <cell r="D302">
            <v>51933859.979530856</v>
          </cell>
          <cell r="E302">
            <v>53717167.932223693</v>
          </cell>
          <cell r="F302">
            <v>525613091.89889699</v>
          </cell>
          <cell r="G302">
            <v>547249372.93249798</v>
          </cell>
          <cell r="H302">
            <v>3141978.53</v>
          </cell>
          <cell r="I302">
            <v>3368073.1599999997</v>
          </cell>
          <cell r="J302">
            <v>8061016.3479062775</v>
          </cell>
          <cell r="K302">
            <v>9072108.2978694141</v>
          </cell>
          <cell r="L302">
            <v>3141978.53</v>
          </cell>
          <cell r="M302">
            <v>3368073.1599999997</v>
          </cell>
          <cell r="N302">
            <v>112661025</v>
          </cell>
          <cell r="O302">
            <v>0</v>
          </cell>
          <cell r="P302">
            <v>-10717861</v>
          </cell>
          <cell r="Q302">
            <v>-1124769</v>
          </cell>
          <cell r="R302"/>
          <cell r="T302"/>
        </row>
        <row r="303">
          <cell r="B303">
            <v>39703</v>
          </cell>
          <cell r="C303" t="str">
            <v>Pinnacle Classical Academy</v>
          </cell>
          <cell r="D303">
            <v>2628748.9633427323</v>
          </cell>
          <cell r="E303">
            <v>3093142.1441102661</v>
          </cell>
          <cell r="F303">
            <v>31884777.956439</v>
          </cell>
          <cell r="G303">
            <v>40268488.569332004</v>
          </cell>
          <cell r="H303">
            <v>159038.29999999999</v>
          </cell>
          <cell r="I303">
            <v>193940.40000000005</v>
          </cell>
          <cell r="J303">
            <v>408026.44703088497</v>
          </cell>
          <cell r="K303">
            <v>522390.17044751905</v>
          </cell>
          <cell r="L303">
            <v>159038.29999999999</v>
          </cell>
          <cell r="M303">
            <v>193940.40000000005</v>
          </cell>
          <cell r="N303">
            <v>4599680</v>
          </cell>
          <cell r="O303">
            <v>0</v>
          </cell>
          <cell r="P303">
            <v>-650168</v>
          </cell>
          <cell r="Q303">
            <v>654099</v>
          </cell>
          <cell r="R303"/>
          <cell r="T303"/>
        </row>
        <row r="304">
          <cell r="B304">
            <v>39705</v>
          </cell>
          <cell r="C304" t="str">
            <v>Wilkes Community College</v>
          </cell>
          <cell r="D304">
            <v>13604281.962899981</v>
          </cell>
          <cell r="E304">
            <v>14183174.527554855</v>
          </cell>
          <cell r="F304">
            <v>124312224.550992</v>
          </cell>
          <cell r="G304">
            <v>132948506.153108</v>
          </cell>
          <cell r="H304">
            <v>823053.82000000007</v>
          </cell>
          <cell r="I304">
            <v>889286.82</v>
          </cell>
          <cell r="J304">
            <v>2111615.4152163197</v>
          </cell>
          <cell r="K304">
            <v>2395347.7123721102</v>
          </cell>
          <cell r="L304">
            <v>823053.82000000007</v>
          </cell>
          <cell r="M304">
            <v>889286.82</v>
          </cell>
          <cell r="N304">
            <v>24476663</v>
          </cell>
          <cell r="O304">
            <v>0</v>
          </cell>
          <cell r="P304">
            <v>-2534870</v>
          </cell>
          <cell r="Q304">
            <v>-176508</v>
          </cell>
          <cell r="R304"/>
          <cell r="T304"/>
        </row>
        <row r="305">
          <cell r="B305">
            <v>39800</v>
          </cell>
          <cell r="C305" t="str">
            <v>Wilson County Schools</v>
          </cell>
          <cell r="D305">
            <v>61968915.257427886</v>
          </cell>
          <cell r="E305">
            <v>62004315.964720733</v>
          </cell>
          <cell r="F305">
            <v>612478560.551301</v>
          </cell>
          <cell r="G305">
            <v>610309277.76595604</v>
          </cell>
          <cell r="H305">
            <v>3749095.5100000002</v>
          </cell>
          <cell r="I305">
            <v>3887678.3800000004</v>
          </cell>
          <cell r="J305">
            <v>9618627.2144806888</v>
          </cell>
          <cell r="K305">
            <v>10471696.312750382</v>
          </cell>
          <cell r="L305">
            <v>3749095.5100000002</v>
          </cell>
          <cell r="M305">
            <v>3887678.3800000004</v>
          </cell>
          <cell r="N305">
            <v>124608101</v>
          </cell>
          <cell r="O305">
            <v>0</v>
          </cell>
          <cell r="P305">
            <v>-12489148</v>
          </cell>
          <cell r="Q305">
            <v>193357</v>
          </cell>
          <cell r="R305"/>
          <cell r="T305"/>
        </row>
        <row r="306">
          <cell r="B306">
            <v>39805</v>
          </cell>
          <cell r="C306" t="str">
            <v>Wilson Community College</v>
          </cell>
          <cell r="D306">
            <v>7642616.0831243414</v>
          </cell>
          <cell r="E306">
            <v>7857779.9910125583</v>
          </cell>
          <cell r="F306">
            <v>65691757.420708999</v>
          </cell>
          <cell r="G306">
            <v>73187150.600878</v>
          </cell>
          <cell r="H306">
            <v>462375.33</v>
          </cell>
          <cell r="I306">
            <v>492683.79000000004</v>
          </cell>
          <cell r="J306">
            <v>1186263.705627091</v>
          </cell>
          <cell r="K306">
            <v>1327073.5186419624</v>
          </cell>
          <cell r="L306">
            <v>462375.33</v>
          </cell>
          <cell r="M306">
            <v>492683.79000000004</v>
          </cell>
          <cell r="N306">
            <v>13581219</v>
          </cell>
          <cell r="O306">
            <v>0</v>
          </cell>
          <cell r="P306">
            <v>-1339531</v>
          </cell>
          <cell r="Q306">
            <v>-101100</v>
          </cell>
          <cell r="R306"/>
          <cell r="T306"/>
        </row>
        <row r="307">
          <cell r="B307">
            <v>39900</v>
          </cell>
          <cell r="C307" t="str">
            <v>Yadkin County Schools</v>
          </cell>
          <cell r="D307">
            <v>30659604.899875406</v>
          </cell>
          <cell r="E307">
            <v>31699043.511573926</v>
          </cell>
          <cell r="F307">
            <v>303538836.69337702</v>
          </cell>
          <cell r="G307">
            <v>310965074.59115899</v>
          </cell>
          <cell r="H307">
            <v>1854894.2900000003</v>
          </cell>
          <cell r="I307">
            <v>1987533.9999999998</v>
          </cell>
          <cell r="J307">
            <v>4758890.9512147466</v>
          </cell>
          <cell r="K307">
            <v>5353542.7638090821</v>
          </cell>
          <cell r="L307">
            <v>1854894.2900000003</v>
          </cell>
          <cell r="M307">
            <v>1987533.9999999998</v>
          </cell>
          <cell r="N307">
            <v>63360414</v>
          </cell>
          <cell r="O307">
            <v>0</v>
          </cell>
          <cell r="P307">
            <v>-6189509</v>
          </cell>
          <cell r="Q307">
            <v>135910</v>
          </cell>
          <cell r="R307"/>
          <cell r="T307"/>
        </row>
        <row r="308">
          <cell r="B308">
            <v>40000</v>
          </cell>
          <cell r="C308" t="str">
            <v>Consolidated Judicial Retirement System</v>
          </cell>
          <cell r="D308">
            <v>72850538.733632952</v>
          </cell>
          <cell r="E308">
            <v>73756037.137507722</v>
          </cell>
          <cell r="F308">
            <v>370700417.53833097</v>
          </cell>
          <cell r="G308">
            <v>473639721.73600298</v>
          </cell>
          <cell r="H308">
            <v>4407429.54</v>
          </cell>
          <cell r="I308">
            <v>4624512.7699999996</v>
          </cell>
          <cell r="J308">
            <v>11307639.831066906</v>
          </cell>
          <cell r="K308">
            <v>12456404.205400359</v>
          </cell>
          <cell r="L308">
            <v>4407429.54</v>
          </cell>
          <cell r="M308">
            <v>4624512.7699999996</v>
          </cell>
          <cell r="N308">
            <v>88177756</v>
          </cell>
          <cell r="O308">
            <v>0</v>
          </cell>
          <cell r="P308">
            <v>-7559012</v>
          </cell>
          <cell r="Q308">
            <v>-4566640</v>
          </cell>
          <cell r="R308"/>
          <cell r="T308"/>
        </row>
        <row r="309">
          <cell r="B309">
            <v>51000</v>
          </cell>
          <cell r="C309" t="str">
            <v>Highway - Administrative</v>
          </cell>
          <cell r="D309">
            <v>500770307.88947117</v>
          </cell>
          <cell r="E309">
            <v>524469630.38348663</v>
          </cell>
          <cell r="F309">
            <v>4094358490.2716999</v>
          </cell>
          <cell r="G309">
            <v>4335120914.2545004</v>
          </cell>
          <cell r="H309">
            <v>30296410.790000003</v>
          </cell>
          <cell r="I309">
            <v>32884311.539999999</v>
          </cell>
          <cell r="J309">
            <v>77728049.485135779</v>
          </cell>
          <cell r="K309">
            <v>88575877.488289773</v>
          </cell>
          <cell r="L309">
            <v>30296410.790000003</v>
          </cell>
          <cell r="M309">
            <v>32884311.539999999</v>
          </cell>
          <cell r="N309">
            <v>872679928</v>
          </cell>
          <cell r="O309">
            <v>0</v>
          </cell>
          <cell r="P309">
            <v>-83488720</v>
          </cell>
          <cell r="Q309">
            <v>-20093284</v>
          </cell>
          <cell r="R309"/>
          <cell r="T309"/>
        </row>
        <row r="310">
          <cell r="B310">
            <v>51000.1</v>
          </cell>
          <cell r="C310" t="str">
            <v>NC Global TransPark Authority (subset of DOT)</v>
          </cell>
          <cell r="D310">
            <v>640185.89295300166</v>
          </cell>
          <cell r="E310">
            <v>3243183.3115768256</v>
          </cell>
          <cell r="F310">
            <v>3460829.1812439999</v>
          </cell>
          <cell r="G310">
            <v>4567276.1473589996</v>
          </cell>
          <cell r="H310">
            <v>38731</v>
          </cell>
          <cell r="I310">
            <v>203348</v>
          </cell>
          <cell r="J310">
            <v>99367.714066065892</v>
          </cell>
          <cell r="K310">
            <v>547730.10873527161</v>
          </cell>
          <cell r="L310">
            <v>38731</v>
          </cell>
          <cell r="M310">
            <v>203348</v>
          </cell>
          <cell r="N310">
            <v>523596</v>
          </cell>
          <cell r="O310">
            <v>0</v>
          </cell>
          <cell r="P310">
            <v>-70570</v>
          </cell>
          <cell r="Q310">
            <v>49228</v>
          </cell>
          <cell r="R310"/>
          <cell r="T310"/>
        </row>
        <row r="311">
          <cell r="B311">
            <v>51000.2</v>
          </cell>
          <cell r="C311" t="str">
            <v>NC State Ports Authority (subset of DOT)</v>
          </cell>
          <cell r="D311">
            <v>12584840.432851477</v>
          </cell>
          <cell r="E311">
            <v>13258554.046741869</v>
          </cell>
          <cell r="F311">
            <v>105757340.19831</v>
          </cell>
          <cell r="G311">
            <v>116019895.07425199</v>
          </cell>
          <cell r="H311">
            <v>761378</v>
          </cell>
          <cell r="I311">
            <v>831313</v>
          </cell>
          <cell r="J311">
            <v>1953380.7905861745</v>
          </cell>
          <cell r="K311">
            <v>2239191.7298574112</v>
          </cell>
          <cell r="L311">
            <v>761378</v>
          </cell>
          <cell r="M311">
            <v>831313</v>
          </cell>
          <cell r="N311">
            <v>20123893</v>
          </cell>
          <cell r="O311">
            <v>0</v>
          </cell>
          <cell r="P311">
            <v>-2156515</v>
          </cell>
          <cell r="Q311">
            <v>370479</v>
          </cell>
          <cell r="R311"/>
          <cell r="T311"/>
        </row>
        <row r="312">
          <cell r="B312">
            <v>60000</v>
          </cell>
          <cell r="C312" t="str">
            <v>Legislative Retirement System</v>
          </cell>
          <cell r="D312">
            <v>3616770.2934022532</v>
          </cell>
          <cell r="E312">
            <v>3610882.0983089749</v>
          </cell>
          <cell r="F312">
            <v>17582535.078163002</v>
          </cell>
          <cell r="G312">
            <v>23009002.999085002</v>
          </cell>
          <cell r="H312">
            <v>218813.21</v>
          </cell>
          <cell r="I312">
            <v>226402.76</v>
          </cell>
          <cell r="J312">
            <v>561384.12344525137</v>
          </cell>
          <cell r="K312">
            <v>609829.49600077514</v>
          </cell>
          <cell r="L312">
            <v>218813.21</v>
          </cell>
          <cell r="M312">
            <v>226402.76</v>
          </cell>
          <cell r="N312">
            <v>3725775</v>
          </cell>
          <cell r="O312">
            <v>0</v>
          </cell>
          <cell r="P312">
            <v>-358528</v>
          </cell>
          <cell r="Q312">
            <v>-221335</v>
          </cell>
          <cell r="R312"/>
          <cell r="T312"/>
        </row>
        <row r="313">
          <cell r="B313">
            <v>90901</v>
          </cell>
          <cell r="C313" t="str">
            <v>Bladen County</v>
          </cell>
          <cell r="D313">
            <v>14167229.84357333</v>
          </cell>
          <cell r="E313">
            <v>14921990.435495865</v>
          </cell>
          <cell r="F313">
            <v>127162684.59619901</v>
          </cell>
          <cell r="G313">
            <v>147369858.933566</v>
          </cell>
          <cell r="H313">
            <v>857111.95000000019</v>
          </cell>
          <cell r="I313">
            <v>935610.67</v>
          </cell>
          <cell r="J313">
            <v>2198994.4791048048</v>
          </cell>
          <cell r="K313">
            <v>2520123.7976915454</v>
          </cell>
          <cell r="L313">
            <v>857111.95000000019</v>
          </cell>
          <cell r="M313">
            <v>935610.67</v>
          </cell>
          <cell r="N313">
            <v>26753885</v>
          </cell>
          <cell r="O313">
            <v>0</v>
          </cell>
          <cell r="P313">
            <v>-2592995</v>
          </cell>
          <cell r="Q313">
            <v>498041</v>
          </cell>
          <cell r="R313"/>
          <cell r="T313"/>
        </row>
        <row r="314">
          <cell r="B314">
            <v>91041</v>
          </cell>
          <cell r="C314" t="str">
            <v>Town Of Sunset Beach</v>
          </cell>
          <cell r="D314">
            <v>2325484.8843122353</v>
          </cell>
          <cell r="E314">
            <v>2557007.4898289046</v>
          </cell>
          <cell r="F314">
            <v>25134611.78712</v>
          </cell>
          <cell r="G314">
            <v>28505098.285625</v>
          </cell>
          <cell r="H314">
            <v>140690.94</v>
          </cell>
          <cell r="I314">
            <v>160324.69</v>
          </cell>
          <cell r="J314">
            <v>360954.71579886996</v>
          </cell>
          <cell r="K314">
            <v>431844.22707205737</v>
          </cell>
          <cell r="L314">
            <v>140690.94</v>
          </cell>
          <cell r="M314">
            <v>160324.69</v>
          </cell>
          <cell r="N314">
            <v>4886483</v>
          </cell>
          <cell r="O314">
            <v>0</v>
          </cell>
          <cell r="P314">
            <v>-512524</v>
          </cell>
          <cell r="Q314">
            <v>176387</v>
          </cell>
          <cell r="R314"/>
          <cell r="T314"/>
        </row>
        <row r="315">
          <cell r="B315">
            <v>91111</v>
          </cell>
          <cell r="C315" t="str">
            <v>Town Of Biltmore Forest</v>
          </cell>
          <cell r="D315">
            <v>1453676.1947704344</v>
          </cell>
          <cell r="E315">
            <v>1486506.9177634865</v>
          </cell>
          <cell r="F315">
            <v>12767952.154662</v>
          </cell>
          <cell r="G315">
            <v>13485231.982233001</v>
          </cell>
          <cell r="H315">
            <v>87946.849999999991</v>
          </cell>
          <cell r="I315">
            <v>93204.17</v>
          </cell>
          <cell r="J315">
            <v>225635.21323516528</v>
          </cell>
          <cell r="K315">
            <v>251051.05616323123</v>
          </cell>
          <cell r="L315">
            <v>87946.849999999991</v>
          </cell>
          <cell r="M315">
            <v>93204.17</v>
          </cell>
          <cell r="N315">
            <v>2769848</v>
          </cell>
          <cell r="O315">
            <v>0</v>
          </cell>
          <cell r="P315">
            <v>-260353</v>
          </cell>
          <cell r="Q315">
            <v>63267</v>
          </cell>
          <cell r="R315"/>
          <cell r="T315"/>
        </row>
        <row r="316">
          <cell r="B316">
            <v>91151</v>
          </cell>
          <cell r="C316" t="str">
            <v>Town Of Black Mountain</v>
          </cell>
          <cell r="D316">
            <v>3476080.307004042</v>
          </cell>
          <cell r="E316">
            <v>3579350.4228839902</v>
          </cell>
          <cell r="F316">
            <v>35519852.525027998</v>
          </cell>
          <cell r="G316">
            <v>39626338.581221998</v>
          </cell>
          <cell r="H316">
            <v>210301.52000000002</v>
          </cell>
          <cell r="I316">
            <v>224425.72000000003</v>
          </cell>
          <cell r="J316">
            <v>539546.65015153342</v>
          </cell>
          <cell r="K316">
            <v>604504.21945921099</v>
          </cell>
          <cell r="L316">
            <v>210301.52000000002</v>
          </cell>
          <cell r="M316">
            <v>224425.72000000003</v>
          </cell>
          <cell r="N316">
            <v>7606034</v>
          </cell>
          <cell r="O316">
            <v>0</v>
          </cell>
          <cell r="P316">
            <v>-724291</v>
          </cell>
          <cell r="Q316">
            <v>100016</v>
          </cell>
          <cell r="R316"/>
          <cell r="T316"/>
        </row>
        <row r="317">
          <cell r="B317">
            <v>98101</v>
          </cell>
          <cell r="C317" t="str">
            <v>Rutherford County</v>
          </cell>
          <cell r="D317">
            <v>16602033.936096966</v>
          </cell>
          <cell r="E317">
            <v>19237000.632277116</v>
          </cell>
          <cell r="F317">
            <v>158400550.93388301</v>
          </cell>
          <cell r="G317">
            <v>177468217.29870301</v>
          </cell>
          <cell r="H317">
            <v>1004416.6600000001</v>
          </cell>
          <cell r="I317">
            <v>1206162.3500000001</v>
          </cell>
          <cell r="J317">
            <v>2576917.3910839623</v>
          </cell>
          <cell r="K317">
            <v>3248871.0738138109</v>
          </cell>
          <cell r="L317">
            <v>1004416.6600000001</v>
          </cell>
          <cell r="M317">
            <v>1206162.3500000001</v>
          </cell>
          <cell r="N317">
            <v>34160722</v>
          </cell>
          <cell r="O317">
            <v>0</v>
          </cell>
          <cell r="P317">
            <v>-3229971</v>
          </cell>
          <cell r="Q317">
            <v>343712</v>
          </cell>
          <cell r="R317"/>
          <cell r="T317"/>
        </row>
        <row r="318">
          <cell r="B318">
            <v>98103</v>
          </cell>
          <cell r="C318" t="str">
            <v>Rutherford Polk Mcdowell Dist Brd Of Health</v>
          </cell>
          <cell r="D318">
            <v>3343230.5357979089</v>
          </cell>
          <cell r="E318">
            <v>3593416.4234830225</v>
          </cell>
          <cell r="F318">
            <v>29019518.330081001</v>
          </cell>
          <cell r="G318">
            <v>31952233.280370999</v>
          </cell>
          <cell r="H318">
            <v>202264.16</v>
          </cell>
          <cell r="I318">
            <v>225307.66000000003</v>
          </cell>
          <cell r="J318">
            <v>518926.11129826249</v>
          </cell>
          <cell r="K318">
            <v>606879.77806858008</v>
          </cell>
          <cell r="L318">
            <v>202264.16</v>
          </cell>
          <cell r="M318">
            <v>225307.66000000003</v>
          </cell>
          <cell r="N318">
            <v>6289173</v>
          </cell>
          <cell r="O318">
            <v>0</v>
          </cell>
          <cell r="P318">
            <v>-591742</v>
          </cell>
          <cell r="Q318">
            <v>-50289</v>
          </cell>
          <cell r="R318"/>
          <cell r="T318"/>
        </row>
        <row r="319">
          <cell r="B319">
            <v>98111</v>
          </cell>
          <cell r="C319" t="str">
            <v>Town Of Forest City</v>
          </cell>
          <cell r="D319">
            <v>5946033.8794518057</v>
          </cell>
          <cell r="E319">
            <v>6299562.2117693573</v>
          </cell>
          <cell r="F319">
            <v>59777419.129883997</v>
          </cell>
          <cell r="G319">
            <v>66259553.422980003</v>
          </cell>
          <cell r="H319">
            <v>359732.76</v>
          </cell>
          <cell r="I319">
            <v>394983.33999999997</v>
          </cell>
          <cell r="J319">
            <v>922925.3578755185</v>
          </cell>
          <cell r="K319">
            <v>1063911.4609773431</v>
          </cell>
          <cell r="L319">
            <v>359732.76</v>
          </cell>
          <cell r="M319">
            <v>394983.33999999997</v>
          </cell>
          <cell r="N319">
            <v>12123671</v>
          </cell>
          <cell r="O319">
            <v>0</v>
          </cell>
          <cell r="P319">
            <v>-1218931</v>
          </cell>
          <cell r="Q319">
            <v>108074</v>
          </cell>
          <cell r="R319"/>
          <cell r="T319"/>
        </row>
        <row r="320">
          <cell r="B320">
            <v>98131</v>
          </cell>
          <cell r="C320" t="str">
            <v>Town Of Lake Lure</v>
          </cell>
          <cell r="D320">
            <v>1518406.0282622122</v>
          </cell>
          <cell r="E320">
            <v>1762563.9418564411</v>
          </cell>
          <cell r="F320">
            <v>12795843.089337001</v>
          </cell>
          <cell r="G320">
            <v>14296525.215134</v>
          </cell>
          <cell r="H320">
            <v>91862.98</v>
          </cell>
          <cell r="I320">
            <v>110512.98000000001</v>
          </cell>
          <cell r="J320">
            <v>235682.38181035165</v>
          </cell>
          <cell r="K320">
            <v>297673.38037285296</v>
          </cell>
          <cell r="L320">
            <v>91862.98</v>
          </cell>
          <cell r="M320">
            <v>110512.98000000001</v>
          </cell>
          <cell r="N320">
            <v>2950894</v>
          </cell>
          <cell r="O320">
            <v>0</v>
          </cell>
          <cell r="P320">
            <v>-260922</v>
          </cell>
          <cell r="Q320">
            <v>-146383</v>
          </cell>
          <cell r="R320"/>
          <cell r="T320"/>
        </row>
        <row r="321">
          <cell r="B321">
            <v>99401</v>
          </cell>
          <cell r="C321" t="str">
            <v>Washington County</v>
          </cell>
          <cell r="D321">
            <v>5461739.7225484271</v>
          </cell>
          <cell r="E321">
            <v>5645452.1951605305</v>
          </cell>
          <cell r="F321">
            <v>48325679.879818</v>
          </cell>
          <cell r="G321">
            <v>52556014.582153</v>
          </cell>
          <cell r="H321">
            <v>330433.14999999997</v>
          </cell>
          <cell r="I321">
            <v>353970.56</v>
          </cell>
          <cell r="J321">
            <v>847754.6866114859</v>
          </cell>
          <cell r="K321">
            <v>953441.06319159758</v>
          </cell>
          <cell r="L321">
            <v>330433.14999999997</v>
          </cell>
          <cell r="M321">
            <v>353970.56</v>
          </cell>
          <cell r="N321">
            <v>10959935</v>
          </cell>
          <cell r="O321">
            <v>0</v>
          </cell>
          <cell r="P321">
            <v>-985417</v>
          </cell>
          <cell r="Q321">
            <v>-44915</v>
          </cell>
          <cell r="R321"/>
          <cell r="T321"/>
        </row>
        <row r="322">
          <cell r="B322">
            <v>99521</v>
          </cell>
          <cell r="C322" t="str">
            <v>Town Of Blowing Rock</v>
          </cell>
          <cell r="D322">
            <v>2729375.2236616998</v>
          </cell>
          <cell r="E322">
            <v>2818325.3089265125</v>
          </cell>
          <cell r="F322">
            <v>27116003.366269998</v>
          </cell>
          <cell r="G322">
            <v>31573501.318890002</v>
          </cell>
          <cell r="H322">
            <v>165126.15</v>
          </cell>
          <cell r="I322">
            <v>176709.35</v>
          </cell>
          <cell r="J322">
            <v>423645.35018538916</v>
          </cell>
          <cell r="K322">
            <v>475977.29749020975</v>
          </cell>
          <cell r="L322">
            <v>165126.15</v>
          </cell>
          <cell r="M322">
            <v>176709.35</v>
          </cell>
          <cell r="N322">
            <v>5058674</v>
          </cell>
          <cell r="O322">
            <v>0</v>
          </cell>
          <cell r="P322">
            <v>-552927</v>
          </cell>
          <cell r="Q322">
            <v>228780</v>
          </cell>
          <cell r="R322"/>
          <cell r="T322"/>
        </row>
        <row r="323">
          <cell r="B323">
            <v>99831</v>
          </cell>
          <cell r="C323" t="str">
            <v>Town Of Black Creek</v>
          </cell>
          <cell r="D323">
            <v>359579.47879927291</v>
          </cell>
          <cell r="E323">
            <v>410510.02494332503</v>
          </cell>
          <cell r="F323">
            <v>2963949.1513999999</v>
          </cell>
          <cell r="G323">
            <v>3516531.8891250002</v>
          </cell>
          <cell r="H323">
            <v>21754.42</v>
          </cell>
          <cell r="I323">
            <v>25739.029999999995</v>
          </cell>
          <cell r="J323">
            <v>55812.836906692442</v>
          </cell>
          <cell r="K323">
            <v>69329.630488819254</v>
          </cell>
          <cell r="L323">
            <v>21754.42</v>
          </cell>
          <cell r="M323">
            <v>25739.029999999995</v>
          </cell>
          <cell r="N323">
            <v>771058</v>
          </cell>
          <cell r="O323">
            <v>0</v>
          </cell>
          <cell r="P323">
            <v>-60438</v>
          </cell>
          <cell r="Q323">
            <v>7198</v>
          </cell>
          <cell r="R323" t="str">
            <v>FALSE</v>
          </cell>
          <cell r="T323"/>
        </row>
      </sheetData>
      <sheetData sheetId="17">
        <row r="12">
          <cell r="P12">
            <v>1</v>
          </cell>
        </row>
      </sheetData>
      <sheetData sheetId="18"/>
      <sheetData sheetId="19"/>
      <sheetData sheetId="20"/>
      <sheetData sheetId="21"/>
      <sheetData sheetId="22"/>
      <sheetData sheetId="23"/>
      <sheetData sheetId="24">
        <row r="8">
          <cell r="L8">
            <v>10200</v>
          </cell>
        </row>
      </sheetData>
      <sheetData sheetId="25">
        <row r="16">
          <cell r="B16">
            <v>10200</v>
          </cell>
        </row>
      </sheetData>
      <sheetData sheetId="26"/>
      <sheetData sheetId="27">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44012</v>
          </cell>
          <cell r="E30">
            <v>43646</v>
          </cell>
        </row>
        <row r="31">
          <cell r="D31">
            <v>43646</v>
          </cell>
          <cell r="E31">
            <v>43281</v>
          </cell>
          <cell r="F31">
            <v>42916</v>
          </cell>
        </row>
        <row r="32">
          <cell r="D32">
            <v>43100</v>
          </cell>
          <cell r="E32">
            <v>42735</v>
          </cell>
        </row>
        <row r="33">
          <cell r="D33">
            <v>43465</v>
          </cell>
          <cell r="E33">
            <v>43100</v>
          </cell>
        </row>
        <row r="34">
          <cell r="F34" t="b">
            <v>1</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3.8699999999999998E-2</v>
          </cell>
          <cell r="E47">
            <v>3.5000000000000003E-2</v>
          </cell>
          <cell r="F47">
            <v>3.5000000000000003E-2</v>
          </cell>
          <cell r="G47">
            <v>4.4999999999999998E-2</v>
          </cell>
          <cell r="H47">
            <v>2.5000000000000001E-2</v>
          </cell>
          <cell r="I47">
            <v>3.8699999999999998E-2</v>
          </cell>
        </row>
        <row r="52">
          <cell r="D52">
            <v>44012</v>
          </cell>
          <cell r="E52">
            <v>43646</v>
          </cell>
        </row>
        <row r="53">
          <cell r="E53">
            <v>7.0000000000000007E-2</v>
          </cell>
          <cell r="F53">
            <v>7.1999999999999995E-2</v>
          </cell>
        </row>
        <row r="54">
          <cell r="D54">
            <v>6</v>
          </cell>
          <cell r="E54">
            <v>6</v>
          </cell>
        </row>
        <row r="61">
          <cell r="D61">
            <v>307</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Reconciliation"/>
      <sheetName val="ProVal GainLoss"/>
      <sheetName val="GASB 67"/>
      <sheetName val="GASB 68 --&gt;"/>
      <sheetName val="GASB 68"/>
      <sheetName val="GASB 68 FutWorkLife"/>
      <sheetName val="GASB 68 Amort Experience"/>
      <sheetName val="GASB 68 Amort Assump"/>
      <sheetName val="GASB 68 Amort AssetRtn"/>
      <sheetName val="GASB 68 ER Contribs"/>
      <sheetName val="GASB 68 Allocation"/>
      <sheetName val="GASB 68 Allocation LY"/>
      <sheetName val="68 - Summary Exhibit"/>
      <sheetName val="68 - Estab New Paragraph 54"/>
      <sheetName val="68 - Estab New Paragraph 55"/>
      <sheetName val="68 - Maintain Outstanding Bases"/>
      <sheetName val="68 - Deferred Amortization"/>
      <sheetName val="GASB 68 (1)"/>
      <sheetName val="GASB 68 (2)"/>
      <sheetName val="GASB 68 (3)"/>
      <sheetName val="GASB 68 (4)"/>
      <sheetName val="GASB 68 (5)"/>
      <sheetName val="GASB 67 --&gt;"/>
      <sheetName val="GASB 67 (1)"/>
      <sheetName val="GASB 67 (2)"/>
      <sheetName val="GASB 67 (3)"/>
      <sheetName val="GASB 67 (4)"/>
      <sheetName val="GASB 67 (5)"/>
      <sheetName val="Report --&gt;"/>
      <sheetName val="Executive Summary"/>
      <sheetName val="Exec Summary Table"/>
      <sheetName val="Table 1"/>
      <sheetName val="Table 1 (continued)"/>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68 - ER Contributions"/>
      <sheetName val="68 - ER Contrib REVISED"/>
      <sheetName val="ProVal1"/>
      <sheetName val="68 - SFL"/>
      <sheetName val="68 - SFL TPL Reconciliation"/>
      <sheetName val="68 - ER Cont REV-2"/>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GASB 68 (JS Check)"/>
    </sheetNames>
    <sheetDataSet>
      <sheetData sheetId="0" refreshError="1"/>
      <sheetData sheetId="1" refreshError="1"/>
      <sheetData sheetId="2" refreshError="1"/>
      <sheetData sheetId="3">
        <row r="40">
          <cell r="L40">
            <v>4431514114.0600004</v>
          </cell>
        </row>
        <row r="43">
          <cell r="K43" t="str">
            <v>C</v>
          </cell>
          <cell r="L43">
            <v>336652023.48000002</v>
          </cell>
        </row>
        <row r="44">
          <cell r="L44">
            <v>167694302.83000001</v>
          </cell>
        </row>
        <row r="45">
          <cell r="L45">
            <v>30934.82</v>
          </cell>
        </row>
        <row r="46">
          <cell r="K46" t="str">
            <v>C</v>
          </cell>
          <cell r="L46">
            <v>1259348.1399999999</v>
          </cell>
        </row>
        <row r="47">
          <cell r="K47" t="str">
            <v>C</v>
          </cell>
          <cell r="L47">
            <v>12562425.779999999</v>
          </cell>
        </row>
        <row r="48">
          <cell r="L48">
            <v>518199035.05000001</v>
          </cell>
        </row>
        <row r="51">
          <cell r="L51">
            <v>300629754.49000001</v>
          </cell>
        </row>
        <row r="52">
          <cell r="K52" t="str">
            <v>P</v>
          </cell>
          <cell r="L52">
            <v>51866419.530000001</v>
          </cell>
        </row>
        <row r="53">
          <cell r="K53" t="str">
            <v>P</v>
          </cell>
          <cell r="L53">
            <v>3685536.88</v>
          </cell>
        </row>
        <row r="54">
          <cell r="K54" t="str">
            <v>P</v>
          </cell>
          <cell r="L54">
            <v>47347.27</v>
          </cell>
        </row>
        <row r="55">
          <cell r="L55">
            <v>356229058.16999996</v>
          </cell>
        </row>
        <row r="57">
          <cell r="L57">
            <v>4593484090.9400005</v>
          </cell>
        </row>
        <row r="61">
          <cell r="L61">
            <v>17352740986.060001</v>
          </cell>
        </row>
        <row r="66">
          <cell r="L66">
            <v>329254233.32999998</v>
          </cell>
        </row>
        <row r="67">
          <cell r="L67">
            <v>75861663.459999993</v>
          </cell>
        </row>
        <row r="68">
          <cell r="L68">
            <v>0</v>
          </cell>
        </row>
        <row r="69">
          <cell r="L69">
            <v>324935.55</v>
          </cell>
        </row>
        <row r="71">
          <cell r="L71">
            <v>9233595.7799999993</v>
          </cell>
        </row>
        <row r="72">
          <cell r="L72">
            <v>32098.28</v>
          </cell>
        </row>
        <row r="73">
          <cell r="K73" t="str">
            <v>C</v>
          </cell>
          <cell r="L73">
            <v>414706526.39999992</v>
          </cell>
        </row>
        <row r="75">
          <cell r="L75">
            <v>1337066397.05</v>
          </cell>
        </row>
        <row r="76">
          <cell r="L76">
            <v>300629754.49000001</v>
          </cell>
        </row>
        <row r="77">
          <cell r="K77" t="str">
            <v>C</v>
          </cell>
          <cell r="L77">
            <v>3249346.51</v>
          </cell>
        </row>
        <row r="78">
          <cell r="K78" t="str">
            <v>C</v>
          </cell>
          <cell r="L78">
            <v>785511.83</v>
          </cell>
        </row>
        <row r="79">
          <cell r="K79" t="str">
            <v>E</v>
          </cell>
          <cell r="L79">
            <v>1102346.2</v>
          </cell>
        </row>
        <row r="80">
          <cell r="K80" t="str">
            <v>C</v>
          </cell>
          <cell r="L80">
            <v>59272.32</v>
          </cell>
        </row>
        <row r="81">
          <cell r="K81" t="str">
            <v>E</v>
          </cell>
          <cell r="L81">
            <v>10650</v>
          </cell>
        </row>
        <row r="82">
          <cell r="K82" t="str">
            <v>C</v>
          </cell>
          <cell r="L82">
            <v>10793.81</v>
          </cell>
        </row>
        <row r="84">
          <cell r="L84">
            <v>2057620598.6099997</v>
          </cell>
        </row>
        <row r="87">
          <cell r="K87" t="str">
            <v>P</v>
          </cell>
          <cell r="L87">
            <v>1081802270.4100001</v>
          </cell>
        </row>
        <row r="88">
          <cell r="L88">
            <v>30934.82</v>
          </cell>
        </row>
        <row r="89">
          <cell r="L89">
            <v>167694302.83000001</v>
          </cell>
        </row>
        <row r="91">
          <cell r="K91" t="str">
            <v>P</v>
          </cell>
          <cell r="L91">
            <v>4107523.74</v>
          </cell>
        </row>
        <row r="92">
          <cell r="K92" t="str">
            <v>P</v>
          </cell>
          <cell r="L92">
            <v>0</v>
          </cell>
        </row>
        <row r="93">
          <cell r="K93" t="str">
            <v>P</v>
          </cell>
          <cell r="L93">
            <v>4175393.89</v>
          </cell>
        </row>
        <row r="94">
          <cell r="K94" t="str">
            <v>P</v>
          </cell>
          <cell r="L94">
            <v>23</v>
          </cell>
        </row>
        <row r="95">
          <cell r="K95" t="str">
            <v>P</v>
          </cell>
          <cell r="L95">
            <v>1092473.1299999999</v>
          </cell>
        </row>
        <row r="96">
          <cell r="L96">
            <v>1258902921.8200002</v>
          </cell>
        </row>
      </sheetData>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sheetData sheetId="14"/>
      <sheetData sheetId="15"/>
      <sheetData sheetId="16" refreshError="1"/>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showGridLines="0" tabSelected="1" workbookViewId="0">
      <selection activeCell="D10" sqref="D10"/>
    </sheetView>
  </sheetViews>
  <sheetFormatPr defaultColWidth="9.140625" defaultRowHeight="12.75"/>
  <cols>
    <col min="1" max="1" width="6" style="142" customWidth="1"/>
    <col min="2" max="2" width="40.28515625" style="142" customWidth="1"/>
    <col min="3" max="3" width="53.7109375" style="142" customWidth="1"/>
    <col min="4" max="4" width="45.42578125" style="142" bestFit="1" customWidth="1"/>
    <col min="5" max="16" width="9.140625" style="142"/>
    <col min="17" max="17" width="10.42578125" style="142" bestFit="1" customWidth="1"/>
    <col min="18" max="16384" width="9.140625" style="142"/>
  </cols>
  <sheetData>
    <row r="1" spans="1:17">
      <c r="A1" s="140" t="s">
        <v>695</v>
      </c>
      <c r="B1" s="140"/>
      <c r="C1" s="141"/>
      <c r="D1" s="141"/>
    </row>
    <row r="2" spans="1:17">
      <c r="A2" s="140" t="s">
        <v>361</v>
      </c>
      <c r="B2" s="140"/>
      <c r="C2" s="141"/>
    </row>
    <row r="3" spans="1:17">
      <c r="A3" s="143" t="s">
        <v>747</v>
      </c>
      <c r="B3" s="143"/>
      <c r="C3" s="141"/>
      <c r="D3" s="141"/>
    </row>
    <row r="4" spans="1:17">
      <c r="A4" s="143"/>
      <c r="B4" s="143"/>
      <c r="C4" s="141"/>
      <c r="D4" s="141"/>
    </row>
    <row r="5" spans="1:17">
      <c r="A5" s="143" t="s">
        <v>728</v>
      </c>
      <c r="B5" s="143"/>
      <c r="C5" s="141"/>
      <c r="D5" s="141"/>
    </row>
    <row r="6" spans="1:17">
      <c r="A6" s="143"/>
      <c r="B6" s="143"/>
      <c r="C6" s="141"/>
      <c r="D6" s="141"/>
    </row>
    <row r="7" spans="1:17">
      <c r="A7" s="141" t="s">
        <v>727</v>
      </c>
      <c r="B7" s="144"/>
      <c r="C7" s="141"/>
      <c r="D7" s="141"/>
    </row>
    <row r="8" spans="1:17">
      <c r="A8" s="145" t="s">
        <v>748</v>
      </c>
      <c r="B8" s="144"/>
      <c r="C8" s="141"/>
      <c r="D8" s="141"/>
    </row>
    <row r="9" spans="1:17">
      <c r="A9" s="145" t="s">
        <v>749</v>
      </c>
      <c r="B9" s="144"/>
      <c r="C9" s="141"/>
      <c r="D9" s="141"/>
    </row>
    <row r="10" spans="1:17" ht="42" customHeight="1">
      <c r="A10" s="146" t="s">
        <v>725</v>
      </c>
      <c r="B10" s="334" t="s">
        <v>724</v>
      </c>
      <c r="C10" s="335"/>
      <c r="D10" s="141"/>
    </row>
    <row r="11" spans="1:17" s="145" customFormat="1" ht="50.25" customHeight="1">
      <c r="A11" s="347" t="s">
        <v>844</v>
      </c>
      <c r="B11" s="335"/>
      <c r="C11" s="335"/>
    </row>
    <row r="12" spans="1:17">
      <c r="A12" s="145"/>
      <c r="B12" s="147"/>
      <c r="C12" s="145"/>
      <c r="D12" s="141"/>
      <c r="Q12" s="163"/>
    </row>
    <row r="13" spans="1:17" s="173" customFormat="1">
      <c r="A13" s="145"/>
      <c r="B13" s="147"/>
      <c r="C13" s="145"/>
      <c r="D13" s="141"/>
      <c r="Q13" s="163"/>
    </row>
    <row r="14" spans="1:17">
      <c r="A14" s="141"/>
      <c r="B14" s="141"/>
      <c r="C14" s="141"/>
      <c r="D14" s="141"/>
      <c r="Q14" s="163"/>
    </row>
    <row r="15" spans="1:17">
      <c r="A15" s="148" t="s">
        <v>288</v>
      </c>
      <c r="B15" s="148"/>
      <c r="C15" s="149" t="s">
        <v>811</v>
      </c>
      <c r="D15" s="150" t="s">
        <v>722</v>
      </c>
      <c r="Q15" s="163"/>
    </row>
    <row r="16" spans="1:17" ht="12.75" customHeight="1">
      <c r="A16" s="141"/>
      <c r="B16" s="141"/>
      <c r="C16" s="151"/>
      <c r="D16" s="152"/>
      <c r="Q16" s="163"/>
    </row>
    <row r="17" spans="1:4">
      <c r="A17" s="141" t="s">
        <v>289</v>
      </c>
      <c r="B17" s="141"/>
      <c r="C17" s="205">
        <f>VLOOKUP(C15,'2021 Summary'!B323:C632,2,FALSE)</f>
        <v>98103</v>
      </c>
      <c r="D17" s="153"/>
    </row>
    <row r="18" spans="1:4">
      <c r="A18" s="141"/>
      <c r="B18" s="141"/>
      <c r="C18" s="151"/>
      <c r="D18" s="153"/>
    </row>
    <row r="19" spans="1:4" ht="28.5" customHeight="1">
      <c r="A19" s="334" t="s">
        <v>729</v>
      </c>
      <c r="B19" s="348"/>
      <c r="C19" s="156">
        <v>910000</v>
      </c>
      <c r="D19" s="150" t="s">
        <v>726</v>
      </c>
    </row>
    <row r="20" spans="1:4">
      <c r="A20" s="154"/>
      <c r="B20" s="155"/>
      <c r="C20" s="157"/>
      <c r="D20" s="150"/>
    </row>
    <row r="21" spans="1:4" ht="30" customHeight="1">
      <c r="A21" s="334" t="s">
        <v>750</v>
      </c>
      <c r="B21" s="348"/>
      <c r="C21" s="156">
        <v>900000</v>
      </c>
      <c r="D21" s="150" t="s">
        <v>723</v>
      </c>
    </row>
    <row r="22" spans="1:4">
      <c r="A22" s="141"/>
      <c r="B22" s="155"/>
      <c r="C22" s="157"/>
      <c r="D22" s="150"/>
    </row>
    <row r="23" spans="1:4" ht="30" customHeight="1">
      <c r="A23" s="338" t="s">
        <v>718</v>
      </c>
      <c r="B23" s="339"/>
      <c r="C23" s="340"/>
      <c r="D23" s="141"/>
    </row>
    <row r="24" spans="1:4">
      <c r="A24" s="158"/>
      <c r="B24" s="159"/>
      <c r="C24" s="160"/>
      <c r="D24" s="141"/>
    </row>
    <row r="25" spans="1:4" ht="15.75" customHeight="1">
      <c r="A25" s="341" t="s">
        <v>701</v>
      </c>
      <c r="B25" s="342"/>
      <c r="C25" s="343"/>
      <c r="D25" s="141"/>
    </row>
    <row r="26" spans="1:4" ht="15.75" customHeight="1">
      <c r="A26" s="161"/>
      <c r="B26" s="165"/>
      <c r="C26" s="166"/>
      <c r="D26" s="141"/>
    </row>
    <row r="27" spans="1:4" ht="26.25" customHeight="1">
      <c r="A27" s="344" t="s">
        <v>711</v>
      </c>
      <c r="B27" s="345"/>
      <c r="C27" s="346"/>
      <c r="D27" s="141"/>
    </row>
    <row r="28" spans="1:4">
      <c r="A28" s="141"/>
      <c r="B28" s="141"/>
      <c r="C28" s="141"/>
      <c r="D28" s="141"/>
    </row>
    <row r="29" spans="1:4">
      <c r="A29" s="141"/>
      <c r="B29" s="141"/>
      <c r="C29" s="141"/>
      <c r="D29" s="141"/>
    </row>
    <row r="30" spans="1:4">
      <c r="A30" s="141"/>
      <c r="B30" s="141"/>
      <c r="C30" s="141"/>
      <c r="D30" s="141"/>
    </row>
    <row r="31" spans="1:4">
      <c r="A31" s="141"/>
      <c r="B31" s="141"/>
      <c r="C31" s="141"/>
      <c r="D31" s="141"/>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ht="15.75" customHeight="1">
      <c r="A37" s="141"/>
      <c r="B37" s="141"/>
      <c r="C37" s="141"/>
      <c r="D37" s="141"/>
    </row>
    <row r="38" spans="1:4" ht="12.75" customHeight="1">
      <c r="A38" s="141"/>
      <c r="B38" s="141"/>
      <c r="C38" s="141"/>
      <c r="D38" s="141"/>
    </row>
    <row r="39" spans="1:4">
      <c r="A39" s="336"/>
      <c r="B39" s="336"/>
      <c r="C39" s="336"/>
      <c r="D39" s="141"/>
    </row>
    <row r="40" spans="1:4">
      <c r="A40" s="336"/>
      <c r="B40" s="336"/>
      <c r="C40" s="336"/>
      <c r="D40" s="141"/>
    </row>
    <row r="41" spans="1:4">
      <c r="A41" s="337"/>
      <c r="B41" s="337"/>
      <c r="C41" s="337"/>
      <c r="D41" s="141"/>
    </row>
    <row r="42" spans="1:4">
      <c r="A42" s="162"/>
      <c r="B42" s="162"/>
    </row>
    <row r="45" spans="1:4">
      <c r="B45" s="163"/>
    </row>
    <row r="46" spans="1:4">
      <c r="B46" s="163"/>
    </row>
    <row r="47" spans="1:4">
      <c r="B47" s="163"/>
    </row>
    <row r="48" spans="1:4">
      <c r="B48" s="163"/>
    </row>
    <row r="50" spans="2:3">
      <c r="B50" s="164"/>
    </row>
    <row r="51" spans="2:3">
      <c r="B51" s="164"/>
    </row>
    <row r="57" spans="2:3">
      <c r="B57" s="163">
        <v>43281</v>
      </c>
      <c r="C57" s="142" t="s">
        <v>360</v>
      </c>
    </row>
    <row r="58" spans="2:3">
      <c r="B58" s="163">
        <v>43373</v>
      </c>
      <c r="C58" s="142" t="s">
        <v>719</v>
      </c>
    </row>
    <row r="59" spans="2:3">
      <c r="B59" s="163">
        <v>43465</v>
      </c>
      <c r="C59" s="142" t="s">
        <v>720</v>
      </c>
    </row>
    <row r="60" spans="2:3">
      <c r="B60" s="163">
        <v>43555</v>
      </c>
      <c r="C60" s="142" t="s">
        <v>721</v>
      </c>
    </row>
    <row r="61" spans="2:3">
      <c r="B61" s="163">
        <v>43646</v>
      </c>
      <c r="C61" s="142" t="s">
        <v>360</v>
      </c>
    </row>
  </sheetData>
  <mergeCells count="10">
    <mergeCell ref="B10:C10"/>
    <mergeCell ref="A39:C39"/>
    <mergeCell ref="A40:C40"/>
    <mergeCell ref="A41:C41"/>
    <mergeCell ref="A23:C23"/>
    <mergeCell ref="A25:C25"/>
    <mergeCell ref="A27:C27"/>
    <mergeCell ref="A11:C11"/>
    <mergeCell ref="A21:B21"/>
    <mergeCell ref="A19:B19"/>
  </mergeCells>
  <conditionalFormatting sqref="A23:C27">
    <cfRule type="expression" dxfId="6" priority="1">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'2021 Summary'!$B$323:$B$632</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2"/>
  <sheetViews>
    <sheetView zoomScaleNormal="100" workbookViewId="0">
      <selection activeCell="B3" sqref="B3"/>
    </sheetView>
  </sheetViews>
  <sheetFormatPr defaultColWidth="9.140625" defaultRowHeight="12.75"/>
  <cols>
    <col min="1" max="1" width="15.28515625" style="13" customWidth="1"/>
    <col min="2" max="2" width="77.5703125" style="13" customWidth="1"/>
    <col min="3" max="3" width="12.140625" style="13" customWidth="1"/>
    <col min="4" max="4" width="13.140625" style="13" customWidth="1"/>
    <col min="5" max="5" width="16.42578125" style="13" customWidth="1"/>
    <col min="6" max="6" width="22" style="13" customWidth="1"/>
    <col min="7" max="7" width="17.85546875" style="13" customWidth="1"/>
    <col min="8" max="8" width="17" style="13" customWidth="1"/>
    <col min="9" max="9" width="2.5703125" style="13" customWidth="1"/>
    <col min="10" max="10" width="18.28515625" style="13" customWidth="1"/>
    <col min="11" max="11" width="20" style="13" customWidth="1"/>
    <col min="12" max="12" width="19.7109375" style="13" customWidth="1"/>
    <col min="13" max="13" width="19.42578125" style="13" customWidth="1"/>
    <col min="14" max="14" width="2.5703125" style="13" customWidth="1"/>
    <col min="15" max="15" width="18.28515625" style="13" customWidth="1"/>
    <col min="16" max="16" width="20" style="13" customWidth="1"/>
    <col min="17" max="17" width="16.7109375" style="13" customWidth="1"/>
    <col min="18" max="18" width="19.42578125" style="13" customWidth="1"/>
    <col min="19" max="19" width="2.7109375" style="13" customWidth="1"/>
    <col min="20" max="20" width="18.85546875" style="13" customWidth="1"/>
    <col min="21" max="21" width="22.42578125" style="13" customWidth="1"/>
    <col min="22" max="22" width="14.28515625" style="13" bestFit="1" customWidth="1"/>
    <col min="23" max="16384" width="9.140625" style="13"/>
  </cols>
  <sheetData>
    <row r="1" spans="1:22">
      <c r="A1" s="14"/>
      <c r="B1" s="17" t="s">
        <v>326</v>
      </c>
      <c r="C1" s="123">
        <f>Info!C17</f>
        <v>98103</v>
      </c>
      <c r="D1" s="15"/>
      <c r="E1" s="15"/>
    </row>
    <row r="2" spans="1:22">
      <c r="A2" s="17" t="s">
        <v>319</v>
      </c>
      <c r="B2" s="13" t="s">
        <v>329</v>
      </c>
    </row>
    <row r="3" spans="1:22">
      <c r="A3" s="17" t="s">
        <v>319</v>
      </c>
      <c r="B3" s="13" t="s">
        <v>751</v>
      </c>
      <c r="C3" s="214"/>
      <c r="D3" s="23"/>
      <c r="E3" s="23"/>
    </row>
    <row r="4" spans="1:22" ht="12" hidden="1" customHeight="1">
      <c r="B4" s="13">
        <v>2</v>
      </c>
      <c r="C4" s="13">
        <v>3</v>
      </c>
      <c r="D4" s="13">
        <v>4</v>
      </c>
      <c r="F4" s="13">
        <v>5</v>
      </c>
      <c r="G4" s="13">
        <v>6</v>
      </c>
      <c r="H4" s="13">
        <v>7</v>
      </c>
      <c r="I4" s="13">
        <v>8</v>
      </c>
      <c r="J4" s="13">
        <v>9</v>
      </c>
      <c r="K4" s="13">
        <v>10</v>
      </c>
      <c r="L4" s="13">
        <v>11</v>
      </c>
      <c r="M4" s="13">
        <v>12</v>
      </c>
      <c r="N4" s="13">
        <v>13</v>
      </c>
      <c r="O4" s="13">
        <v>14</v>
      </c>
      <c r="P4" s="13">
        <v>15</v>
      </c>
      <c r="Q4" s="13">
        <v>16</v>
      </c>
      <c r="R4" s="13">
        <v>17</v>
      </c>
      <c r="S4" s="13">
        <v>18</v>
      </c>
      <c r="T4" s="13">
        <v>19</v>
      </c>
      <c r="U4" s="13">
        <v>20</v>
      </c>
      <c r="V4" s="13">
        <v>21</v>
      </c>
    </row>
    <row r="5" spans="1:22">
      <c r="F5" s="18"/>
      <c r="G5" s="18"/>
      <c r="J5" s="19" t="s">
        <v>272</v>
      </c>
      <c r="K5" s="19"/>
      <c r="L5" s="19"/>
      <c r="M5" s="19"/>
      <c r="O5" s="19" t="s">
        <v>273</v>
      </c>
      <c r="P5" s="19"/>
      <c r="Q5" s="19"/>
      <c r="R5" s="19"/>
      <c r="T5" s="19" t="s">
        <v>362</v>
      </c>
      <c r="U5" s="19"/>
      <c r="V5" s="19"/>
    </row>
    <row r="6" spans="1:22" ht="78.75" customHeight="1">
      <c r="A6" s="20" t="s">
        <v>270</v>
      </c>
      <c r="B6" s="20" t="s">
        <v>271</v>
      </c>
      <c r="C6" s="20" t="s">
        <v>313</v>
      </c>
      <c r="D6" s="20" t="s">
        <v>314</v>
      </c>
      <c r="E6" s="20" t="s">
        <v>322</v>
      </c>
      <c r="F6" s="20" t="s">
        <v>672</v>
      </c>
      <c r="G6" s="20" t="s">
        <v>702</v>
      </c>
      <c r="H6" s="20" t="s">
        <v>703</v>
      </c>
      <c r="I6" s="20"/>
      <c r="J6" s="20" t="s">
        <v>274</v>
      </c>
      <c r="K6" s="20" t="s">
        <v>275</v>
      </c>
      <c r="L6" s="20" t="s">
        <v>276</v>
      </c>
      <c r="M6" s="20" t="s">
        <v>277</v>
      </c>
      <c r="N6" s="20"/>
      <c r="O6" s="20" t="s">
        <v>274</v>
      </c>
      <c r="P6" s="20" t="s">
        <v>275</v>
      </c>
      <c r="Q6" s="20" t="s">
        <v>276</v>
      </c>
      <c r="R6" s="20" t="s">
        <v>277</v>
      </c>
      <c r="S6" s="20"/>
      <c r="T6" s="20" t="s">
        <v>704</v>
      </c>
      <c r="U6" s="20" t="s">
        <v>278</v>
      </c>
      <c r="V6" s="20" t="s">
        <v>705</v>
      </c>
    </row>
    <row r="7" spans="1:22">
      <c r="A7" s="129" t="s">
        <v>318</v>
      </c>
      <c r="B7" s="129"/>
      <c r="C7" s="129"/>
      <c r="D7" s="129"/>
      <c r="E7" s="129"/>
      <c r="F7" s="129"/>
      <c r="G7" s="129"/>
      <c r="H7" s="129"/>
      <c r="I7" s="129"/>
      <c r="J7" s="129"/>
      <c r="K7" s="129"/>
      <c r="L7" s="129"/>
      <c r="M7" s="129"/>
      <c r="N7" s="129"/>
      <c r="O7" s="129"/>
      <c r="P7" s="129"/>
      <c r="Q7" s="129"/>
      <c r="R7" s="129"/>
      <c r="S7" s="129"/>
      <c r="T7" s="129"/>
      <c r="U7" s="129"/>
      <c r="V7" s="129"/>
    </row>
    <row r="8" spans="1:22">
      <c r="A8" s="130">
        <f>'JE Template'!C1</f>
        <v>98103</v>
      </c>
      <c r="B8" s="130" t="str">
        <f>Info!C15</f>
        <v>RUTHERFORD POLK MCDOWELL DIST BOARD OF HEALTH</v>
      </c>
      <c r="C8" s="131">
        <f>VLOOKUP($A8,'2021 Summary'!A:C,3,FALSE)</f>
        <v>2.0231740377611504E-4</v>
      </c>
      <c r="D8" s="131">
        <f>VLOOKUP($A8,'2021 Summary'!A:D,4,FALSE)</f>
        <v>1.828312739328519E-4</v>
      </c>
      <c r="E8" s="131">
        <f>C8-D8</f>
        <v>1.9486129843263131E-5</v>
      </c>
      <c r="F8" s="132">
        <f>-VLOOKUP($A8,'Contributions FY 2020'!$A:$C,3,FALSE)</f>
        <v>234932.69</v>
      </c>
      <c r="G8" s="132">
        <f>VLOOKUP(A8,'2021 Summary'!A:U,5,FALSE)</f>
        <v>5784690</v>
      </c>
      <c r="H8" s="132">
        <f>VLOOKUP($A8,'2021 Summary'!$A:$U,6,FALSE)</f>
        <v>5612457</v>
      </c>
      <c r="I8" s="130"/>
      <c r="J8" s="132">
        <f>VLOOKUP($A$8,'2021 Summary'!$A:$U,7,FALSE)</f>
        <v>5084</v>
      </c>
      <c r="K8" s="132">
        <f>VLOOKUP($A8,'2021 Summary'!$A:$U,9,FALSE)</f>
        <v>11823</v>
      </c>
      <c r="L8" s="132">
        <f>VLOOKUP($A8,'2021 Summary'!$A:$U,8,FALSE)</f>
        <v>246138</v>
      </c>
      <c r="M8" s="132">
        <f>VLOOKUP($A8,'2021 Summary'!$A:$U,10,FALSE)</f>
        <v>892443</v>
      </c>
      <c r="N8" s="130"/>
      <c r="O8" s="132">
        <f>VLOOKUP($A8,'2021 Summary'!$A:$U,13,FALSE)</f>
        <v>219566</v>
      </c>
      <c r="P8" s="132">
        <v>0</v>
      </c>
      <c r="Q8" s="132">
        <f>VLOOKUP($A8,'2021 Summary'!$A:$U,14,FALSE)</f>
        <v>2277624</v>
      </c>
      <c r="R8" s="132">
        <f>VLOOKUP($A8,'2021 Summary'!$A:$U,15,FALSE)</f>
        <v>281826</v>
      </c>
      <c r="S8" s="130"/>
      <c r="T8" s="132">
        <f>VLOOKUP($A8,'2021 Summary'!$A:$U,18,FALSE)</f>
        <v>-158415</v>
      </c>
      <c r="U8" s="132">
        <f>VLOOKUP($A8,'2021 Summary'!$A:$U,19,FALSE)</f>
        <v>117553</v>
      </c>
      <c r="V8" s="132">
        <f>VLOOKUP($A8,'2021 Summary'!$A:$U,20,FALSE)</f>
        <v>-40862</v>
      </c>
    </row>
    <row r="9" spans="1:22">
      <c r="A9" s="130"/>
      <c r="B9" s="130"/>
      <c r="C9" s="130"/>
      <c r="D9" s="130"/>
      <c r="E9" s="130"/>
      <c r="F9" s="130"/>
      <c r="G9" s="130"/>
      <c r="H9" s="130"/>
      <c r="I9" s="130"/>
      <c r="J9" s="130"/>
      <c r="K9" s="130"/>
      <c r="L9" s="130"/>
      <c r="M9" s="130"/>
      <c r="N9" s="130"/>
      <c r="O9" s="130"/>
      <c r="P9" s="130"/>
      <c r="Q9" s="130"/>
      <c r="R9" s="130"/>
      <c r="S9" s="130"/>
      <c r="T9" s="130"/>
      <c r="U9" s="130"/>
      <c r="V9" s="130"/>
    </row>
    <row r="10" spans="1:22">
      <c r="A10" s="130"/>
      <c r="B10" s="130"/>
      <c r="C10" s="130"/>
      <c r="D10" s="130"/>
      <c r="E10" s="130"/>
      <c r="F10" s="133"/>
      <c r="G10" s="133"/>
      <c r="H10" s="132"/>
      <c r="I10" s="130"/>
      <c r="J10" s="130"/>
      <c r="K10" s="130"/>
      <c r="L10" s="130"/>
      <c r="M10" s="130"/>
      <c r="N10" s="130"/>
      <c r="O10" s="130"/>
      <c r="P10" s="130"/>
      <c r="Q10" s="130"/>
      <c r="R10" s="130"/>
      <c r="S10" s="130"/>
      <c r="T10" s="130"/>
      <c r="U10" s="130"/>
      <c r="V10" s="130"/>
    </row>
    <row r="11" spans="1:22">
      <c r="A11" s="134"/>
      <c r="B11" s="130" t="s">
        <v>752</v>
      </c>
      <c r="C11" s="130"/>
      <c r="D11" s="130"/>
      <c r="E11" s="130"/>
      <c r="F11" s="132">
        <f>-'Contributions FY 2020'!C320</f>
        <v>1163115168.7600002</v>
      </c>
      <c r="G11" s="132">
        <f>'2021 Summary'!E316</f>
        <v>31639499499</v>
      </c>
      <c r="H11" s="132">
        <f>'2021 Summary'!F316</f>
        <v>27740851233</v>
      </c>
      <c r="I11" s="132"/>
      <c r="J11" s="132">
        <f>'2021 Summary'!G316</f>
        <v>25131194</v>
      </c>
      <c r="K11" s="132">
        <f>'2021 Summary'!I316</f>
        <v>58439067</v>
      </c>
      <c r="L11" s="132">
        <f>'2021 Summary'!H316</f>
        <v>1216594659</v>
      </c>
      <c r="M11" s="132">
        <f>'2021 Summary'!J316</f>
        <v>1518369563</v>
      </c>
      <c r="N11" s="132"/>
      <c r="O11" s="132">
        <f>'2021 Summary'!M316</f>
        <v>1085256224</v>
      </c>
      <c r="P11" s="132">
        <v>0</v>
      </c>
      <c r="Q11" s="132">
        <f>'2021 Summary'!N316</f>
        <v>11257675434</v>
      </c>
      <c r="R11" s="132">
        <f>'2021 Summary'!O316</f>
        <v>1518369720</v>
      </c>
      <c r="S11" s="132"/>
      <c r="T11" s="132">
        <f>'2021 Summary'!R316</f>
        <v>-783003246</v>
      </c>
      <c r="U11" s="132">
        <f>'2021 Summary'!S316</f>
        <v>-6</v>
      </c>
      <c r="V11" s="132">
        <f>'2021 Summary'!T316</f>
        <v>-783003252</v>
      </c>
    </row>
    <row r="12" spans="1:22">
      <c r="A12" s="20"/>
      <c r="B12" s="20"/>
      <c r="C12" s="20"/>
      <c r="D12" s="20"/>
      <c r="E12" s="20"/>
      <c r="F12" s="20"/>
      <c r="G12" s="20"/>
      <c r="H12" s="20"/>
      <c r="I12" s="20"/>
      <c r="J12" s="20"/>
      <c r="K12" s="20"/>
      <c r="L12" s="20"/>
      <c r="M12" s="20"/>
      <c r="N12" s="20"/>
      <c r="O12" s="20"/>
      <c r="P12" s="20"/>
      <c r="Q12" s="20"/>
      <c r="R12" s="20"/>
      <c r="S12" s="20"/>
      <c r="T12" s="20"/>
      <c r="U12" s="20"/>
      <c r="V12" s="20"/>
    </row>
    <row r="13" spans="1:22">
      <c r="A13" s="124" t="s">
        <v>346</v>
      </c>
      <c r="B13" s="124"/>
      <c r="C13" s="124"/>
      <c r="D13" s="124"/>
      <c r="E13" s="124"/>
      <c r="F13" s="124"/>
      <c r="G13" s="124"/>
      <c r="H13" s="124"/>
      <c r="I13" s="124"/>
      <c r="J13" s="124"/>
      <c r="K13" s="124"/>
      <c r="L13" s="124"/>
      <c r="M13" s="124"/>
      <c r="N13" s="124"/>
      <c r="O13" s="124"/>
      <c r="P13" s="124"/>
      <c r="Q13" s="124"/>
      <c r="R13" s="124"/>
      <c r="S13" s="124"/>
      <c r="T13" s="124"/>
      <c r="U13" s="124"/>
      <c r="V13" s="124"/>
    </row>
    <row r="14" spans="1:22">
      <c r="A14" s="125">
        <f>C1</f>
        <v>98103</v>
      </c>
      <c r="B14" s="125" t="str">
        <f>B8</f>
        <v>RUTHERFORD POLK MCDOWELL DIST BOARD OF HEALTH</v>
      </c>
      <c r="C14" s="126">
        <f>VLOOKUP($A14,'2020 Summary'!A:C,3,FALSE)</f>
        <v>1.828312739328519E-4</v>
      </c>
      <c r="D14" s="126">
        <f>VLOOKUP(A14,'2020 Summary'!A:D,4,FALSE)</f>
        <v>1.7860237630315832E-4</v>
      </c>
      <c r="E14" s="126">
        <f>C14-D14</f>
        <v>4.2288976296935845E-6</v>
      </c>
      <c r="F14" s="127">
        <f>VLOOKUP($A14,'Contributions FY 2019'!$A:$C,3,FALSE)</f>
        <v>225307.66000000003</v>
      </c>
      <c r="G14" s="127">
        <f>VLOOKUP(A14,'2020 Summary'!A:S,5,FALSE)</f>
        <v>5088057.6211999068</v>
      </c>
      <c r="H14" s="127">
        <f>VLOOKUP($A14,'2020 Summary'!$A:$S,6,FALSE)</f>
        <v>5784690</v>
      </c>
      <c r="I14" s="125"/>
      <c r="J14" s="127">
        <f>VLOOKUP($A$8,'2020 Summary'!$A:$S,7,FALSE)</f>
        <v>0</v>
      </c>
      <c r="K14" s="127">
        <f>VLOOKUP($A14,'2020 Summary'!$A:$S,9,FALSE)</f>
        <v>3852</v>
      </c>
      <c r="L14" s="127">
        <f>VLOOKUP($A14,'2020 Summary'!$A:$S,8,FALSE)</f>
        <v>278039</v>
      </c>
      <c r="M14" s="127">
        <f>VLOOKUP($A14,'2020 Summary'!$A:$S,10,FALSE)</f>
        <v>301399</v>
      </c>
      <c r="N14" s="125"/>
      <c r="O14" s="127">
        <f>VLOOKUP($A14,'2020 Summary'!$A:$S,13,FALSE)</f>
        <v>291621</v>
      </c>
      <c r="P14" s="127">
        <f>VLOOKUP($A14,'2020 Summary'!$A:$S,15,FALSE)</f>
        <v>0</v>
      </c>
      <c r="Q14" s="127">
        <f>VLOOKUP($A14,'2020 Summary'!$A:$S,14,FALSE)</f>
        <v>1739131</v>
      </c>
      <c r="R14" s="127">
        <f>VLOOKUP($A14,'2020 Summary'!$A:$S,16,FALSE)</f>
        <v>375768</v>
      </c>
      <c r="S14" s="125"/>
      <c r="T14" s="127">
        <f>VLOOKUP($A14,'2020 Summary'!$A:$U,19,FALSE)</f>
        <v>-85391</v>
      </c>
      <c r="U14" s="127">
        <f>VLOOKUP($A14,'2020 Summary'!$A:$U,20,FALSE)</f>
        <v>-16199</v>
      </c>
      <c r="V14" s="127">
        <f>VLOOKUP($A14,'2020 Summary'!$A:$U,21,FALSE)</f>
        <v>-101590</v>
      </c>
    </row>
    <row r="15" spans="1:22">
      <c r="A15" s="125"/>
      <c r="B15" s="125"/>
      <c r="C15" s="125"/>
      <c r="D15" s="125"/>
      <c r="E15" s="125"/>
      <c r="F15" s="125"/>
      <c r="G15" s="125"/>
      <c r="H15" s="125"/>
      <c r="I15" s="125"/>
      <c r="J15" s="125"/>
      <c r="K15" s="125"/>
      <c r="L15" s="125"/>
      <c r="M15" s="125"/>
      <c r="N15" s="125"/>
      <c r="O15" s="125"/>
      <c r="P15" s="125"/>
      <c r="Q15" s="125"/>
      <c r="R15" s="125"/>
      <c r="S15" s="125"/>
      <c r="T15" s="125"/>
      <c r="U15" s="125"/>
      <c r="V15" s="125"/>
    </row>
    <row r="16" spans="1:22">
      <c r="A16" s="128"/>
      <c r="B16" s="125" t="s">
        <v>730</v>
      </c>
      <c r="C16" s="125"/>
      <c r="D16" s="125"/>
      <c r="E16" s="125"/>
      <c r="F16" s="127">
        <f>'Contributions FY 2019'!C311</f>
        <v>1103026708.5499995</v>
      </c>
      <c r="G16" s="127">
        <f>'2020 Summary'!E312</f>
        <v>28488185468.279976</v>
      </c>
      <c r="H16" s="127">
        <f>'2020 Summary'!F312</f>
        <v>31639499499</v>
      </c>
      <c r="I16" s="127"/>
      <c r="J16" s="127">
        <f>'2020 Summary'!G312</f>
        <v>0</v>
      </c>
      <c r="K16" s="127">
        <f>'2020 Summary'!I312</f>
        <v>21069394</v>
      </c>
      <c r="L16" s="127">
        <f>'2020 Summary'!H312</f>
        <v>1520743317</v>
      </c>
      <c r="M16" s="127">
        <f>'2020 Summary'!J312</f>
        <v>1653733682</v>
      </c>
      <c r="N16" s="127"/>
      <c r="O16" s="127">
        <f>'2020 Summary'!M312</f>
        <v>1595029353</v>
      </c>
      <c r="P16" s="127">
        <f>'2020 Summary'!O312</f>
        <v>0</v>
      </c>
      <c r="Q16" s="127">
        <f>'2020 Summary'!N312</f>
        <v>9512220240</v>
      </c>
      <c r="R16" s="127">
        <f>'2020 Summary'!P312</f>
        <v>1653733820</v>
      </c>
      <c r="S16" s="127"/>
      <c r="T16" s="127">
        <f>'2020 Summary'!S312</f>
        <v>-467046016</v>
      </c>
      <c r="U16" s="127">
        <f>'2020 Summary'!T312</f>
        <v>103</v>
      </c>
      <c r="V16" s="127">
        <f>'2020 Summary'!U312</f>
        <v>-467045913</v>
      </c>
    </row>
    <row r="17" spans="1:22" ht="15" customHeight="1">
      <c r="A17" s="15"/>
      <c r="F17" s="22"/>
      <c r="J17" s="22"/>
      <c r="K17" s="22"/>
      <c r="L17" s="22"/>
      <c r="M17" s="22"/>
      <c r="O17" s="22"/>
      <c r="P17" s="22"/>
      <c r="Q17" s="22"/>
      <c r="R17" s="22"/>
      <c r="T17" s="22"/>
      <c r="U17" s="22"/>
      <c r="V17" s="22"/>
    </row>
    <row r="18" spans="1:22" ht="15" customHeight="1">
      <c r="A18" s="136" t="s">
        <v>717</v>
      </c>
      <c r="B18" s="137"/>
      <c r="C18" s="137"/>
      <c r="D18" s="137"/>
      <c r="E18" s="137"/>
      <c r="F18" s="137"/>
      <c r="G18" s="138"/>
      <c r="H18" s="139">
        <f>H8-H14</f>
        <v>-172233</v>
      </c>
      <c r="I18" s="137"/>
      <c r="J18" s="139">
        <f>J8-J14</f>
        <v>5084</v>
      </c>
      <c r="K18" s="139">
        <f>K8-K14</f>
        <v>7971</v>
      </c>
      <c r="L18" s="139">
        <f>L8-L14</f>
        <v>-31901</v>
      </c>
      <c r="M18" s="139">
        <f>M8-M14</f>
        <v>591044</v>
      </c>
      <c r="N18" s="137"/>
      <c r="O18" s="139">
        <f>O8-O14</f>
        <v>-72055</v>
      </c>
      <c r="P18" s="139">
        <f>P8-P14</f>
        <v>0</v>
      </c>
      <c r="Q18" s="139">
        <f>Q8-Q14</f>
        <v>538493</v>
      </c>
      <c r="R18" s="139">
        <f>R8-R14</f>
        <v>-93942</v>
      </c>
    </row>
    <row r="19" spans="1:22" ht="15" customHeight="1">
      <c r="G19" s="24"/>
      <c r="H19" s="135"/>
      <c r="J19" s="135"/>
      <c r="K19" s="135"/>
      <c r="L19" s="135"/>
      <c r="M19" s="135"/>
      <c r="O19" s="135"/>
      <c r="P19" s="135"/>
      <c r="Q19" s="135"/>
      <c r="R19" s="135"/>
    </row>
    <row r="20" spans="1:22">
      <c r="A20" s="25" t="s">
        <v>347</v>
      </c>
      <c r="B20" s="26"/>
      <c r="C20" s="26"/>
      <c r="D20" s="26"/>
      <c r="E20" s="27" t="s">
        <v>348</v>
      </c>
      <c r="F20" s="28" t="s">
        <v>349</v>
      </c>
      <c r="H20" s="36"/>
      <c r="I20" s="23"/>
      <c r="J20" s="23"/>
      <c r="K20" s="36"/>
      <c r="L20" s="23"/>
      <c r="M20" s="36"/>
      <c r="N20" s="23"/>
      <c r="O20" s="23"/>
      <c r="P20" s="23"/>
      <c r="Q20" s="23"/>
      <c r="R20" s="36"/>
      <c r="S20" s="23"/>
      <c r="T20" s="23"/>
    </row>
    <row r="21" spans="1:22">
      <c r="A21" s="30" t="s">
        <v>350</v>
      </c>
      <c r="B21" s="31"/>
      <c r="C21" s="31"/>
      <c r="D21" s="32"/>
      <c r="E21" s="33">
        <f>IF(J18&gt;0,J18,0)</f>
        <v>5084</v>
      </c>
      <c r="F21" s="34">
        <f>IF(J18&lt;0,-J18,0)</f>
        <v>0</v>
      </c>
      <c r="G21" s="29"/>
      <c r="H21" s="213"/>
      <c r="I21" s="16"/>
      <c r="J21" s="16"/>
      <c r="K21" s="211"/>
      <c r="L21" s="23"/>
      <c r="M21" s="23"/>
      <c r="N21" s="23"/>
      <c r="O21" s="23"/>
      <c r="P21" s="23"/>
      <c r="Q21" s="23"/>
      <c r="R21" s="36"/>
      <c r="S21" s="23"/>
      <c r="T21" s="23"/>
    </row>
    <row r="22" spans="1:22">
      <c r="A22" s="30" t="s">
        <v>351</v>
      </c>
      <c r="B22" s="35"/>
      <c r="C22" s="31"/>
      <c r="D22" s="33"/>
      <c r="E22" s="33">
        <f>IF(L18&gt;0,L18,0)</f>
        <v>0</v>
      </c>
      <c r="F22" s="34">
        <f>IF(L18&lt;0,-L18,0)</f>
        <v>31901</v>
      </c>
      <c r="G22" s="29"/>
      <c r="H22" s="213"/>
      <c r="I22" s="16"/>
      <c r="J22" s="16"/>
      <c r="K22" s="16"/>
      <c r="L22" s="23"/>
      <c r="M22" s="23"/>
      <c r="N22" s="23"/>
      <c r="O22" s="21"/>
      <c r="P22" s="21"/>
      <c r="Q22" s="21"/>
      <c r="R22" s="21"/>
      <c r="S22" s="23"/>
      <c r="T22" s="23"/>
    </row>
    <row r="23" spans="1:22">
      <c r="A23" s="30" t="s">
        <v>706</v>
      </c>
      <c r="B23" s="35"/>
      <c r="C23" s="31"/>
      <c r="D23" s="33"/>
      <c r="E23" s="33">
        <f>IF(K18&gt;0,K18,0)</f>
        <v>7971</v>
      </c>
      <c r="F23" s="34">
        <f>IF(K18&lt;0,-K18,0)</f>
        <v>0</v>
      </c>
      <c r="G23" s="29"/>
      <c r="H23" s="213"/>
      <c r="I23" s="16"/>
      <c r="J23" s="16"/>
      <c r="K23" s="16"/>
      <c r="L23" s="36"/>
      <c r="M23" s="23"/>
      <c r="N23" s="23"/>
      <c r="O23" s="23"/>
      <c r="P23" s="23"/>
      <c r="Q23" s="23"/>
      <c r="R23" s="23"/>
      <c r="S23" s="23"/>
      <c r="T23" s="23"/>
    </row>
    <row r="24" spans="1:22">
      <c r="A24" s="30" t="s">
        <v>352</v>
      </c>
      <c r="B24" s="35"/>
      <c r="C24" s="31"/>
      <c r="D24" s="33"/>
      <c r="E24" s="33">
        <f>IF(M18&gt;0,M18,0)</f>
        <v>591044</v>
      </c>
      <c r="F24" s="34">
        <f>IF(M18&lt;0,-M18,0)</f>
        <v>0</v>
      </c>
      <c r="G24" s="29"/>
      <c r="H24" s="213"/>
      <c r="I24" s="16"/>
      <c r="J24" s="16"/>
      <c r="K24" s="16"/>
      <c r="L24" s="23"/>
      <c r="M24" s="23"/>
      <c r="N24" s="37"/>
      <c r="O24" s="23"/>
      <c r="P24" s="23"/>
      <c r="Q24" s="23"/>
      <c r="R24" s="23"/>
      <c r="S24" s="23"/>
      <c r="T24" s="23"/>
    </row>
    <row r="25" spans="1:22">
      <c r="A25" s="30" t="s">
        <v>353</v>
      </c>
      <c r="B25" s="35"/>
      <c r="C25" s="31"/>
      <c r="D25" s="33"/>
      <c r="E25" s="33">
        <f>IF(O18&lt;0,-O18,0)</f>
        <v>72055</v>
      </c>
      <c r="F25" s="34">
        <f>IF(O18&gt;0,O18,0)</f>
        <v>0</v>
      </c>
      <c r="G25" s="29"/>
      <c r="H25" s="213"/>
      <c r="I25" s="16"/>
      <c r="J25" s="170"/>
      <c r="K25" s="16"/>
      <c r="L25" s="23"/>
      <c r="M25" s="23"/>
      <c r="N25" s="23"/>
      <c r="O25" s="23"/>
      <c r="P25" s="23"/>
      <c r="Q25" s="23"/>
      <c r="R25" s="23"/>
      <c r="S25" s="23"/>
      <c r="T25" s="23"/>
    </row>
    <row r="26" spans="1:22">
      <c r="A26" s="30" t="s">
        <v>354</v>
      </c>
      <c r="B26" s="35"/>
      <c r="C26" s="31"/>
      <c r="D26" s="33"/>
      <c r="E26" s="33">
        <f>IF(Q18&lt;0,-Q18,0)</f>
        <v>0</v>
      </c>
      <c r="F26" s="34">
        <f>IF(Q18&gt;0,Q18,0)</f>
        <v>538493</v>
      </c>
      <c r="G26" s="29"/>
      <c r="H26" s="213"/>
      <c r="I26" s="16"/>
      <c r="J26" s="170"/>
      <c r="K26" s="16"/>
      <c r="L26" s="23"/>
      <c r="M26" s="23"/>
      <c r="N26" s="23"/>
      <c r="O26" s="23"/>
      <c r="P26" s="23"/>
      <c r="Q26" s="23"/>
      <c r="R26" s="23"/>
      <c r="S26" s="23"/>
      <c r="T26" s="23"/>
    </row>
    <row r="27" spans="1:22" ht="15">
      <c r="A27" s="30" t="s">
        <v>707</v>
      </c>
      <c r="B27" s="38"/>
      <c r="C27" s="38"/>
      <c r="D27" s="39"/>
      <c r="E27" s="33">
        <f>IF(P18&lt;0,-P18,0)</f>
        <v>0</v>
      </c>
      <c r="F27" s="34">
        <f>IF(P18&gt;0,-P18,0)</f>
        <v>0</v>
      </c>
      <c r="G27" s="29"/>
      <c r="H27" s="349"/>
      <c r="I27" s="350"/>
      <c r="J27" s="350"/>
      <c r="K27" s="350"/>
      <c r="L27" s="350"/>
      <c r="M27" s="350"/>
      <c r="N27" s="23"/>
      <c r="O27" s="23"/>
      <c r="P27" s="23"/>
      <c r="Q27" s="23"/>
      <c r="R27" s="23"/>
      <c r="S27" s="23"/>
      <c r="T27" s="23"/>
    </row>
    <row r="28" spans="1:22">
      <c r="A28" s="30" t="s">
        <v>355</v>
      </c>
      <c r="B28" s="40"/>
      <c r="C28" s="40"/>
      <c r="D28" s="41"/>
      <c r="E28" s="33">
        <f>IF(R18&lt;0,-R18,0)</f>
        <v>93942</v>
      </c>
      <c r="F28" s="34">
        <f>IF(R18&gt;0,R18,0)</f>
        <v>0</v>
      </c>
      <c r="G28" s="29"/>
      <c r="H28" s="36"/>
      <c r="I28" s="23"/>
      <c r="J28" s="23"/>
      <c r="K28" s="23"/>
      <c r="L28" s="23"/>
      <c r="M28" s="23"/>
      <c r="N28" s="23"/>
      <c r="O28" s="23"/>
      <c r="P28" s="23"/>
      <c r="Q28" s="23"/>
      <c r="R28" s="23"/>
      <c r="S28" s="23"/>
      <c r="T28" s="23"/>
    </row>
    <row r="29" spans="1:22">
      <c r="A29" s="30" t="s">
        <v>356</v>
      </c>
      <c r="B29" s="40"/>
      <c r="C29" s="40"/>
      <c r="D29" s="41"/>
      <c r="E29" s="33">
        <f>Info!C21</f>
        <v>900000</v>
      </c>
      <c r="F29" s="34">
        <f>Info!C19</f>
        <v>910000</v>
      </c>
      <c r="G29" s="29"/>
      <c r="H29" s="36"/>
      <c r="I29" s="23"/>
      <c r="J29" s="23"/>
      <c r="K29" s="23"/>
      <c r="L29" s="23"/>
      <c r="M29" s="23"/>
      <c r="N29" s="23"/>
      <c r="O29" s="23"/>
      <c r="P29" s="23"/>
      <c r="Q29" s="23"/>
      <c r="R29" s="23"/>
      <c r="S29" s="23"/>
      <c r="T29" s="23"/>
    </row>
    <row r="30" spans="1:22">
      <c r="A30" s="30" t="s">
        <v>841</v>
      </c>
      <c r="B30" s="40"/>
      <c r="C30" s="40"/>
      <c r="D30" s="41"/>
      <c r="E30" s="33"/>
      <c r="F30" s="34">
        <f>Info!C21</f>
        <v>900000</v>
      </c>
      <c r="G30" s="29"/>
      <c r="H30" s="23"/>
      <c r="I30" s="23"/>
      <c r="J30" s="23"/>
      <c r="K30" s="23"/>
      <c r="L30" s="23"/>
      <c r="M30" s="23"/>
      <c r="N30" s="23"/>
      <c r="O30" s="23"/>
      <c r="P30" s="23"/>
      <c r="Q30" s="23"/>
      <c r="R30" s="23"/>
      <c r="S30" s="23"/>
      <c r="T30" s="23"/>
    </row>
    <row r="31" spans="1:22" hidden="1">
      <c r="A31" s="30" t="s">
        <v>700</v>
      </c>
      <c r="B31" s="40"/>
      <c r="C31" s="40"/>
      <c r="D31" s="41"/>
      <c r="E31" s="33">
        <f>IF(V8&gt;0,V8,0)</f>
        <v>0</v>
      </c>
      <c r="F31" s="33">
        <f>IF(V8&lt;0,-V8,0)</f>
        <v>40862</v>
      </c>
      <c r="G31" s="29" t="s">
        <v>746</v>
      </c>
      <c r="H31" s="23"/>
      <c r="I31" s="23"/>
      <c r="J31" s="23"/>
      <c r="K31" s="23"/>
      <c r="L31" s="23"/>
      <c r="M31" s="23"/>
      <c r="N31" s="23"/>
      <c r="O31" s="23"/>
      <c r="P31" s="23"/>
      <c r="Q31" s="23"/>
      <c r="R31" s="23"/>
      <c r="S31" s="23"/>
      <c r="T31" s="23"/>
    </row>
    <row r="32" spans="1:22" hidden="1">
      <c r="A32" s="30" t="s">
        <v>699</v>
      </c>
      <c r="B32" s="40"/>
      <c r="C32" s="40"/>
      <c r="D32" s="41"/>
      <c r="E32" s="33">
        <f>IF((Info!C19)&gt;'JE Template'!F8,(Info!C19-'JE Template'!F8),0)</f>
        <v>675067.31</v>
      </c>
      <c r="F32" s="212">
        <f>IF((Info!C19)&lt;'JE Template'!F8,'JE Template'!F8-(Info!C19),0)</f>
        <v>0</v>
      </c>
      <c r="G32" s="29" t="s">
        <v>746</v>
      </c>
      <c r="H32" s="213"/>
      <c r="I32" s="23"/>
      <c r="J32" s="23"/>
      <c r="K32" s="23"/>
      <c r="L32" s="23"/>
      <c r="M32" s="23"/>
      <c r="N32" s="23"/>
      <c r="O32" s="23"/>
      <c r="P32" s="23"/>
      <c r="Q32" s="23"/>
      <c r="R32" s="23"/>
      <c r="S32" s="23"/>
      <c r="T32" s="23"/>
    </row>
    <row r="33" spans="1:20">
      <c r="A33" s="30" t="s">
        <v>842</v>
      </c>
      <c r="B33" s="40"/>
      <c r="C33" s="40"/>
      <c r="D33" s="41"/>
      <c r="E33" s="33"/>
      <c r="F33" s="33">
        <f>-VLOOKUP(A8,'Contributions FY 2020'!A:D,4,FALSE)</f>
        <v>96141.230072977778</v>
      </c>
      <c r="G33" s="29"/>
      <c r="H33" s="213"/>
      <c r="I33" s="23"/>
      <c r="J33" s="23"/>
      <c r="K33" s="23"/>
      <c r="L33" s="23"/>
      <c r="M33" s="23"/>
      <c r="N33" s="23"/>
      <c r="O33" s="23"/>
      <c r="P33" s="23"/>
      <c r="Q33" s="23"/>
      <c r="R33" s="23"/>
      <c r="S33" s="23"/>
      <c r="T33" s="23"/>
    </row>
    <row r="34" spans="1:20">
      <c r="A34" s="30" t="s">
        <v>697</v>
      </c>
      <c r="B34" s="40"/>
      <c r="C34" s="40"/>
      <c r="D34" s="41"/>
      <c r="E34" s="33">
        <f>IF(SUM(E31:E32)&gt;SUM(F31:F32),SUM(E31:E32)-SUM(F31:F32),0)</f>
        <v>634205.31000000006</v>
      </c>
      <c r="F34" s="34">
        <f>IF(SUM(F31:F32)&gt;SUM(E31:E32),SUM(F31:F32)-SUM(E31:E32),0)</f>
        <v>0</v>
      </c>
      <c r="G34" s="167"/>
      <c r="H34" s="23"/>
      <c r="I34" s="23"/>
      <c r="J34" s="23"/>
      <c r="K34" s="23"/>
      <c r="L34" s="23"/>
      <c r="M34" s="23"/>
      <c r="N34" s="23"/>
      <c r="O34" s="23"/>
      <c r="P34" s="23"/>
      <c r="Q34" s="23"/>
      <c r="R34" s="23"/>
      <c r="S34" s="23"/>
      <c r="T34" s="23"/>
    </row>
    <row r="35" spans="1:20">
      <c r="A35" s="30" t="s">
        <v>698</v>
      </c>
      <c r="B35" s="40"/>
      <c r="C35" s="40"/>
      <c r="D35" s="41"/>
      <c r="E35" s="33">
        <f>IF(H18&lt;0,-H18,0)</f>
        <v>172233</v>
      </c>
      <c r="F35" s="34">
        <f>IF(H18&gt;0,H18,0)</f>
        <v>0</v>
      </c>
      <c r="G35" s="29"/>
      <c r="H35" s="36"/>
      <c r="I35" s="23"/>
      <c r="J35" s="23"/>
      <c r="K35" s="23"/>
      <c r="L35" s="23"/>
      <c r="M35" s="23"/>
      <c r="N35" s="23"/>
      <c r="O35" s="23"/>
      <c r="P35" s="23"/>
      <c r="Q35" s="23"/>
      <c r="R35" s="23"/>
      <c r="S35" s="23"/>
      <c r="T35" s="23"/>
    </row>
    <row r="36" spans="1:20">
      <c r="A36" s="42" t="s">
        <v>325</v>
      </c>
      <c r="B36" s="43"/>
      <c r="C36" s="43"/>
      <c r="D36" s="44"/>
      <c r="E36" s="45">
        <f>ROUND((SUM(E21:E35)-E31-E32),0)</f>
        <v>2476534</v>
      </c>
      <c r="F36" s="46">
        <f>ROUND((SUM(F21:F35)-F31-F32),0)</f>
        <v>2476535</v>
      </c>
      <c r="G36" s="217"/>
      <c r="H36" s="36"/>
      <c r="I36" s="23"/>
      <c r="J36" s="91"/>
      <c r="K36" s="23"/>
      <c r="L36" s="23"/>
      <c r="M36" s="23"/>
      <c r="N36" s="23"/>
      <c r="O36" s="23"/>
      <c r="P36" s="23"/>
      <c r="Q36" s="23"/>
      <c r="R36" s="23"/>
      <c r="S36" s="23"/>
      <c r="T36" s="23"/>
    </row>
    <row r="37" spans="1:20">
      <c r="A37" s="47"/>
      <c r="B37" s="48"/>
      <c r="C37" s="48"/>
      <c r="D37" s="48"/>
      <c r="E37" s="48"/>
      <c r="F37" s="29"/>
      <c r="G37" s="29"/>
      <c r="H37" s="23"/>
      <c r="I37" s="23"/>
      <c r="J37" s="23"/>
      <c r="K37" s="23"/>
      <c r="L37" s="23"/>
      <c r="M37" s="23"/>
      <c r="N37" s="23"/>
      <c r="O37" s="23"/>
      <c r="P37" s="23"/>
      <c r="Q37" s="23"/>
      <c r="R37" s="23"/>
      <c r="S37" s="23"/>
      <c r="T37" s="23"/>
    </row>
    <row r="38" spans="1:20">
      <c r="A38" s="47"/>
      <c r="B38" s="48"/>
      <c r="C38" s="48"/>
      <c r="D38" s="48"/>
      <c r="E38" s="48"/>
      <c r="F38" s="29"/>
      <c r="G38" s="29"/>
      <c r="H38" s="23"/>
      <c r="I38" s="23"/>
      <c r="J38" s="23"/>
      <c r="K38" s="23"/>
      <c r="L38" s="23"/>
      <c r="M38" s="23"/>
      <c r="N38" s="23"/>
      <c r="O38" s="23"/>
      <c r="P38" s="23"/>
      <c r="Q38" s="23"/>
      <c r="R38" s="23"/>
      <c r="S38" s="23"/>
      <c r="T38" s="23"/>
    </row>
    <row r="39" spans="1:20">
      <c r="A39" s="49" t="s">
        <v>327</v>
      </c>
      <c r="B39" s="50"/>
      <c r="C39" s="50"/>
      <c r="D39" s="50"/>
      <c r="E39" s="51"/>
      <c r="F39" s="52"/>
      <c r="G39" s="168"/>
      <c r="I39" s="23"/>
      <c r="J39" s="353"/>
      <c r="K39" s="353"/>
      <c r="L39" s="23"/>
      <c r="M39" s="23"/>
      <c r="N39" s="23"/>
      <c r="O39" s="23"/>
      <c r="P39" s="23"/>
      <c r="Q39" s="23"/>
      <c r="R39" s="23"/>
      <c r="S39" s="23"/>
      <c r="T39" s="23"/>
    </row>
    <row r="40" spans="1:20">
      <c r="A40" s="53" t="s">
        <v>716</v>
      </c>
      <c r="B40" s="54"/>
      <c r="C40" s="55"/>
      <c r="D40" s="55"/>
      <c r="E40" s="56">
        <f>H8</f>
        <v>5612457</v>
      </c>
      <c r="F40" s="57"/>
      <c r="I40" s="23"/>
      <c r="J40" s="58"/>
      <c r="K40" s="58"/>
      <c r="L40" s="23"/>
      <c r="M40" s="23"/>
      <c r="N40" s="23"/>
      <c r="O40" s="23"/>
      <c r="P40" s="23"/>
      <c r="Q40" s="23"/>
      <c r="R40" s="23"/>
      <c r="S40" s="23"/>
      <c r="T40" s="23"/>
    </row>
    <row r="41" spans="1:20">
      <c r="A41" s="53" t="s">
        <v>696</v>
      </c>
      <c r="B41" s="54"/>
      <c r="C41" s="55"/>
      <c r="D41" s="55"/>
      <c r="E41" s="174">
        <f>IF(E32&gt;0,V8+E32,V8-F32)</f>
        <v>634205.31000000006</v>
      </c>
      <c r="F41" s="57"/>
      <c r="G41" s="169"/>
      <c r="I41" s="23"/>
      <c r="J41" s="58"/>
      <c r="K41" s="58"/>
      <c r="L41" s="23"/>
      <c r="M41" s="23"/>
      <c r="N41" s="23"/>
      <c r="O41" s="23"/>
      <c r="P41" s="23"/>
      <c r="Q41" s="23"/>
      <c r="R41" s="23"/>
      <c r="S41" s="23"/>
      <c r="T41" s="23"/>
    </row>
    <row r="42" spans="1:20">
      <c r="A42" s="61"/>
      <c r="B42" s="55" t="s">
        <v>357</v>
      </c>
      <c r="C42" s="55"/>
      <c r="D42" s="55"/>
      <c r="E42" s="62">
        <f>V8</f>
        <v>-40862</v>
      </c>
      <c r="F42" s="57"/>
      <c r="I42" s="23"/>
      <c r="J42" s="58"/>
      <c r="K42" s="58"/>
      <c r="L42" s="23"/>
      <c r="M42" s="23"/>
      <c r="N42" s="23"/>
      <c r="O42" s="23"/>
      <c r="P42" s="23"/>
      <c r="Q42" s="23"/>
      <c r="R42" s="23"/>
      <c r="S42" s="23"/>
      <c r="T42" s="23"/>
    </row>
    <row r="43" spans="1:20" ht="25.5">
      <c r="A43" s="63"/>
      <c r="B43" s="59" t="s">
        <v>358</v>
      </c>
      <c r="C43" s="59"/>
      <c r="D43" s="59"/>
      <c r="E43" s="64">
        <f>ROUND(IF(E32&lt;&gt;0,E32,-F32),0)</f>
        <v>675067</v>
      </c>
      <c r="F43" s="60"/>
      <c r="I43" s="23"/>
      <c r="J43" s="58"/>
      <c r="K43" s="58"/>
      <c r="L43" s="23"/>
      <c r="M43" s="23"/>
      <c r="N43" s="23"/>
      <c r="O43" s="23"/>
      <c r="P43" s="23"/>
      <c r="Q43" s="23"/>
      <c r="R43" s="23"/>
      <c r="S43" s="23"/>
      <c r="T43" s="23"/>
    </row>
    <row r="44" spans="1:20" s="23" customFormat="1">
      <c r="A44" s="65"/>
      <c r="B44" s="66"/>
      <c r="C44" s="66"/>
      <c r="D44" s="66"/>
      <c r="E44" s="67"/>
      <c r="F44" s="68"/>
      <c r="J44" s="58"/>
      <c r="K44" s="58"/>
    </row>
    <row r="45" spans="1:20" s="23" customFormat="1">
      <c r="A45" s="49" t="s">
        <v>359</v>
      </c>
      <c r="B45" s="50"/>
      <c r="C45" s="50"/>
      <c r="D45" s="50"/>
      <c r="E45" s="51"/>
      <c r="F45" s="52"/>
      <c r="G45" s="91"/>
      <c r="J45" s="58"/>
      <c r="K45" s="58"/>
    </row>
    <row r="46" spans="1:20" ht="38.25">
      <c r="A46" s="61"/>
      <c r="B46" s="55"/>
      <c r="C46" s="55"/>
      <c r="D46" s="55"/>
      <c r="E46" s="69" t="s">
        <v>283</v>
      </c>
      <c r="F46" s="70" t="s">
        <v>284</v>
      </c>
      <c r="I46" s="23"/>
      <c r="J46" s="71"/>
      <c r="K46" s="23"/>
      <c r="L46" s="23"/>
      <c r="M46" s="23"/>
      <c r="N46" s="23"/>
      <c r="O46" s="23"/>
      <c r="P46" s="72"/>
      <c r="Q46" s="58"/>
      <c r="R46" s="58"/>
      <c r="S46" s="23"/>
      <c r="T46" s="23"/>
    </row>
    <row r="47" spans="1:20" ht="15" customHeight="1">
      <c r="A47" s="61"/>
      <c r="B47" s="55" t="s">
        <v>279</v>
      </c>
      <c r="C47" s="55"/>
      <c r="D47" s="55"/>
      <c r="E47" s="73">
        <f>J8</f>
        <v>5084</v>
      </c>
      <c r="F47" s="74">
        <f>O8</f>
        <v>219566</v>
      </c>
      <c r="H47" s="356" t="s">
        <v>673</v>
      </c>
      <c r="I47" s="357"/>
      <c r="J47" s="357"/>
      <c r="K47" s="357"/>
      <c r="L47" s="358"/>
      <c r="M47" s="36"/>
      <c r="N47" s="23"/>
      <c r="O47" s="36"/>
      <c r="P47" s="36"/>
      <c r="Q47" s="36"/>
      <c r="R47" s="75"/>
      <c r="S47" s="23"/>
      <c r="T47" s="23"/>
    </row>
    <row r="48" spans="1:20">
      <c r="A48" s="61"/>
      <c r="B48" s="55" t="s">
        <v>280</v>
      </c>
      <c r="C48" s="55"/>
      <c r="D48" s="55"/>
      <c r="E48" s="73">
        <f>L8</f>
        <v>246138</v>
      </c>
      <c r="F48" s="74">
        <f>Q8</f>
        <v>2277624</v>
      </c>
      <c r="H48" s="359"/>
      <c r="I48" s="360"/>
      <c r="J48" s="360"/>
      <c r="K48" s="360"/>
      <c r="L48" s="361"/>
      <c r="M48" s="23"/>
      <c r="N48" s="23"/>
      <c r="O48" s="23"/>
      <c r="P48" s="23"/>
      <c r="Q48" s="36"/>
      <c r="R48" s="75"/>
      <c r="S48" s="23"/>
      <c r="T48" s="23"/>
    </row>
    <row r="49" spans="1:20" ht="13.5" customHeight="1">
      <c r="A49" s="61"/>
      <c r="B49" s="55" t="s">
        <v>708</v>
      </c>
      <c r="C49" s="55"/>
      <c r="D49" s="55"/>
      <c r="E49" s="73">
        <f>K8</f>
        <v>11823</v>
      </c>
      <c r="F49" s="74">
        <f>P8</f>
        <v>0</v>
      </c>
      <c r="H49" s="359"/>
      <c r="I49" s="360"/>
      <c r="J49" s="360"/>
      <c r="K49" s="360"/>
      <c r="L49" s="361"/>
      <c r="M49" s="36"/>
      <c r="N49" s="23"/>
      <c r="O49" s="36"/>
      <c r="P49" s="36"/>
      <c r="Q49" s="36"/>
      <c r="R49" s="75"/>
      <c r="S49" s="23"/>
      <c r="T49" s="23"/>
    </row>
    <row r="50" spans="1:20">
      <c r="A50" s="61"/>
      <c r="B50" s="120" t="s">
        <v>281</v>
      </c>
      <c r="C50" s="55"/>
      <c r="D50" s="55"/>
      <c r="E50" s="73">
        <f>M8</f>
        <v>892443</v>
      </c>
      <c r="F50" s="74">
        <f>R8</f>
        <v>281826</v>
      </c>
      <c r="H50" s="362"/>
      <c r="I50" s="363"/>
      <c r="J50" s="363"/>
      <c r="K50" s="363"/>
      <c r="L50" s="364"/>
      <c r="M50" s="36"/>
      <c r="N50" s="23"/>
      <c r="O50" s="36"/>
      <c r="P50" s="36"/>
      <c r="Q50" s="36"/>
      <c r="R50" s="75"/>
      <c r="S50" s="23"/>
      <c r="T50" s="23"/>
    </row>
    <row r="51" spans="1:20">
      <c r="A51" s="76"/>
      <c r="B51" s="55" t="s">
        <v>323</v>
      </c>
      <c r="C51" s="55"/>
      <c r="D51" s="55"/>
      <c r="E51" s="62">
        <f>Info!C21</f>
        <v>900000</v>
      </c>
      <c r="F51" s="77"/>
      <c r="I51" s="23"/>
      <c r="J51" s="23"/>
      <c r="K51" s="23"/>
      <c r="L51" s="23"/>
      <c r="M51" s="23"/>
      <c r="N51" s="23"/>
      <c r="O51" s="23"/>
      <c r="P51" s="23"/>
      <c r="Q51" s="36"/>
      <c r="R51" s="75"/>
      <c r="S51" s="23"/>
      <c r="T51" s="23"/>
    </row>
    <row r="52" spans="1:20" ht="13.5" thickBot="1">
      <c r="A52" s="76"/>
      <c r="B52" s="78" t="s">
        <v>282</v>
      </c>
      <c r="C52" s="78"/>
      <c r="D52" s="78"/>
      <c r="E52" s="79">
        <f>SUM(E47:E51)</f>
        <v>2055488</v>
      </c>
      <c r="F52" s="80">
        <f>SUM(F47:F51)</f>
        <v>2779016</v>
      </c>
      <c r="G52" s="81"/>
      <c r="I52" s="23"/>
      <c r="J52" s="36"/>
      <c r="K52" s="36"/>
      <c r="L52" s="36"/>
      <c r="M52" s="36"/>
      <c r="N52" s="23"/>
      <c r="O52" s="36"/>
      <c r="P52" s="36"/>
      <c r="Q52" s="36"/>
      <c r="R52" s="75"/>
      <c r="S52" s="23"/>
      <c r="T52" s="23"/>
    </row>
    <row r="53" spans="1:20" ht="13.5" thickTop="1">
      <c r="A53" s="76"/>
      <c r="B53" s="55"/>
      <c r="C53" s="55"/>
      <c r="D53" s="55"/>
      <c r="E53" s="82"/>
      <c r="F53" s="57"/>
      <c r="G53" s="81"/>
      <c r="I53" s="23"/>
      <c r="J53" s="23"/>
      <c r="K53" s="23"/>
      <c r="L53" s="23"/>
      <c r="M53" s="23"/>
      <c r="N53" s="23"/>
      <c r="O53" s="23"/>
      <c r="P53" s="23"/>
      <c r="Q53" s="23"/>
      <c r="R53" s="23"/>
      <c r="S53" s="23"/>
      <c r="T53" s="23"/>
    </row>
    <row r="54" spans="1:20" ht="38.25">
      <c r="A54" s="83"/>
      <c r="B54" s="59" t="s">
        <v>709</v>
      </c>
      <c r="C54" s="59"/>
      <c r="D54" s="59"/>
      <c r="E54" s="84"/>
      <c r="F54" s="60"/>
      <c r="I54" s="23"/>
      <c r="J54" s="23"/>
      <c r="K54" s="23"/>
      <c r="L54" s="23"/>
      <c r="M54" s="23"/>
      <c r="N54" s="23"/>
      <c r="O54" s="23"/>
      <c r="P54" s="23"/>
      <c r="Q54" s="23"/>
      <c r="R54" s="23"/>
      <c r="S54" s="23"/>
      <c r="T54" s="23"/>
    </row>
    <row r="55" spans="1:20" s="23" customFormat="1"/>
    <row r="56" spans="1:20">
      <c r="A56" s="85"/>
      <c r="B56" s="86" t="s">
        <v>285</v>
      </c>
      <c r="C56" s="86"/>
      <c r="D56" s="86"/>
      <c r="E56" s="86"/>
      <c r="F56" s="16"/>
      <c r="G56" s="23"/>
    </row>
    <row r="57" spans="1:20">
      <c r="A57" s="87"/>
      <c r="B57" s="40"/>
      <c r="C57" s="40"/>
      <c r="D57" s="40"/>
      <c r="E57" s="40"/>
      <c r="F57" s="16"/>
      <c r="G57" s="23"/>
    </row>
    <row r="58" spans="1:20">
      <c r="A58" s="87"/>
      <c r="B58" s="88" t="s">
        <v>286</v>
      </c>
      <c r="C58" s="88"/>
      <c r="D58" s="88"/>
      <c r="E58" s="40"/>
      <c r="F58" s="16"/>
      <c r="G58" s="23"/>
    </row>
    <row r="59" spans="1:20">
      <c r="A59" s="87"/>
      <c r="B59" s="89">
        <v>2022</v>
      </c>
      <c r="C59" s="89"/>
      <c r="D59" s="89"/>
      <c r="E59" s="90">
        <f>-VLOOKUP($A$8,'Amortization Schedule FY 2020'!A:I,3,FALSE)</f>
        <v>677579</v>
      </c>
      <c r="F59" s="172"/>
      <c r="G59" s="23"/>
    </row>
    <row r="60" spans="1:20">
      <c r="A60" s="87"/>
      <c r="B60" s="89">
        <f>B59+1</f>
        <v>2023</v>
      </c>
      <c r="C60" s="89"/>
      <c r="D60" s="89"/>
      <c r="E60" s="90">
        <f>-VLOOKUP($A$8,'Amortization Schedule FY 2020'!A:I,4,FALSE)</f>
        <v>676963</v>
      </c>
      <c r="F60" s="16"/>
      <c r="G60" s="91"/>
    </row>
    <row r="61" spans="1:20">
      <c r="A61" s="87"/>
      <c r="B61" s="89">
        <f>B60+1</f>
        <v>2024</v>
      </c>
      <c r="C61" s="89"/>
      <c r="D61" s="89"/>
      <c r="E61" s="90">
        <f>-VLOOKUP($A$8,'Amortization Schedule FY 2020'!A:I,5,FALSE)</f>
        <v>260753</v>
      </c>
      <c r="F61" s="16"/>
      <c r="G61" s="23"/>
    </row>
    <row r="62" spans="1:20" ht="12" customHeight="1">
      <c r="A62" s="87"/>
      <c r="B62" s="89">
        <f>B61+1</f>
        <v>2025</v>
      </c>
      <c r="C62" s="89"/>
      <c r="D62" s="89"/>
      <c r="E62" s="90">
        <f>-VLOOKUP($A$8,'Amortization Schedule FY 2020'!A:I,6,FALSE)</f>
        <v>-42113</v>
      </c>
      <c r="F62" s="16"/>
      <c r="G62" s="23"/>
    </row>
    <row r="63" spans="1:20" ht="12" customHeight="1">
      <c r="A63" s="87"/>
      <c r="B63" s="89">
        <f>B62+1</f>
        <v>2026</v>
      </c>
      <c r="C63" s="89"/>
      <c r="D63" s="89"/>
      <c r="E63" s="90">
        <f>-VLOOKUP($A$8,'Amortization Schedule FY 2020'!A:I,7,FALSE)</f>
        <v>50345</v>
      </c>
      <c r="F63" s="16"/>
      <c r="G63" s="23"/>
    </row>
    <row r="64" spans="1:20">
      <c r="A64" s="87"/>
      <c r="B64" s="40" t="s">
        <v>287</v>
      </c>
      <c r="C64" s="40"/>
      <c r="D64" s="40"/>
      <c r="E64" s="90">
        <f>VLOOKUP($A$8,'Amortization Schedule FY 2020'!A:I,8,FALSE)</f>
        <v>0</v>
      </c>
      <c r="F64" s="16"/>
      <c r="G64" s="23"/>
    </row>
    <row r="65" spans="1:10" ht="13.5" thickBot="1">
      <c r="A65" s="87"/>
      <c r="B65" s="40"/>
      <c r="C65" s="40"/>
      <c r="D65" s="40"/>
      <c r="E65" s="92">
        <f>SUM(E59:E64)</f>
        <v>1623527</v>
      </c>
      <c r="F65" s="215"/>
      <c r="G65" s="216"/>
      <c r="H65" s="171"/>
      <c r="J65" s="23"/>
    </row>
    <row r="66" spans="1:10" ht="13.5" thickTop="1">
      <c r="A66" s="93"/>
      <c r="B66" s="43"/>
      <c r="C66" s="43"/>
      <c r="D66" s="43"/>
      <c r="E66" s="43"/>
      <c r="F66" s="16"/>
      <c r="G66" s="23"/>
    </row>
    <row r="67" spans="1:10">
      <c r="A67" s="23"/>
      <c r="B67" s="23"/>
      <c r="C67" s="23"/>
      <c r="D67" s="23"/>
      <c r="E67" s="23"/>
      <c r="F67" s="23"/>
      <c r="G67" s="23"/>
    </row>
    <row r="68" spans="1:10" ht="25.5">
      <c r="A68" s="94" t="s">
        <v>710</v>
      </c>
      <c r="B68" s="95"/>
      <c r="C68" s="95"/>
      <c r="D68" s="95"/>
      <c r="E68" s="96" t="s">
        <v>822</v>
      </c>
      <c r="F68" s="96" t="s">
        <v>843</v>
      </c>
      <c r="G68" s="97" t="s">
        <v>823</v>
      </c>
      <c r="H68" s="23"/>
    </row>
    <row r="69" spans="1:10">
      <c r="A69" s="98"/>
      <c r="B69" s="40" t="s">
        <v>320</v>
      </c>
      <c r="C69" s="88"/>
      <c r="D69" s="88"/>
      <c r="E69" s="99">
        <f>'Amortization Schedule FY 2020'!K320</f>
        <v>32898894178</v>
      </c>
      <c r="F69" s="100">
        <f>H11</f>
        <v>27740851233</v>
      </c>
      <c r="G69" s="101">
        <f>'Amortization Schedule FY 2020'!L320</f>
        <v>23585187860</v>
      </c>
      <c r="H69" s="23"/>
    </row>
    <row r="70" spans="1:10">
      <c r="A70" s="98"/>
      <c r="B70" s="88"/>
      <c r="C70" s="88"/>
      <c r="D70" s="88"/>
      <c r="E70" s="102"/>
      <c r="F70" s="102"/>
      <c r="G70" s="103"/>
      <c r="H70" s="23"/>
    </row>
    <row r="71" spans="1:10">
      <c r="A71" s="87"/>
      <c r="B71" s="88" t="s">
        <v>321</v>
      </c>
      <c r="C71" s="88"/>
      <c r="D71" s="88"/>
      <c r="E71" s="104">
        <f>C8*E69</f>
        <v>6656018.8571981061</v>
      </c>
      <c r="F71" s="104">
        <f>H8</f>
        <v>5612457</v>
      </c>
      <c r="G71" s="105">
        <f>C8*G69</f>
        <v>4771693.9754071468</v>
      </c>
      <c r="H71" s="23"/>
    </row>
    <row r="72" spans="1:10">
      <c r="A72" s="93"/>
      <c r="B72" s="43"/>
      <c r="C72" s="43"/>
      <c r="D72" s="43"/>
      <c r="E72" s="43"/>
      <c r="F72" s="43"/>
      <c r="G72" s="106"/>
      <c r="H72" s="23"/>
    </row>
    <row r="73" spans="1:10" s="23" customFormat="1">
      <c r="A73" s="16"/>
      <c r="B73" s="16"/>
      <c r="C73" s="16"/>
      <c r="D73" s="16"/>
      <c r="E73" s="16"/>
      <c r="F73" s="16"/>
      <c r="G73" s="16"/>
    </row>
    <row r="74" spans="1:10" ht="38.25">
      <c r="A74" s="94" t="s">
        <v>710</v>
      </c>
      <c r="B74" s="95"/>
      <c r="C74" s="95"/>
      <c r="D74" s="95"/>
      <c r="E74" s="96" t="s">
        <v>687</v>
      </c>
      <c r="F74" s="96" t="s">
        <v>689</v>
      </c>
      <c r="G74" s="97" t="s">
        <v>688</v>
      </c>
      <c r="H74" s="23"/>
    </row>
    <row r="75" spans="1:10">
      <c r="A75" s="98"/>
      <c r="B75" s="40" t="s">
        <v>320</v>
      </c>
      <c r="C75" s="88"/>
      <c r="D75" s="88"/>
      <c r="E75" s="99">
        <f>'Amortization Schedule FY 2020'!M320</f>
        <v>22364142016</v>
      </c>
      <c r="F75" s="100">
        <f>H11</f>
        <v>27740851233</v>
      </c>
      <c r="G75" s="101">
        <f>'Amortization Schedule FY 2020'!N320</f>
        <v>34927546972</v>
      </c>
      <c r="H75" s="23"/>
    </row>
    <row r="76" spans="1:10">
      <c r="A76" s="98"/>
      <c r="B76" s="88"/>
      <c r="C76" s="88"/>
      <c r="D76" s="88"/>
      <c r="E76" s="102"/>
      <c r="F76" s="102"/>
      <c r="G76" s="103"/>
      <c r="H76" s="23"/>
    </row>
    <row r="77" spans="1:10">
      <c r="A77" s="87"/>
      <c r="B77" s="88" t="s">
        <v>321</v>
      </c>
      <c r="C77" s="88"/>
      <c r="D77" s="88"/>
      <c r="E77" s="104">
        <f>$C$8*E75</f>
        <v>4524655.1503574513</v>
      </c>
      <c r="F77" s="104">
        <f>H8</f>
        <v>5612457</v>
      </c>
      <c r="G77" s="105">
        <f>$C$8*G75</f>
        <v>7066450.623643348</v>
      </c>
      <c r="H77" s="23"/>
    </row>
    <row r="78" spans="1:10">
      <c r="A78" s="93"/>
      <c r="B78" s="43"/>
      <c r="C78" s="43"/>
      <c r="D78" s="43"/>
      <c r="E78" s="43"/>
      <c r="F78" s="43"/>
      <c r="G78" s="106"/>
      <c r="H78" s="23"/>
    </row>
    <row r="80" spans="1:10">
      <c r="F80" s="168"/>
      <c r="G80" s="168"/>
    </row>
    <row r="81" spans="1:10" hidden="1">
      <c r="A81" s="354" t="s">
        <v>290</v>
      </c>
      <c r="B81" s="355"/>
      <c r="C81" s="107"/>
      <c r="D81" s="107"/>
      <c r="E81" s="107"/>
      <c r="F81" s="108"/>
      <c r="G81" s="108"/>
      <c r="H81" s="109"/>
      <c r="I81" s="109"/>
      <c r="J81" s="110"/>
    </row>
    <row r="82" spans="1:10" ht="57.75" hidden="1" customHeight="1">
      <c r="A82" s="111" t="s">
        <v>291</v>
      </c>
      <c r="B82" s="352" t="s">
        <v>292</v>
      </c>
      <c r="C82" s="352"/>
      <c r="D82" s="352"/>
      <c r="E82" s="352"/>
      <c r="F82" s="352"/>
      <c r="G82" s="352"/>
      <c r="H82" s="352"/>
      <c r="I82" s="352"/>
      <c r="J82" s="352"/>
    </row>
    <row r="83" spans="1:10" hidden="1">
      <c r="A83" s="112"/>
      <c r="B83" s="113"/>
      <c r="C83" s="113"/>
      <c r="D83" s="113"/>
      <c r="E83" s="113"/>
      <c r="F83" s="114"/>
      <c r="G83" s="114"/>
      <c r="H83" s="114"/>
      <c r="I83" s="114"/>
      <c r="J83" s="114"/>
    </row>
    <row r="84" spans="1:10" ht="58.5" hidden="1" customHeight="1">
      <c r="A84" s="111" t="s">
        <v>293</v>
      </c>
      <c r="B84" s="352" t="s">
        <v>294</v>
      </c>
      <c r="C84" s="352"/>
      <c r="D84" s="352"/>
      <c r="E84" s="352"/>
      <c r="F84" s="352"/>
      <c r="G84" s="352"/>
      <c r="H84" s="352"/>
      <c r="I84" s="352"/>
      <c r="J84" s="352"/>
    </row>
    <row r="85" spans="1:10" hidden="1">
      <c r="A85" s="112"/>
      <c r="B85" s="113"/>
      <c r="C85" s="113"/>
      <c r="D85" s="113"/>
      <c r="E85" s="113"/>
      <c r="F85" s="114"/>
      <c r="G85" s="114"/>
      <c r="H85" s="114"/>
      <c r="I85" s="114"/>
      <c r="J85" s="114"/>
    </row>
    <row r="86" spans="1:10" ht="28.5" hidden="1" customHeight="1">
      <c r="A86" s="111" t="s">
        <v>295</v>
      </c>
      <c r="B86" s="351" t="s">
        <v>296</v>
      </c>
      <c r="C86" s="351"/>
      <c r="D86" s="351"/>
      <c r="E86" s="351"/>
      <c r="F86" s="351"/>
      <c r="G86" s="351"/>
      <c r="H86" s="351"/>
      <c r="I86" s="351"/>
      <c r="J86" s="351"/>
    </row>
    <row r="87" spans="1:10" hidden="1">
      <c r="A87" s="112"/>
      <c r="B87" s="113"/>
      <c r="C87" s="113"/>
      <c r="D87" s="113"/>
      <c r="E87" s="113"/>
      <c r="F87" s="114"/>
      <c r="G87" s="114"/>
      <c r="H87" s="114"/>
      <c r="I87" s="114"/>
      <c r="J87" s="114"/>
    </row>
    <row r="88" spans="1:10" ht="51.75" hidden="1" customHeight="1">
      <c r="A88" s="111" t="s">
        <v>297</v>
      </c>
      <c r="B88" s="352" t="s">
        <v>298</v>
      </c>
      <c r="C88" s="352"/>
      <c r="D88" s="352"/>
      <c r="E88" s="352"/>
      <c r="F88" s="352"/>
      <c r="G88" s="352"/>
      <c r="H88" s="352"/>
      <c r="I88" s="352"/>
      <c r="J88" s="352"/>
    </row>
    <row r="89" spans="1:10" hidden="1">
      <c r="A89" s="112"/>
      <c r="B89" s="115"/>
      <c r="C89" s="115"/>
      <c r="D89" s="115"/>
      <c r="E89" s="115"/>
      <c r="F89" s="115"/>
      <c r="G89" s="115"/>
      <c r="H89" s="115"/>
      <c r="I89" s="115"/>
      <c r="J89" s="115"/>
    </row>
    <row r="90" spans="1:10" ht="15" hidden="1" customHeight="1">
      <c r="A90" s="111" t="s">
        <v>299</v>
      </c>
      <c r="B90" s="351" t="s">
        <v>300</v>
      </c>
      <c r="C90" s="351"/>
      <c r="D90" s="351"/>
      <c r="E90" s="351"/>
      <c r="F90" s="351"/>
      <c r="G90" s="351"/>
      <c r="H90" s="351"/>
      <c r="I90" s="351"/>
      <c r="J90" s="351"/>
    </row>
    <row r="91" spans="1:10" hidden="1">
      <c r="A91" s="112"/>
      <c r="B91" s="114"/>
      <c r="C91" s="114"/>
      <c r="D91" s="114"/>
      <c r="E91" s="114"/>
      <c r="F91" s="115"/>
      <c r="G91" s="115"/>
      <c r="H91" s="115"/>
      <c r="I91" s="115"/>
      <c r="J91" s="115"/>
    </row>
    <row r="92" spans="1:10" ht="47.25" hidden="1" customHeight="1">
      <c r="A92" s="111" t="s">
        <v>301</v>
      </c>
      <c r="B92" s="352" t="s">
        <v>302</v>
      </c>
      <c r="C92" s="352"/>
      <c r="D92" s="352"/>
      <c r="E92" s="352"/>
      <c r="F92" s="352"/>
      <c r="G92" s="352"/>
      <c r="H92" s="352"/>
      <c r="I92" s="352"/>
      <c r="J92" s="352"/>
    </row>
    <row r="93" spans="1:10" hidden="1">
      <c r="A93" s="112"/>
      <c r="B93" s="115"/>
      <c r="C93" s="115"/>
      <c r="D93" s="115"/>
      <c r="E93" s="115"/>
      <c r="F93" s="115"/>
      <c r="G93" s="115"/>
      <c r="H93" s="115"/>
      <c r="I93" s="115"/>
      <c r="J93" s="115"/>
    </row>
    <row r="94" spans="1:10" ht="71.25" hidden="1" customHeight="1">
      <c r="A94" s="116" t="s">
        <v>303</v>
      </c>
      <c r="B94" s="352" t="s">
        <v>304</v>
      </c>
      <c r="C94" s="352"/>
      <c r="D94" s="352"/>
      <c r="E94" s="352"/>
      <c r="F94" s="352"/>
      <c r="G94" s="352"/>
      <c r="H94" s="352"/>
      <c r="I94" s="352"/>
      <c r="J94" s="352"/>
    </row>
    <row r="95" spans="1:10" ht="12" hidden="1" customHeight="1">
      <c r="A95" s="112"/>
      <c r="B95" s="115"/>
      <c r="C95" s="115"/>
      <c r="D95" s="115"/>
      <c r="E95" s="115"/>
      <c r="F95" s="115"/>
      <c r="G95" s="115"/>
      <c r="H95" s="115"/>
      <c r="I95" s="115"/>
      <c r="J95" s="115"/>
    </row>
    <row r="96" spans="1:10" ht="85.5" hidden="1" customHeight="1">
      <c r="A96" s="111" t="s">
        <v>305</v>
      </c>
      <c r="B96" s="352" t="s">
        <v>306</v>
      </c>
      <c r="C96" s="352"/>
      <c r="D96" s="352"/>
      <c r="E96" s="352"/>
      <c r="F96" s="352"/>
      <c r="G96" s="352"/>
      <c r="H96" s="352"/>
      <c r="I96" s="352"/>
      <c r="J96" s="352"/>
    </row>
    <row r="97" spans="1:10" ht="12" hidden="1" customHeight="1">
      <c r="A97" s="112"/>
      <c r="B97" s="115"/>
      <c r="C97" s="115"/>
      <c r="D97" s="115"/>
      <c r="E97" s="115"/>
      <c r="F97" s="115"/>
      <c r="G97" s="115"/>
      <c r="H97" s="115"/>
      <c r="I97" s="115"/>
      <c r="J97" s="115"/>
    </row>
    <row r="98" spans="1:10" ht="12" hidden="1" customHeight="1">
      <c r="A98" s="117" t="s">
        <v>307</v>
      </c>
      <c r="B98" s="351" t="s">
        <v>308</v>
      </c>
      <c r="C98" s="351"/>
      <c r="D98" s="351"/>
      <c r="E98" s="351"/>
      <c r="F98" s="351"/>
      <c r="G98" s="351"/>
      <c r="H98" s="351"/>
      <c r="I98" s="351"/>
      <c r="J98" s="351"/>
    </row>
    <row r="99" spans="1:10" hidden="1">
      <c r="A99" s="112"/>
      <c r="B99" s="115"/>
      <c r="C99" s="115"/>
      <c r="D99" s="115"/>
      <c r="E99" s="115"/>
      <c r="F99" s="115"/>
      <c r="G99" s="115"/>
      <c r="H99" s="115"/>
      <c r="I99" s="115"/>
      <c r="J99" s="115"/>
    </row>
    <row r="100" spans="1:10" ht="27.75" hidden="1" customHeight="1">
      <c r="A100" s="117" t="s">
        <v>309</v>
      </c>
      <c r="B100" s="351" t="s">
        <v>310</v>
      </c>
      <c r="C100" s="351"/>
      <c r="D100" s="351"/>
      <c r="E100" s="351"/>
      <c r="F100" s="351"/>
      <c r="G100" s="351"/>
      <c r="H100" s="351"/>
      <c r="I100" s="351"/>
      <c r="J100" s="351"/>
    </row>
    <row r="101" spans="1:10" ht="12" hidden="1" customHeight="1">
      <c r="A101" s="117"/>
      <c r="B101" s="118"/>
      <c r="C101" s="118"/>
      <c r="D101" s="118"/>
      <c r="E101" s="118"/>
      <c r="F101" s="119"/>
      <c r="G101" s="119"/>
      <c r="H101" s="119"/>
      <c r="I101" s="119"/>
      <c r="J101" s="119"/>
    </row>
    <row r="102" spans="1:10" ht="45" hidden="1" customHeight="1">
      <c r="A102" s="117" t="s">
        <v>311</v>
      </c>
      <c r="B102" s="351" t="s">
        <v>312</v>
      </c>
      <c r="C102" s="351"/>
      <c r="D102" s="351"/>
      <c r="E102" s="351"/>
      <c r="F102" s="351"/>
      <c r="G102" s="351"/>
      <c r="H102" s="351"/>
      <c r="I102" s="351"/>
      <c r="J102" s="351"/>
    </row>
  </sheetData>
  <sheetProtection algorithmName="SHA-512" hashValue="kfsrcd+oocAg4oHj2vVgH9T358KNKPqYJ80KvIcMQ7g/XVvVIOS+rl3Jn0fgcJcqvcJSIpJCdhp3lXDuiUhPEw==" saltValue="sCq1k5OQchCsB+6ipd8JuA==" spinCount="100000" sheet="1" objects="1" scenarios="1"/>
  <mergeCells count="15">
    <mergeCell ref="H27:M27"/>
    <mergeCell ref="B100:J100"/>
    <mergeCell ref="B102:J102"/>
    <mergeCell ref="B88:J88"/>
    <mergeCell ref="B90:J90"/>
    <mergeCell ref="B92:J92"/>
    <mergeCell ref="B94:J94"/>
    <mergeCell ref="B96:J96"/>
    <mergeCell ref="B98:J98"/>
    <mergeCell ref="B86:J86"/>
    <mergeCell ref="J39:K39"/>
    <mergeCell ref="A81:B81"/>
    <mergeCell ref="B82:J82"/>
    <mergeCell ref="B84:J84"/>
    <mergeCell ref="H47:L50"/>
  </mergeCells>
  <conditionalFormatting sqref="A20:F36">
    <cfRule type="expression" dxfId="5" priority="5">
      <formula>MOD(ROW(),2)=0</formula>
    </cfRule>
  </conditionalFormatting>
  <conditionalFormatting sqref="A39:F43">
    <cfRule type="expression" dxfId="4" priority="4">
      <formula>MOD(ROW(),2)=0</formula>
    </cfRule>
  </conditionalFormatting>
  <conditionalFormatting sqref="A45:F54">
    <cfRule type="expression" dxfId="3" priority="3">
      <formula>MOD(ROW(),2)=0</formula>
    </cfRule>
  </conditionalFormatting>
  <conditionalFormatting sqref="A56:E66">
    <cfRule type="expression" dxfId="2" priority="2">
      <formula>MOD(ROW(),2)=0</formula>
    </cfRule>
  </conditionalFormatting>
  <conditionalFormatting sqref="A68:G72 A74:G78">
    <cfRule type="expression" dxfId="1" priority="1">
      <formula>MOD(ROW(),2)=0</formula>
    </cfRule>
  </conditionalFormatting>
  <pageMargins left="0.7" right="0.7" top="0.75" bottom="0.75" header="0.3" footer="0.3"/>
  <pageSetup scale="28" fitToHeight="8" orientation="landscape" horizontalDpi="1200" verticalDpi="1200" r:id="rId1"/>
  <ignoredErrors>
    <ignoredError sqref="F7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A67D-98D4-45A3-8A4F-D646391C090D}">
  <dimension ref="A1:AAZ632"/>
  <sheetViews>
    <sheetView zoomScale="85" zoomScaleNormal="85" zoomScaleSheetLayoutView="70" workbookViewId="0">
      <pane xSplit="2" ySplit="4" topLeftCell="C570" activePane="bottomRight" state="frozen"/>
      <selection pane="topRight" activeCell="C1" sqref="C1"/>
      <selection pane="bottomLeft" activeCell="A5" sqref="A5"/>
      <selection pane="bottomRight" activeCell="B633" sqref="B633"/>
    </sheetView>
  </sheetViews>
  <sheetFormatPr defaultColWidth="9.140625" defaultRowHeight="15"/>
  <cols>
    <col min="1" max="1" width="12.5703125" style="5" customWidth="1"/>
    <col min="2" max="2" width="62.7109375" style="5" customWidth="1"/>
    <col min="3" max="5" width="18.5703125" style="5" customWidth="1"/>
    <col min="6" max="6" width="17.85546875" style="5" customWidth="1"/>
    <col min="7" max="7" width="16" style="5" customWidth="1"/>
    <col min="8" max="8" width="18.140625" style="230" customWidth="1"/>
    <col min="9" max="9" width="18.42578125" style="230" customWidth="1"/>
    <col min="10" max="10" width="18.5703125" style="5" customWidth="1"/>
    <col min="11" max="11" width="16.42578125" style="5" customWidth="1"/>
    <col min="12" max="12" width="6.28515625" style="5" customWidth="1"/>
    <col min="13" max="16" width="20.85546875" style="5" customWidth="1"/>
    <col min="17" max="17" width="3.140625" style="5" customWidth="1"/>
    <col min="18" max="18" width="19.85546875" style="5" customWidth="1"/>
    <col min="19" max="19" width="25" style="5" customWidth="1"/>
    <col min="20" max="20" width="20.140625" style="5" customWidth="1"/>
    <col min="21" max="728" width="8.85546875" style="5" customWidth="1"/>
    <col min="729" max="16384" width="9.140625" style="5"/>
  </cols>
  <sheetData>
    <row r="1" spans="1:728" ht="20.25" customHeight="1">
      <c r="A1" s="229"/>
      <c r="B1" s="229"/>
      <c r="C1" s="229"/>
      <c r="D1" s="229"/>
      <c r="E1" s="229"/>
      <c r="S1" s="231"/>
      <c r="T1" s="231"/>
    </row>
    <row r="3" spans="1:728" s="235" customFormat="1">
      <c r="A3" s="232"/>
      <c r="B3" s="233"/>
      <c r="C3" s="233"/>
      <c r="D3" s="233"/>
      <c r="E3" s="233"/>
      <c r="F3" s="233"/>
      <c r="G3" s="365"/>
      <c r="H3" s="365"/>
      <c r="I3" s="365"/>
      <c r="J3" s="365"/>
      <c r="K3" s="365"/>
      <c r="L3" s="234"/>
      <c r="M3" s="365"/>
      <c r="N3" s="365"/>
      <c r="O3" s="365"/>
      <c r="P3" s="365"/>
      <c r="Q3" s="234"/>
      <c r="R3" s="365"/>
      <c r="S3" s="365"/>
      <c r="T3" s="36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row>
    <row r="4" spans="1:728" s="233" customFormat="1" ht="135" customHeight="1">
      <c r="A4" s="236" t="s">
        <v>363</v>
      </c>
      <c r="B4" s="236" t="s">
        <v>364</v>
      </c>
      <c r="C4" s="253" t="s">
        <v>313</v>
      </c>
      <c r="D4" s="253" t="s">
        <v>314</v>
      </c>
      <c r="E4" s="253" t="s">
        <v>814</v>
      </c>
      <c r="F4" s="254" t="s">
        <v>815</v>
      </c>
      <c r="G4" s="237" t="s">
        <v>365</v>
      </c>
      <c r="H4" s="238" t="s">
        <v>366</v>
      </c>
      <c r="I4" s="239" t="s">
        <v>736</v>
      </c>
      <c r="J4" s="237" t="s">
        <v>753</v>
      </c>
      <c r="K4" s="237" t="s">
        <v>737</v>
      </c>
      <c r="L4" s="240"/>
      <c r="M4" s="237" t="s">
        <v>365</v>
      </c>
      <c r="N4" s="237" t="s">
        <v>366</v>
      </c>
      <c r="O4" s="237" t="s">
        <v>753</v>
      </c>
      <c r="P4" s="237" t="s">
        <v>368</v>
      </c>
      <c r="Q4" s="240"/>
      <c r="R4" s="237" t="s">
        <v>738</v>
      </c>
      <c r="S4" s="237" t="s">
        <v>739</v>
      </c>
      <c r="T4" s="237" t="s">
        <v>369</v>
      </c>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row>
    <row r="5" spans="1:728">
      <c r="A5" s="259" t="s">
        <v>816</v>
      </c>
      <c r="B5" s="11" t="s">
        <v>671</v>
      </c>
      <c r="C5" s="241"/>
      <c r="D5" s="241"/>
      <c r="E5" s="241"/>
      <c r="F5" s="241"/>
      <c r="G5" s="241"/>
      <c r="H5" s="242"/>
      <c r="I5" s="242"/>
      <c r="J5" s="241"/>
      <c r="K5" s="241"/>
      <c r="L5" s="241"/>
      <c r="M5" s="241"/>
      <c r="N5" s="241"/>
      <c r="O5" s="241"/>
      <c r="P5" s="241"/>
      <c r="Q5" s="241"/>
      <c r="R5" s="241"/>
      <c r="S5" s="241"/>
      <c r="T5" s="241"/>
    </row>
    <row r="6" spans="1:728">
      <c r="A6" s="243">
        <v>10200</v>
      </c>
      <c r="B6" s="244" t="s">
        <v>0</v>
      </c>
      <c r="C6" s="255">
        <f>F6/$F$316</f>
        <v>9.759088058478541E-4</v>
      </c>
      <c r="D6" s="255">
        <f>E6/$E$316</f>
        <v>9.401360473777449E-4</v>
      </c>
      <c r="E6" s="221">
        <v>29745434</v>
      </c>
      <c r="F6" s="221">
        <v>27072541</v>
      </c>
      <c r="G6" s="221">
        <v>24526</v>
      </c>
      <c r="H6" s="221">
        <v>1187285</v>
      </c>
      <c r="I6" s="221">
        <v>57031</v>
      </c>
      <c r="J6" s="221">
        <v>1982219</v>
      </c>
      <c r="K6" s="221">
        <v>3251061</v>
      </c>
      <c r="L6" s="218"/>
      <c r="M6" s="221">
        <v>1059111</v>
      </c>
      <c r="N6" s="221">
        <v>10986464</v>
      </c>
      <c r="O6" s="221">
        <v>728166</v>
      </c>
      <c r="P6" s="221">
        <v>12773741</v>
      </c>
      <c r="Q6" s="218"/>
      <c r="R6" s="221">
        <v>-764140</v>
      </c>
      <c r="S6" s="221">
        <v>316941</v>
      </c>
      <c r="T6" s="221">
        <v>-447199</v>
      </c>
    </row>
    <row r="7" spans="1:728">
      <c r="A7" s="243">
        <v>10400</v>
      </c>
      <c r="B7" s="244" t="s">
        <v>1</v>
      </c>
      <c r="C7" s="255">
        <f t="shared" ref="C7:C70" si="0">F7/$F$316</f>
        <v>2.8033911557655482E-3</v>
      </c>
      <c r="D7" s="256">
        <f t="shared" ref="D7:D70" si="1">E7/$E$316</f>
        <v>2.7449645972669372E-3</v>
      </c>
      <c r="E7" s="221">
        <v>86849306</v>
      </c>
      <c r="F7" s="220">
        <v>77768457</v>
      </c>
      <c r="G7" s="220">
        <v>70453</v>
      </c>
      <c r="H7" s="220">
        <v>3410591</v>
      </c>
      <c r="I7" s="220">
        <v>163828</v>
      </c>
      <c r="J7" s="220">
        <v>4233082</v>
      </c>
      <c r="K7" s="220">
        <v>7877954</v>
      </c>
      <c r="L7" s="219"/>
      <c r="M7" s="220">
        <v>3042398</v>
      </c>
      <c r="N7" s="220">
        <v>31559668</v>
      </c>
      <c r="O7" s="220">
        <v>2226132</v>
      </c>
      <c r="P7" s="220">
        <v>36828198</v>
      </c>
      <c r="Q7" s="219"/>
      <c r="R7" s="220">
        <v>-2195063</v>
      </c>
      <c r="S7" s="220">
        <v>690869</v>
      </c>
      <c r="T7" s="220">
        <v>-1504194</v>
      </c>
    </row>
    <row r="8" spans="1:728">
      <c r="A8" s="243">
        <v>10500</v>
      </c>
      <c r="B8" s="244" t="s">
        <v>754</v>
      </c>
      <c r="C8" s="255">
        <f t="shared" si="0"/>
        <v>6.7235615242448822E-4</v>
      </c>
      <c r="D8" s="256">
        <f t="shared" si="1"/>
        <v>6.5759715954601615E-4</v>
      </c>
      <c r="E8" s="221">
        <v>20806045</v>
      </c>
      <c r="F8" s="220">
        <v>18651732</v>
      </c>
      <c r="G8" s="220">
        <v>16897</v>
      </c>
      <c r="H8" s="220">
        <v>817985</v>
      </c>
      <c r="I8" s="220">
        <v>39292</v>
      </c>
      <c r="J8" s="220">
        <v>1646346</v>
      </c>
      <c r="K8" s="220">
        <v>2520520</v>
      </c>
      <c r="L8" s="219"/>
      <c r="M8" s="220">
        <v>729679</v>
      </c>
      <c r="N8" s="220">
        <v>7569168</v>
      </c>
      <c r="O8" s="220">
        <v>936136</v>
      </c>
      <c r="P8" s="220">
        <v>9234983</v>
      </c>
      <c r="Q8" s="219"/>
      <c r="R8" s="220">
        <v>-526456</v>
      </c>
      <c r="S8" s="220">
        <v>411937</v>
      </c>
      <c r="T8" s="220">
        <v>-114519</v>
      </c>
    </row>
    <row r="9" spans="1:728">
      <c r="A9" s="243">
        <v>10700</v>
      </c>
      <c r="B9" s="244" t="s">
        <v>332</v>
      </c>
      <c r="C9" s="255">
        <f t="shared" si="0"/>
        <v>4.3303815009503891E-3</v>
      </c>
      <c r="D9" s="256">
        <f t="shared" si="1"/>
        <v>4.3564809552172745E-3</v>
      </c>
      <c r="E9" s="221">
        <v>137836877</v>
      </c>
      <c r="F9" s="220">
        <v>120128469</v>
      </c>
      <c r="G9" s="220">
        <v>108828</v>
      </c>
      <c r="H9" s="220">
        <v>5268319</v>
      </c>
      <c r="I9" s="220">
        <v>253063</v>
      </c>
      <c r="J9" s="220">
        <v>13828843</v>
      </c>
      <c r="K9" s="220">
        <v>19459053</v>
      </c>
      <c r="L9" s="219"/>
      <c r="M9" s="220">
        <v>4699573</v>
      </c>
      <c r="N9" s="220">
        <v>48750029</v>
      </c>
      <c r="O9" s="220">
        <v>618940</v>
      </c>
      <c r="P9" s="220">
        <v>54068542</v>
      </c>
      <c r="Q9" s="219"/>
      <c r="R9" s="220">
        <v>-3390703</v>
      </c>
      <c r="S9" s="220">
        <v>4673084</v>
      </c>
      <c r="T9" s="220">
        <v>1282381</v>
      </c>
    </row>
    <row r="10" spans="1:728">
      <c r="A10" s="243">
        <v>10800</v>
      </c>
      <c r="B10" s="244" t="s">
        <v>3</v>
      </c>
      <c r="C10" s="255">
        <f t="shared" si="0"/>
        <v>1.7837618530297968E-2</v>
      </c>
      <c r="D10" s="256">
        <f t="shared" si="1"/>
        <v>1.7896663283750638E-2</v>
      </c>
      <c r="E10" s="221">
        <v>566241469</v>
      </c>
      <c r="F10" s="220">
        <v>494830722</v>
      </c>
      <c r="G10" s="220">
        <v>448281</v>
      </c>
      <c r="H10" s="220">
        <v>21701151</v>
      </c>
      <c r="I10" s="220">
        <v>1042414</v>
      </c>
      <c r="J10" s="220">
        <v>27689386</v>
      </c>
      <c r="K10" s="220">
        <v>50881232</v>
      </c>
      <c r="L10" s="219"/>
      <c r="M10" s="220">
        <v>19358387</v>
      </c>
      <c r="N10" s="220">
        <v>200810120</v>
      </c>
      <c r="O10" s="220">
        <v>658915</v>
      </c>
      <c r="P10" s="220">
        <v>220827422</v>
      </c>
      <c r="Q10" s="219"/>
      <c r="R10" s="220">
        <v>-13966913</v>
      </c>
      <c r="S10" s="220">
        <v>12328125</v>
      </c>
      <c r="T10" s="220">
        <v>-1638788</v>
      </c>
    </row>
    <row r="11" spans="1:728">
      <c r="A11" s="243">
        <v>10850</v>
      </c>
      <c r="B11" s="244" t="s">
        <v>755</v>
      </c>
      <c r="C11" s="255">
        <f t="shared" si="0"/>
        <v>1.4491480330703808E-4</v>
      </c>
      <c r="D11" s="256">
        <f t="shared" si="1"/>
        <v>1.4875503957162013E-4</v>
      </c>
      <c r="E11" s="221">
        <v>4706535</v>
      </c>
      <c r="F11" s="220">
        <v>4020060</v>
      </c>
      <c r="G11" s="220">
        <v>3642</v>
      </c>
      <c r="H11" s="220">
        <v>176303</v>
      </c>
      <c r="I11" s="220">
        <v>8469</v>
      </c>
      <c r="J11" s="220">
        <v>792440</v>
      </c>
      <c r="K11" s="220">
        <v>980854</v>
      </c>
      <c r="L11" s="219"/>
      <c r="M11" s="220">
        <v>157270</v>
      </c>
      <c r="N11" s="220">
        <v>1631404</v>
      </c>
      <c r="O11" s="220">
        <v>118683</v>
      </c>
      <c r="P11" s="220">
        <v>1907357</v>
      </c>
      <c r="Q11" s="219"/>
      <c r="R11" s="220">
        <v>-113470</v>
      </c>
      <c r="S11" s="220">
        <v>261857</v>
      </c>
      <c r="T11" s="220">
        <v>148387</v>
      </c>
    </row>
    <row r="12" spans="1:728">
      <c r="A12" s="243">
        <v>10900</v>
      </c>
      <c r="B12" s="244" t="s">
        <v>5</v>
      </c>
      <c r="C12" s="255">
        <f t="shared" si="0"/>
        <v>1.3092467384993168E-3</v>
      </c>
      <c r="D12" s="256">
        <f t="shared" si="1"/>
        <v>1.3325269573664566E-3</v>
      </c>
      <c r="E12" s="221">
        <v>42160486</v>
      </c>
      <c r="F12" s="220">
        <v>36319619</v>
      </c>
      <c r="G12" s="220">
        <v>32903</v>
      </c>
      <c r="H12" s="220">
        <v>1592823</v>
      </c>
      <c r="I12" s="220">
        <v>76511</v>
      </c>
      <c r="J12" s="220">
        <v>667608</v>
      </c>
      <c r="K12" s="220">
        <v>2369845</v>
      </c>
      <c r="L12" s="219"/>
      <c r="M12" s="220">
        <v>1420868</v>
      </c>
      <c r="N12" s="220">
        <v>14739075</v>
      </c>
      <c r="O12" s="220">
        <v>5357261</v>
      </c>
      <c r="P12" s="220">
        <v>21517204</v>
      </c>
      <c r="Q12" s="219"/>
      <c r="R12" s="220">
        <v>-1025144</v>
      </c>
      <c r="S12" s="220">
        <v>-1598207</v>
      </c>
      <c r="T12" s="220">
        <v>-2623351</v>
      </c>
    </row>
    <row r="13" spans="1:728">
      <c r="A13" s="243">
        <v>10910</v>
      </c>
      <c r="B13" s="244" t="s">
        <v>756</v>
      </c>
      <c r="C13" s="255">
        <f t="shared" si="0"/>
        <v>3.1841820302515447E-4</v>
      </c>
      <c r="D13" s="256">
        <f t="shared" si="1"/>
        <v>2.8992136870843743E-4</v>
      </c>
      <c r="E13" s="221">
        <v>9172967</v>
      </c>
      <c r="F13" s="220">
        <v>8833192</v>
      </c>
      <c r="G13" s="220">
        <v>8002</v>
      </c>
      <c r="H13" s="220">
        <v>387386</v>
      </c>
      <c r="I13" s="220">
        <v>18608</v>
      </c>
      <c r="J13" s="220">
        <v>2182930</v>
      </c>
      <c r="K13" s="220">
        <v>2596926</v>
      </c>
      <c r="L13" s="219"/>
      <c r="M13" s="220">
        <v>345565</v>
      </c>
      <c r="N13" s="220">
        <v>3584649</v>
      </c>
      <c r="O13" s="220">
        <v>0</v>
      </c>
      <c r="P13" s="220">
        <v>3930214</v>
      </c>
      <c r="Q13" s="219"/>
      <c r="R13" s="220">
        <v>-249324</v>
      </c>
      <c r="S13" s="220">
        <v>585339</v>
      </c>
      <c r="T13" s="220">
        <v>336015</v>
      </c>
    </row>
    <row r="14" spans="1:728">
      <c r="A14" s="243">
        <v>10930</v>
      </c>
      <c r="B14" s="244" t="s">
        <v>757</v>
      </c>
      <c r="C14" s="255">
        <f t="shared" si="0"/>
        <v>4.4271978883583234E-3</v>
      </c>
      <c r="D14" s="256">
        <f t="shared" si="1"/>
        <v>4.1470465107751485E-3</v>
      </c>
      <c r="E14" s="221">
        <v>131210476</v>
      </c>
      <c r="F14" s="220">
        <v>122814238</v>
      </c>
      <c r="G14" s="220">
        <v>111261</v>
      </c>
      <c r="H14" s="220">
        <v>5386105</v>
      </c>
      <c r="I14" s="220">
        <v>258721</v>
      </c>
      <c r="J14" s="220">
        <v>69617362</v>
      </c>
      <c r="K14" s="220">
        <v>75373449</v>
      </c>
      <c r="L14" s="219"/>
      <c r="M14" s="220">
        <v>4804644</v>
      </c>
      <c r="N14" s="220">
        <v>49839957</v>
      </c>
      <c r="O14" s="220">
        <v>2481999</v>
      </c>
      <c r="P14" s="220">
        <v>57126600</v>
      </c>
      <c r="Q14" s="219"/>
      <c r="R14" s="220">
        <v>-3466511</v>
      </c>
      <c r="S14" s="220">
        <v>17197057</v>
      </c>
      <c r="T14" s="220">
        <v>13730546</v>
      </c>
    </row>
    <row r="15" spans="1:728">
      <c r="A15" s="243">
        <v>10940</v>
      </c>
      <c r="B15" s="244" t="s">
        <v>758</v>
      </c>
      <c r="C15" s="255">
        <f t="shared" si="0"/>
        <v>5.8311076556862625E-4</v>
      </c>
      <c r="D15" s="256">
        <f t="shared" si="1"/>
        <v>5.6945891323500423E-4</v>
      </c>
      <c r="E15" s="221">
        <v>18017395</v>
      </c>
      <c r="F15" s="221">
        <v>16175989</v>
      </c>
      <c r="G15" s="221">
        <v>14654</v>
      </c>
      <c r="H15" s="221">
        <v>709409</v>
      </c>
      <c r="I15" s="221">
        <v>34076</v>
      </c>
      <c r="J15" s="221">
        <v>1170743</v>
      </c>
      <c r="K15" s="221">
        <v>1928882</v>
      </c>
      <c r="L15" s="218"/>
      <c r="M15" s="221">
        <v>632825</v>
      </c>
      <c r="N15" s="221">
        <v>6564472</v>
      </c>
      <c r="O15" s="221">
        <v>949540</v>
      </c>
      <c r="P15" s="221">
        <v>8146837</v>
      </c>
      <c r="Q15" s="218"/>
      <c r="R15" s="221">
        <v>-456577</v>
      </c>
      <c r="S15" s="221">
        <v>157923</v>
      </c>
      <c r="T15" s="221">
        <v>-298654</v>
      </c>
    </row>
    <row r="16" spans="1:728">
      <c r="A16" s="243">
        <v>10950</v>
      </c>
      <c r="B16" s="244" t="s">
        <v>759</v>
      </c>
      <c r="C16" s="255">
        <f t="shared" si="0"/>
        <v>7.8906129506080107E-4</v>
      </c>
      <c r="D16" s="256">
        <f t="shared" si="1"/>
        <v>7.8211474238971815E-4</v>
      </c>
      <c r="E16" s="221">
        <v>24745719</v>
      </c>
      <c r="F16" s="220">
        <v>21889232</v>
      </c>
      <c r="G16" s="220">
        <v>19830</v>
      </c>
      <c r="H16" s="220">
        <v>959968</v>
      </c>
      <c r="I16" s="220">
        <v>46112</v>
      </c>
      <c r="J16" s="220">
        <v>1989412</v>
      </c>
      <c r="K16" s="220">
        <v>3015322</v>
      </c>
      <c r="L16" s="219"/>
      <c r="M16" s="220">
        <v>856334</v>
      </c>
      <c r="N16" s="220">
        <v>8882996</v>
      </c>
      <c r="O16" s="220">
        <v>384744</v>
      </c>
      <c r="P16" s="220">
        <v>10124074</v>
      </c>
      <c r="Q16" s="219"/>
      <c r="R16" s="220">
        <v>-617838</v>
      </c>
      <c r="S16" s="220">
        <v>292947</v>
      </c>
      <c r="T16" s="220">
        <v>-324891</v>
      </c>
    </row>
    <row r="17" spans="1:20">
      <c r="A17" s="243">
        <v>11050</v>
      </c>
      <c r="B17" s="244" t="s">
        <v>760</v>
      </c>
      <c r="C17" s="255">
        <f t="shared" si="0"/>
        <v>2.1304306599537865E-4</v>
      </c>
      <c r="D17" s="256">
        <f t="shared" si="1"/>
        <v>1.9600746213434909E-4</v>
      </c>
      <c r="E17" s="221">
        <v>6201578</v>
      </c>
      <c r="F17" s="220">
        <v>5909996</v>
      </c>
      <c r="G17" s="220">
        <v>5354</v>
      </c>
      <c r="H17" s="220">
        <v>259187</v>
      </c>
      <c r="I17" s="220">
        <v>12450</v>
      </c>
      <c r="J17" s="220">
        <v>5041391</v>
      </c>
      <c r="K17" s="220">
        <v>5318382</v>
      </c>
      <c r="L17" s="219"/>
      <c r="M17" s="220">
        <v>231206</v>
      </c>
      <c r="N17" s="220">
        <v>2398370</v>
      </c>
      <c r="O17" s="220">
        <v>41904</v>
      </c>
      <c r="P17" s="220">
        <v>2671480</v>
      </c>
      <c r="Q17" s="219"/>
      <c r="R17" s="220">
        <v>-166812</v>
      </c>
      <c r="S17" s="220">
        <v>1586941</v>
      </c>
      <c r="T17" s="220">
        <v>1420129</v>
      </c>
    </row>
    <row r="18" spans="1:20">
      <c r="A18" s="243">
        <v>11300</v>
      </c>
      <c r="B18" s="244" t="s">
        <v>761</v>
      </c>
      <c r="C18" s="255">
        <f t="shared" si="0"/>
        <v>4.1116961062937401E-3</v>
      </c>
      <c r="D18" s="256">
        <f t="shared" si="1"/>
        <v>4.1492134224231083E-3</v>
      </c>
      <c r="E18" s="221">
        <v>131279036</v>
      </c>
      <c r="F18" s="221">
        <v>114061950</v>
      </c>
      <c r="G18" s="221">
        <v>103332</v>
      </c>
      <c r="H18" s="221">
        <v>5002268</v>
      </c>
      <c r="I18" s="221">
        <v>240284</v>
      </c>
      <c r="J18" s="221">
        <v>2379416</v>
      </c>
      <c r="K18" s="221">
        <v>7725300</v>
      </c>
      <c r="L18" s="218"/>
      <c r="M18" s="221">
        <v>4462244</v>
      </c>
      <c r="N18" s="221">
        <v>46288140</v>
      </c>
      <c r="O18" s="221">
        <v>4700735</v>
      </c>
      <c r="P18" s="221">
        <v>55451119</v>
      </c>
      <c r="Q18" s="218"/>
      <c r="R18" s="221">
        <v>-3219471</v>
      </c>
      <c r="S18" s="221">
        <v>-1260843</v>
      </c>
      <c r="T18" s="221">
        <v>-4480314</v>
      </c>
    </row>
    <row r="19" spans="1:20">
      <c r="A19" s="243">
        <v>11310</v>
      </c>
      <c r="B19" s="244" t="s">
        <v>762</v>
      </c>
      <c r="C19" s="255">
        <f t="shared" si="0"/>
        <v>4.8112153761608402E-4</v>
      </c>
      <c r="D19" s="256">
        <f t="shared" si="1"/>
        <v>4.7606287199568575E-4</v>
      </c>
      <c r="E19" s="221">
        <v>15062391</v>
      </c>
      <c r="F19" s="220">
        <v>13346721</v>
      </c>
      <c r="G19" s="220">
        <v>12091</v>
      </c>
      <c r="H19" s="220">
        <v>585330</v>
      </c>
      <c r="I19" s="220">
        <v>28116</v>
      </c>
      <c r="J19" s="220">
        <v>1460181</v>
      </c>
      <c r="K19" s="220">
        <v>2085718</v>
      </c>
      <c r="L19" s="219"/>
      <c r="M19" s="220">
        <v>522140</v>
      </c>
      <c r="N19" s="220">
        <v>5416310</v>
      </c>
      <c r="O19" s="220">
        <v>0</v>
      </c>
      <c r="P19" s="220">
        <v>5938450</v>
      </c>
      <c r="Q19" s="219"/>
      <c r="R19" s="220">
        <v>-376721</v>
      </c>
      <c r="S19" s="220">
        <v>493233</v>
      </c>
      <c r="T19" s="220">
        <v>116512</v>
      </c>
    </row>
    <row r="20" spans="1:20">
      <c r="A20" s="243">
        <v>11600</v>
      </c>
      <c r="B20" s="244" t="s">
        <v>12</v>
      </c>
      <c r="C20" s="255">
        <f t="shared" si="0"/>
        <v>2.1668875801652658E-3</v>
      </c>
      <c r="D20" s="256">
        <f t="shared" si="1"/>
        <v>2.0718492718910376E-3</v>
      </c>
      <c r="E20" s="221">
        <v>65552274</v>
      </c>
      <c r="F20" s="220">
        <v>60111306</v>
      </c>
      <c r="G20" s="220">
        <v>54456</v>
      </c>
      <c r="H20" s="220">
        <v>2636224</v>
      </c>
      <c r="I20" s="220">
        <v>126631</v>
      </c>
      <c r="J20" s="220">
        <v>9985858</v>
      </c>
      <c r="K20" s="220">
        <v>12803169</v>
      </c>
      <c r="L20" s="219"/>
      <c r="M20" s="220">
        <v>2351628</v>
      </c>
      <c r="N20" s="220">
        <v>24394117</v>
      </c>
      <c r="O20" s="220">
        <v>494985</v>
      </c>
      <c r="P20" s="220">
        <v>27240730</v>
      </c>
      <c r="Q20" s="219"/>
      <c r="R20" s="220">
        <v>-1696681</v>
      </c>
      <c r="S20" s="220">
        <v>2602727</v>
      </c>
      <c r="T20" s="220">
        <v>906046</v>
      </c>
    </row>
    <row r="21" spans="1:20">
      <c r="A21" s="243">
        <v>11900</v>
      </c>
      <c r="B21" s="244" t="s">
        <v>13</v>
      </c>
      <c r="C21" s="255">
        <f t="shared" si="0"/>
        <v>2.3992569456853769E-4</v>
      </c>
      <c r="D21" s="256">
        <f t="shared" si="1"/>
        <v>2.2453929779213288E-4</v>
      </c>
      <c r="E21" s="221">
        <v>7104311</v>
      </c>
      <c r="F21" s="220">
        <v>6655743</v>
      </c>
      <c r="G21" s="220">
        <v>6030</v>
      </c>
      <c r="H21" s="220">
        <v>291892</v>
      </c>
      <c r="I21" s="220">
        <v>14021</v>
      </c>
      <c r="J21" s="220">
        <v>1543264</v>
      </c>
      <c r="K21" s="220">
        <v>1855207</v>
      </c>
      <c r="L21" s="219"/>
      <c r="M21" s="220">
        <v>260381</v>
      </c>
      <c r="N21" s="220">
        <v>2701006</v>
      </c>
      <c r="O21" s="220">
        <v>306335</v>
      </c>
      <c r="P21" s="220">
        <v>3267722</v>
      </c>
      <c r="Q21" s="219"/>
      <c r="R21" s="220">
        <v>-187862</v>
      </c>
      <c r="S21" s="220">
        <v>232143</v>
      </c>
      <c r="T21" s="220">
        <v>44281</v>
      </c>
    </row>
    <row r="22" spans="1:20">
      <c r="A22" s="243">
        <v>12100</v>
      </c>
      <c r="B22" s="244" t="s">
        <v>763</v>
      </c>
      <c r="C22" s="255">
        <f t="shared" si="0"/>
        <v>2.4961645703801104E-4</v>
      </c>
      <c r="D22" s="256">
        <f t="shared" si="1"/>
        <v>2.2772768577542535E-4</v>
      </c>
      <c r="E22" s="221">
        <v>7205190</v>
      </c>
      <c r="F22" s="220">
        <v>6924573</v>
      </c>
      <c r="G22" s="220">
        <v>6273</v>
      </c>
      <c r="H22" s="220">
        <v>303682</v>
      </c>
      <c r="I22" s="220">
        <v>14587</v>
      </c>
      <c r="J22" s="220">
        <v>850771</v>
      </c>
      <c r="K22" s="220">
        <v>1175313</v>
      </c>
      <c r="L22" s="219"/>
      <c r="M22" s="220">
        <v>270898</v>
      </c>
      <c r="N22" s="220">
        <v>2810101</v>
      </c>
      <c r="O22" s="220">
        <v>479274</v>
      </c>
      <c r="P22" s="220">
        <v>3560273</v>
      </c>
      <c r="Q22" s="219"/>
      <c r="R22" s="220">
        <v>-195452</v>
      </c>
      <c r="S22" s="220">
        <v>18735</v>
      </c>
      <c r="T22" s="220">
        <v>-176717</v>
      </c>
    </row>
    <row r="23" spans="1:20">
      <c r="A23" s="243">
        <v>12150</v>
      </c>
      <c r="B23" s="244" t="s">
        <v>764</v>
      </c>
      <c r="C23" s="255">
        <f t="shared" si="0"/>
        <v>3.6090745434985259E-5</v>
      </c>
      <c r="D23" s="256">
        <f t="shared" si="1"/>
        <v>4.1187219160694601E-5</v>
      </c>
      <c r="E23" s="221">
        <v>1303143</v>
      </c>
      <c r="F23" s="220">
        <v>1001188</v>
      </c>
      <c r="G23" s="220">
        <v>907</v>
      </c>
      <c r="H23" s="220">
        <v>43908</v>
      </c>
      <c r="I23" s="220">
        <v>2109</v>
      </c>
      <c r="J23" s="220">
        <v>108378</v>
      </c>
      <c r="K23" s="220">
        <v>155302</v>
      </c>
      <c r="L23" s="219"/>
      <c r="M23" s="220">
        <v>39168</v>
      </c>
      <c r="N23" s="220">
        <v>406298</v>
      </c>
      <c r="O23" s="220">
        <v>184146</v>
      </c>
      <c r="P23" s="220">
        <v>629612</v>
      </c>
      <c r="Q23" s="219"/>
      <c r="R23" s="220">
        <v>-28259</v>
      </c>
      <c r="S23" s="220">
        <v>-7559</v>
      </c>
      <c r="T23" s="220">
        <v>-35818</v>
      </c>
    </row>
    <row r="24" spans="1:20">
      <c r="A24" s="243">
        <v>12160</v>
      </c>
      <c r="B24" s="244" t="s">
        <v>16</v>
      </c>
      <c r="C24" s="255">
        <f t="shared" si="0"/>
        <v>1.7006759671411127E-3</v>
      </c>
      <c r="D24" s="256">
        <f t="shared" si="1"/>
        <v>1.6084344191856902E-3</v>
      </c>
      <c r="E24" s="221">
        <v>50890060</v>
      </c>
      <c r="F24" s="220">
        <v>47178199</v>
      </c>
      <c r="G24" s="220">
        <v>42740</v>
      </c>
      <c r="H24" s="220">
        <v>2069033</v>
      </c>
      <c r="I24" s="220">
        <v>99386</v>
      </c>
      <c r="J24" s="220">
        <v>4563442</v>
      </c>
      <c r="K24" s="220">
        <v>6774601</v>
      </c>
      <c r="L24" s="219"/>
      <c r="M24" s="220">
        <v>1845669</v>
      </c>
      <c r="N24" s="220">
        <v>19145658</v>
      </c>
      <c r="O24" s="220">
        <v>1309008</v>
      </c>
      <c r="P24" s="220">
        <v>22300335</v>
      </c>
      <c r="Q24" s="219"/>
      <c r="R24" s="220">
        <v>-1331634</v>
      </c>
      <c r="S24" s="220">
        <v>774394</v>
      </c>
      <c r="T24" s="220">
        <v>-557240</v>
      </c>
    </row>
    <row r="25" spans="1:20">
      <c r="A25" s="243">
        <v>12220</v>
      </c>
      <c r="B25" s="244" t="s">
        <v>765</v>
      </c>
      <c r="C25" s="255">
        <f t="shared" si="0"/>
        <v>4.1706796784363835E-2</v>
      </c>
      <c r="D25" s="256">
        <f t="shared" si="1"/>
        <v>4.1711058262527544E-2</v>
      </c>
      <c r="E25" s="221">
        <v>1319717007</v>
      </c>
      <c r="F25" s="220">
        <v>1156982045</v>
      </c>
      <c r="G25" s="220">
        <v>1048142</v>
      </c>
      <c r="H25" s="220">
        <v>50740266</v>
      </c>
      <c r="I25" s="220">
        <v>2437306</v>
      </c>
      <c r="J25" s="220">
        <v>43843958</v>
      </c>
      <c r="K25" s="220">
        <v>98069672</v>
      </c>
      <c r="L25" s="219"/>
      <c r="M25" s="220">
        <v>45262561</v>
      </c>
      <c r="N25" s="220">
        <v>469521581</v>
      </c>
      <c r="O25" s="220">
        <v>0</v>
      </c>
      <c r="P25" s="220">
        <v>514784142</v>
      </c>
      <c r="Q25" s="219"/>
      <c r="R25" s="220">
        <v>-32656559</v>
      </c>
      <c r="S25" s="220">
        <v>17456293</v>
      </c>
      <c r="T25" s="220">
        <v>-15200266</v>
      </c>
    </row>
    <row r="26" spans="1:20">
      <c r="A26" s="243">
        <v>12510</v>
      </c>
      <c r="B26" s="244" t="s">
        <v>18</v>
      </c>
      <c r="C26" s="255">
        <f t="shared" si="0"/>
        <v>3.7010873292115895E-3</v>
      </c>
      <c r="D26" s="256">
        <f t="shared" si="1"/>
        <v>3.8222175102302809E-3</v>
      </c>
      <c r="E26" s="221">
        <v>120933049</v>
      </c>
      <c r="F26" s="220">
        <v>102671313</v>
      </c>
      <c r="G26" s="220">
        <v>93013</v>
      </c>
      <c r="H26" s="220">
        <v>4502723</v>
      </c>
      <c r="I26" s="220">
        <v>216288</v>
      </c>
      <c r="J26" s="220">
        <v>1574676</v>
      </c>
      <c r="K26" s="220">
        <v>6386700</v>
      </c>
      <c r="L26" s="219"/>
      <c r="M26" s="220">
        <v>4016628</v>
      </c>
      <c r="N26" s="220">
        <v>41665640</v>
      </c>
      <c r="O26" s="220">
        <v>18331692</v>
      </c>
      <c r="P26" s="220">
        <v>64013960</v>
      </c>
      <c r="Q26" s="219"/>
      <c r="R26" s="220">
        <v>-2897963</v>
      </c>
      <c r="S26" s="220">
        <v>-4743131</v>
      </c>
      <c r="T26" s="220">
        <v>-7641094</v>
      </c>
    </row>
    <row r="27" spans="1:20">
      <c r="A27" s="243">
        <v>12600</v>
      </c>
      <c r="B27" s="244" t="s">
        <v>766</v>
      </c>
      <c r="C27" s="255">
        <f t="shared" si="0"/>
        <v>1.7481003950705265E-3</v>
      </c>
      <c r="D27" s="256">
        <f t="shared" si="1"/>
        <v>1.726200947070171E-3</v>
      </c>
      <c r="E27" s="221">
        <v>54616134</v>
      </c>
      <c r="F27" s="221">
        <v>48493793</v>
      </c>
      <c r="G27" s="221">
        <v>43932</v>
      </c>
      <c r="H27" s="221">
        <v>2126730</v>
      </c>
      <c r="I27" s="221">
        <v>102157</v>
      </c>
      <c r="J27" s="221">
        <v>12913425</v>
      </c>
      <c r="K27" s="221">
        <v>15186244</v>
      </c>
      <c r="L27" s="218"/>
      <c r="M27" s="221">
        <v>1897137</v>
      </c>
      <c r="N27" s="221">
        <v>19679547</v>
      </c>
      <c r="O27" s="221">
        <v>0</v>
      </c>
      <c r="P27" s="221">
        <v>21576684</v>
      </c>
      <c r="Q27" s="218"/>
      <c r="R27" s="221">
        <v>-1368770</v>
      </c>
      <c r="S27" s="221">
        <v>4210568</v>
      </c>
      <c r="T27" s="221">
        <v>2841798</v>
      </c>
    </row>
    <row r="28" spans="1:20">
      <c r="A28" s="243">
        <v>12700</v>
      </c>
      <c r="B28" s="244" t="s">
        <v>767</v>
      </c>
      <c r="C28" s="255">
        <f t="shared" si="0"/>
        <v>9.4793316827705004E-4</v>
      </c>
      <c r="D28" s="256">
        <f t="shared" si="1"/>
        <v>9.878215362094404E-4</v>
      </c>
      <c r="E28" s="221">
        <v>31254179</v>
      </c>
      <c r="F28" s="220">
        <v>26296473</v>
      </c>
      <c r="G28" s="220">
        <v>23823</v>
      </c>
      <c r="H28" s="220">
        <v>1153250</v>
      </c>
      <c r="I28" s="220">
        <v>55396</v>
      </c>
      <c r="J28" s="220">
        <v>1083726</v>
      </c>
      <c r="K28" s="220">
        <v>2316195</v>
      </c>
      <c r="L28" s="219"/>
      <c r="M28" s="220">
        <v>1028750</v>
      </c>
      <c r="N28" s="220">
        <v>10671524</v>
      </c>
      <c r="O28" s="220">
        <v>1163125</v>
      </c>
      <c r="P28" s="220">
        <v>12863399</v>
      </c>
      <c r="Q28" s="219"/>
      <c r="R28" s="220">
        <v>-742235</v>
      </c>
      <c r="S28" s="220">
        <v>152833</v>
      </c>
      <c r="T28" s="220">
        <v>-589402</v>
      </c>
    </row>
    <row r="29" spans="1:20">
      <c r="A29" s="243">
        <v>13500</v>
      </c>
      <c r="B29" s="244" t="s">
        <v>768</v>
      </c>
      <c r="C29" s="255">
        <f t="shared" si="0"/>
        <v>3.7825669125529679E-3</v>
      </c>
      <c r="D29" s="256">
        <f t="shared" si="1"/>
        <v>3.7778069467811213E-3</v>
      </c>
      <c r="E29" s="221">
        <v>119527921</v>
      </c>
      <c r="F29" s="220">
        <v>104931626</v>
      </c>
      <c r="G29" s="220">
        <v>95060</v>
      </c>
      <c r="H29" s="220">
        <v>4601851</v>
      </c>
      <c r="I29" s="220">
        <v>221050</v>
      </c>
      <c r="J29" s="220">
        <v>6181857</v>
      </c>
      <c r="K29" s="220">
        <v>11099818</v>
      </c>
      <c r="L29" s="219"/>
      <c r="M29" s="220">
        <v>4105054</v>
      </c>
      <c r="N29" s="220">
        <v>42582910</v>
      </c>
      <c r="O29" s="220">
        <v>3212866</v>
      </c>
      <c r="P29" s="220">
        <v>49900830</v>
      </c>
      <c r="Q29" s="219"/>
      <c r="R29" s="220">
        <v>-2961761</v>
      </c>
      <c r="S29" s="220">
        <v>2078997</v>
      </c>
      <c r="T29" s="220">
        <v>-882764</v>
      </c>
    </row>
    <row r="30" spans="1:20">
      <c r="A30" s="243">
        <v>13700</v>
      </c>
      <c r="B30" s="244" t="s">
        <v>769</v>
      </c>
      <c r="C30" s="255">
        <f t="shared" si="0"/>
        <v>4.166894484567672E-4</v>
      </c>
      <c r="D30" s="256">
        <f t="shared" si="1"/>
        <v>4.078815785441828E-4</v>
      </c>
      <c r="E30" s="221">
        <v>12905169</v>
      </c>
      <c r="F30" s="221">
        <v>11559320</v>
      </c>
      <c r="G30" s="221">
        <v>10472</v>
      </c>
      <c r="H30" s="221">
        <v>506942</v>
      </c>
      <c r="I30" s="221">
        <v>24351</v>
      </c>
      <c r="J30" s="221">
        <v>556691</v>
      </c>
      <c r="K30" s="221">
        <v>1098456</v>
      </c>
      <c r="L30" s="218"/>
      <c r="M30" s="221">
        <v>452215</v>
      </c>
      <c r="N30" s="221">
        <v>4690955</v>
      </c>
      <c r="O30" s="221">
        <v>422138</v>
      </c>
      <c r="P30" s="221">
        <v>5565308</v>
      </c>
      <c r="Q30" s="218"/>
      <c r="R30" s="221">
        <v>-326270</v>
      </c>
      <c r="S30" s="221">
        <v>-19693</v>
      </c>
      <c r="T30" s="221">
        <v>-345963</v>
      </c>
    </row>
    <row r="31" spans="1:20">
      <c r="A31" s="243">
        <v>14300</v>
      </c>
      <c r="B31" s="244" t="s">
        <v>770</v>
      </c>
      <c r="C31" s="255">
        <f t="shared" si="0"/>
        <v>1.2922895443581214E-3</v>
      </c>
      <c r="D31" s="256">
        <f t="shared" si="1"/>
        <v>1.3366561946195343E-3</v>
      </c>
      <c r="E31" s="221">
        <v>42291133</v>
      </c>
      <c r="F31" s="220">
        <v>35849212</v>
      </c>
      <c r="G31" s="220">
        <v>32477</v>
      </c>
      <c r="H31" s="220">
        <v>1572193</v>
      </c>
      <c r="I31" s="220">
        <v>75520</v>
      </c>
      <c r="J31" s="220">
        <v>3129730</v>
      </c>
      <c r="K31" s="220">
        <v>4809920</v>
      </c>
      <c r="L31" s="219"/>
      <c r="M31" s="220">
        <v>1402465</v>
      </c>
      <c r="N31" s="220">
        <v>14548176</v>
      </c>
      <c r="O31" s="220">
        <v>3983926</v>
      </c>
      <c r="P31" s="220">
        <v>19934567</v>
      </c>
      <c r="Q31" s="219"/>
      <c r="R31" s="220">
        <v>-1011866</v>
      </c>
      <c r="S31" s="220">
        <v>566405</v>
      </c>
      <c r="T31" s="220">
        <v>-445461</v>
      </c>
    </row>
    <row r="32" spans="1:20">
      <c r="A32" s="243">
        <v>14300.2</v>
      </c>
      <c r="B32" s="244" t="s">
        <v>771</v>
      </c>
      <c r="C32" s="255">
        <f t="shared" si="0"/>
        <v>1.960442365059995E-4</v>
      </c>
      <c r="D32" s="256">
        <f t="shared" si="1"/>
        <v>1.4445516118687197E-4</v>
      </c>
      <c r="E32" s="221">
        <v>4570489</v>
      </c>
      <c r="F32" s="220">
        <v>5438434</v>
      </c>
      <c r="G32" s="220">
        <v>4927</v>
      </c>
      <c r="H32" s="220">
        <v>238506</v>
      </c>
      <c r="I32" s="220">
        <v>11457</v>
      </c>
      <c r="J32" s="220">
        <v>2468748</v>
      </c>
      <c r="K32" s="220">
        <v>2723638</v>
      </c>
      <c r="L32" s="219"/>
      <c r="M32" s="220">
        <v>212758</v>
      </c>
      <c r="N32" s="220">
        <v>2207002</v>
      </c>
      <c r="O32" s="220">
        <v>574887</v>
      </c>
      <c r="P32" s="220">
        <v>2994647</v>
      </c>
      <c r="Q32" s="219"/>
      <c r="R32" s="220">
        <v>-153503</v>
      </c>
      <c r="S32" s="220">
        <v>488918</v>
      </c>
      <c r="T32" s="220">
        <v>335415</v>
      </c>
    </row>
    <row r="33" spans="1:20">
      <c r="A33" s="243">
        <v>18400</v>
      </c>
      <c r="B33" s="244" t="s">
        <v>772</v>
      </c>
      <c r="C33" s="255">
        <f t="shared" si="0"/>
        <v>4.7684660390896949E-3</v>
      </c>
      <c r="D33" s="256">
        <f t="shared" si="1"/>
        <v>4.803545517678102E-3</v>
      </c>
      <c r="E33" s="221">
        <v>151981776</v>
      </c>
      <c r="F33" s="220">
        <v>132281307</v>
      </c>
      <c r="G33" s="220">
        <v>119837</v>
      </c>
      <c r="H33" s="220">
        <v>5801290</v>
      </c>
      <c r="I33" s="220">
        <v>278665</v>
      </c>
      <c r="J33" s="220">
        <v>3111232</v>
      </c>
      <c r="K33" s="220">
        <v>9311024</v>
      </c>
      <c r="L33" s="219"/>
      <c r="M33" s="220">
        <v>5175007</v>
      </c>
      <c r="N33" s="220">
        <v>53681843</v>
      </c>
      <c r="O33" s="220">
        <v>2011220</v>
      </c>
      <c r="P33" s="220">
        <v>60868070</v>
      </c>
      <c r="Q33" s="219"/>
      <c r="R33" s="220">
        <v>-3733725</v>
      </c>
      <c r="S33" s="220">
        <v>1054609</v>
      </c>
      <c r="T33" s="220">
        <v>-2679116</v>
      </c>
    </row>
    <row r="34" spans="1:20">
      <c r="A34" s="243">
        <v>18600</v>
      </c>
      <c r="B34" s="244" t="s">
        <v>773</v>
      </c>
      <c r="C34" s="255">
        <f t="shared" si="0"/>
        <v>1.1962105892599666E-5</v>
      </c>
      <c r="D34" s="256">
        <f t="shared" si="1"/>
        <v>1.3420597883143524E-5</v>
      </c>
      <c r="E34" s="221">
        <v>424621</v>
      </c>
      <c r="F34" s="220">
        <v>331839</v>
      </c>
      <c r="G34" s="220">
        <v>301</v>
      </c>
      <c r="H34" s="220">
        <v>14553</v>
      </c>
      <c r="I34" s="220">
        <v>699</v>
      </c>
      <c r="J34" s="220">
        <v>0</v>
      </c>
      <c r="K34" s="220">
        <v>15553</v>
      </c>
      <c r="L34" s="219"/>
      <c r="M34" s="220">
        <v>12982</v>
      </c>
      <c r="N34" s="220">
        <v>134665</v>
      </c>
      <c r="O34" s="220">
        <v>145899</v>
      </c>
      <c r="P34" s="220">
        <v>293546</v>
      </c>
      <c r="Q34" s="219"/>
      <c r="R34" s="220">
        <v>-9365</v>
      </c>
      <c r="S34" s="220">
        <v>-54254</v>
      </c>
      <c r="T34" s="220">
        <v>-63619</v>
      </c>
    </row>
    <row r="35" spans="1:20">
      <c r="A35" s="243">
        <v>18640</v>
      </c>
      <c r="B35" s="244" t="s">
        <v>25</v>
      </c>
      <c r="C35" s="255">
        <f t="shared" si="0"/>
        <v>1.3436501889192047E-6</v>
      </c>
      <c r="D35" s="256">
        <f t="shared" si="1"/>
        <v>1.3979361462844233E-6</v>
      </c>
      <c r="E35" s="221">
        <v>44230</v>
      </c>
      <c r="F35" s="220">
        <v>37274</v>
      </c>
      <c r="G35" s="220">
        <v>34</v>
      </c>
      <c r="H35" s="220">
        <v>1635</v>
      </c>
      <c r="I35" s="220">
        <v>79</v>
      </c>
      <c r="J35" s="220">
        <v>34743</v>
      </c>
      <c r="K35" s="220">
        <v>36491</v>
      </c>
      <c r="L35" s="219"/>
      <c r="M35" s="220">
        <v>1458</v>
      </c>
      <c r="N35" s="220">
        <v>15126</v>
      </c>
      <c r="O35" s="220">
        <v>1420</v>
      </c>
      <c r="P35" s="220">
        <v>18004</v>
      </c>
      <c r="Q35" s="219"/>
      <c r="R35" s="220">
        <v>-1052</v>
      </c>
      <c r="S35" s="220">
        <v>10128</v>
      </c>
      <c r="T35" s="220">
        <v>9076</v>
      </c>
    </row>
    <row r="36" spans="1:20">
      <c r="A36" s="243">
        <v>18690</v>
      </c>
      <c r="B36" s="244" t="s">
        <v>774</v>
      </c>
      <c r="C36" s="255">
        <f t="shared" si="0"/>
        <v>0</v>
      </c>
      <c r="D36" s="256">
        <f t="shared" si="1"/>
        <v>0</v>
      </c>
      <c r="E36" s="221">
        <v>0</v>
      </c>
      <c r="F36" s="220">
        <v>0</v>
      </c>
      <c r="G36" s="220">
        <v>0</v>
      </c>
      <c r="H36" s="220">
        <v>0</v>
      </c>
      <c r="I36" s="220">
        <v>0</v>
      </c>
      <c r="J36" s="220">
        <v>0</v>
      </c>
      <c r="K36" s="220">
        <v>0</v>
      </c>
      <c r="L36" s="219"/>
      <c r="M36" s="220">
        <v>0</v>
      </c>
      <c r="N36" s="220">
        <v>0</v>
      </c>
      <c r="O36" s="220">
        <v>59072</v>
      </c>
      <c r="P36" s="220">
        <v>59072</v>
      </c>
      <c r="Q36" s="219"/>
      <c r="R36" s="220">
        <v>0</v>
      </c>
      <c r="S36" s="220">
        <v>-29536</v>
      </c>
      <c r="T36" s="220">
        <v>-29536</v>
      </c>
    </row>
    <row r="37" spans="1:20">
      <c r="A37" s="243">
        <v>18740</v>
      </c>
      <c r="B37" s="244" t="s">
        <v>775</v>
      </c>
      <c r="C37" s="255">
        <f t="shared" si="0"/>
        <v>0</v>
      </c>
      <c r="D37" s="256">
        <f t="shared" si="1"/>
        <v>6.5544336441401178E-6</v>
      </c>
      <c r="E37" s="221">
        <v>207379</v>
      </c>
      <c r="F37" s="220">
        <v>0</v>
      </c>
      <c r="G37" s="220">
        <v>0</v>
      </c>
      <c r="H37" s="220">
        <v>0</v>
      </c>
      <c r="I37" s="220">
        <v>0</v>
      </c>
      <c r="J37" s="220">
        <v>12182</v>
      </c>
      <c r="K37" s="220">
        <v>12182</v>
      </c>
      <c r="L37" s="219"/>
      <c r="M37" s="220">
        <v>0</v>
      </c>
      <c r="N37" s="220">
        <v>0</v>
      </c>
      <c r="O37" s="220">
        <v>220405</v>
      </c>
      <c r="P37" s="220">
        <v>220405</v>
      </c>
      <c r="Q37" s="219"/>
      <c r="R37" s="220">
        <v>0</v>
      </c>
      <c r="S37" s="220">
        <v>-38323</v>
      </c>
      <c r="T37" s="220">
        <v>-38323</v>
      </c>
    </row>
    <row r="38" spans="1:20">
      <c r="A38" s="243">
        <v>18780</v>
      </c>
      <c r="B38" s="244" t="s">
        <v>776</v>
      </c>
      <c r="C38" s="255">
        <f t="shared" si="0"/>
        <v>2.033589363432783E-5</v>
      </c>
      <c r="D38" s="256">
        <f t="shared" si="1"/>
        <v>1.8126993444321929E-5</v>
      </c>
      <c r="E38" s="221">
        <v>573529</v>
      </c>
      <c r="F38" s="220">
        <v>564135</v>
      </c>
      <c r="G38" s="220">
        <v>511</v>
      </c>
      <c r="H38" s="220">
        <v>24741</v>
      </c>
      <c r="I38" s="220">
        <v>1188</v>
      </c>
      <c r="J38" s="220">
        <v>212478</v>
      </c>
      <c r="K38" s="220">
        <v>238918</v>
      </c>
      <c r="L38" s="219"/>
      <c r="M38" s="220">
        <v>22070</v>
      </c>
      <c r="N38" s="220">
        <v>228935</v>
      </c>
      <c r="O38" s="220">
        <v>0</v>
      </c>
      <c r="P38" s="220">
        <v>251005</v>
      </c>
      <c r="Q38" s="219"/>
      <c r="R38" s="220">
        <v>-15924</v>
      </c>
      <c r="S38" s="220">
        <v>59773</v>
      </c>
      <c r="T38" s="220">
        <v>43849</v>
      </c>
    </row>
    <row r="39" spans="1:20">
      <c r="A39" s="243">
        <v>19005</v>
      </c>
      <c r="B39" s="244" t="s">
        <v>777</v>
      </c>
      <c r="C39" s="255">
        <f t="shared" si="0"/>
        <v>6.5221188953556726E-4</v>
      </c>
      <c r="D39" s="256">
        <f t="shared" si="1"/>
        <v>6.869546087695526E-4</v>
      </c>
      <c r="E39" s="221">
        <v>21734900</v>
      </c>
      <c r="F39" s="221">
        <v>18092913</v>
      </c>
      <c r="G39" s="221">
        <v>16391</v>
      </c>
      <c r="H39" s="221">
        <v>793477</v>
      </c>
      <c r="I39" s="221">
        <v>38115</v>
      </c>
      <c r="J39" s="221">
        <v>1083352</v>
      </c>
      <c r="K39" s="221">
        <v>1931335</v>
      </c>
      <c r="L39" s="218"/>
      <c r="M39" s="221">
        <v>707817</v>
      </c>
      <c r="N39" s="221">
        <v>7342390</v>
      </c>
      <c r="O39" s="221">
        <v>1001970</v>
      </c>
      <c r="P39" s="221">
        <v>9052177</v>
      </c>
      <c r="Q39" s="218"/>
      <c r="R39" s="221">
        <v>-510685</v>
      </c>
      <c r="S39" s="221">
        <v>209066</v>
      </c>
      <c r="T39" s="221">
        <v>-301619</v>
      </c>
    </row>
    <row r="40" spans="1:20">
      <c r="A40" s="243">
        <v>19100</v>
      </c>
      <c r="B40" s="244" t="s">
        <v>30</v>
      </c>
      <c r="C40" s="255">
        <f t="shared" si="0"/>
        <v>6.1968338987198952E-2</v>
      </c>
      <c r="D40" s="256">
        <f t="shared" si="1"/>
        <v>6.2379403253909858E-2</v>
      </c>
      <c r="E40" s="221">
        <v>1973653098</v>
      </c>
      <c r="F40" s="220">
        <v>1719054473</v>
      </c>
      <c r="G40" s="220">
        <v>1557338</v>
      </c>
      <c r="H40" s="220">
        <v>75390350</v>
      </c>
      <c r="I40" s="220">
        <v>3621372</v>
      </c>
      <c r="J40" s="220">
        <v>98896494</v>
      </c>
      <c r="K40" s="220">
        <v>179465554</v>
      </c>
      <c r="L40" s="219"/>
      <c r="M40" s="220">
        <v>67251526</v>
      </c>
      <c r="N40" s="220">
        <v>697619447</v>
      </c>
      <c r="O40" s="220">
        <v>11689875</v>
      </c>
      <c r="P40" s="220">
        <v>776560848</v>
      </c>
      <c r="Q40" s="219"/>
      <c r="R40" s="220">
        <v>-48521411</v>
      </c>
      <c r="S40" s="220">
        <v>37022986</v>
      </c>
      <c r="T40" s="220">
        <v>-11498425</v>
      </c>
    </row>
    <row r="41" spans="1:20">
      <c r="A41" s="243">
        <v>20100</v>
      </c>
      <c r="B41" s="244" t="s">
        <v>31</v>
      </c>
      <c r="C41" s="255">
        <f t="shared" si="0"/>
        <v>1.0378926139710358E-2</v>
      </c>
      <c r="D41" s="256">
        <f t="shared" si="1"/>
        <v>1.0390856467574363E-2</v>
      </c>
      <c r="E41" s="221">
        <v>328761498</v>
      </c>
      <c r="F41" s="220">
        <v>287920246</v>
      </c>
      <c r="G41" s="220">
        <v>260835</v>
      </c>
      <c r="H41" s="220">
        <v>12626946</v>
      </c>
      <c r="I41" s="220">
        <v>606535</v>
      </c>
      <c r="J41" s="220">
        <v>18751919</v>
      </c>
      <c r="K41" s="220">
        <v>32246235</v>
      </c>
      <c r="L41" s="219"/>
      <c r="M41" s="220">
        <v>11263794</v>
      </c>
      <c r="N41" s="220">
        <v>116842582</v>
      </c>
      <c r="O41" s="220">
        <v>16341745</v>
      </c>
      <c r="P41" s="220">
        <v>144448121</v>
      </c>
      <c r="Q41" s="219"/>
      <c r="R41" s="220">
        <v>-8126733</v>
      </c>
      <c r="S41" s="220">
        <v>-2682499</v>
      </c>
      <c r="T41" s="220">
        <v>-10809232</v>
      </c>
    </row>
    <row r="42" spans="1:20">
      <c r="A42" s="243">
        <v>20200</v>
      </c>
      <c r="B42" s="244" t="s">
        <v>778</v>
      </c>
      <c r="C42" s="255">
        <f t="shared" si="0"/>
        <v>1.5421973406896572E-3</v>
      </c>
      <c r="D42" s="256">
        <f t="shared" si="1"/>
        <v>1.554574085520998E-3</v>
      </c>
      <c r="E42" s="221">
        <v>49185946</v>
      </c>
      <c r="F42" s="221">
        <v>42781867</v>
      </c>
      <c r="G42" s="221">
        <v>38757</v>
      </c>
      <c r="H42" s="221">
        <v>1876229</v>
      </c>
      <c r="I42" s="221">
        <v>90125</v>
      </c>
      <c r="J42" s="221">
        <v>5156811</v>
      </c>
      <c r="K42" s="221">
        <v>7161922</v>
      </c>
      <c r="L42" s="218"/>
      <c r="M42" s="221">
        <v>1673679</v>
      </c>
      <c r="N42" s="221">
        <v>17361557</v>
      </c>
      <c r="O42" s="221">
        <v>770591</v>
      </c>
      <c r="P42" s="221">
        <v>19805827</v>
      </c>
      <c r="Q42" s="218"/>
      <c r="R42" s="221">
        <v>-1207547</v>
      </c>
      <c r="S42" s="221">
        <v>1181510</v>
      </c>
      <c r="T42" s="221">
        <v>-26037</v>
      </c>
    </row>
    <row r="43" spans="1:20">
      <c r="A43" s="243">
        <v>20300</v>
      </c>
      <c r="B43" s="244" t="s">
        <v>33</v>
      </c>
      <c r="C43" s="255">
        <f t="shared" si="0"/>
        <v>2.4266376627953275E-2</v>
      </c>
      <c r="D43" s="256">
        <f t="shared" si="1"/>
        <v>2.4363414282971303E-2</v>
      </c>
      <c r="E43" s="221">
        <v>770846234</v>
      </c>
      <c r="F43" s="220">
        <v>673169944</v>
      </c>
      <c r="G43" s="220">
        <v>609843</v>
      </c>
      <c r="H43" s="220">
        <v>29522344</v>
      </c>
      <c r="I43" s="220">
        <v>1418105</v>
      </c>
      <c r="J43" s="220">
        <v>35916753</v>
      </c>
      <c r="K43" s="220">
        <v>67467045</v>
      </c>
      <c r="L43" s="219"/>
      <c r="M43" s="220">
        <v>26335236</v>
      </c>
      <c r="N43" s="220">
        <v>273182992</v>
      </c>
      <c r="O43" s="220">
        <v>51300828</v>
      </c>
      <c r="P43" s="220">
        <v>350819056</v>
      </c>
      <c r="Q43" s="219"/>
      <c r="R43" s="220">
        <v>-19000651</v>
      </c>
      <c r="S43" s="220">
        <v>-13000015</v>
      </c>
      <c r="T43" s="220">
        <v>-32000666</v>
      </c>
    </row>
    <row r="44" spans="1:20">
      <c r="A44" s="243">
        <v>20400</v>
      </c>
      <c r="B44" s="244" t="s">
        <v>34</v>
      </c>
      <c r="C44" s="255">
        <f t="shared" si="0"/>
        <v>1.1520647917963622E-3</v>
      </c>
      <c r="D44" s="256">
        <f t="shared" si="1"/>
        <v>1.1262660144521651E-3</v>
      </c>
      <c r="E44" s="221">
        <v>35634493</v>
      </c>
      <c r="F44" s="220">
        <v>31959258</v>
      </c>
      <c r="G44" s="220">
        <v>28953</v>
      </c>
      <c r="H44" s="220">
        <v>1401596</v>
      </c>
      <c r="I44" s="220">
        <v>67326</v>
      </c>
      <c r="J44" s="220">
        <v>1712486</v>
      </c>
      <c r="K44" s="220">
        <v>3210361</v>
      </c>
      <c r="L44" s="219"/>
      <c r="M44" s="220">
        <v>1250285</v>
      </c>
      <c r="N44" s="220">
        <v>12969571</v>
      </c>
      <c r="O44" s="220">
        <v>2438956</v>
      </c>
      <c r="P44" s="220">
        <v>16658812</v>
      </c>
      <c r="Q44" s="219"/>
      <c r="R44" s="220">
        <v>-902070</v>
      </c>
      <c r="S44" s="220">
        <v>-784568</v>
      </c>
      <c r="T44" s="220">
        <v>-1686638</v>
      </c>
    </row>
    <row r="45" spans="1:20">
      <c r="A45" s="243">
        <v>20600</v>
      </c>
      <c r="B45" s="244" t="s">
        <v>35</v>
      </c>
      <c r="C45" s="255">
        <f t="shared" si="0"/>
        <v>2.7050508785661674E-3</v>
      </c>
      <c r="D45" s="256">
        <f t="shared" si="1"/>
        <v>2.9204613367199584E-3</v>
      </c>
      <c r="E45" s="221">
        <v>92401935</v>
      </c>
      <c r="F45" s="220">
        <v>75040414</v>
      </c>
      <c r="G45" s="220">
        <v>67981</v>
      </c>
      <c r="H45" s="220">
        <v>3290950</v>
      </c>
      <c r="I45" s="220">
        <v>158081</v>
      </c>
      <c r="J45" s="220">
        <v>7924065</v>
      </c>
      <c r="K45" s="220">
        <v>11441077</v>
      </c>
      <c r="L45" s="219"/>
      <c r="M45" s="220">
        <v>2935673</v>
      </c>
      <c r="N45" s="220">
        <v>30452585</v>
      </c>
      <c r="O45" s="220">
        <v>10596557</v>
      </c>
      <c r="P45" s="220">
        <v>43984815</v>
      </c>
      <c r="Q45" s="219"/>
      <c r="R45" s="220">
        <v>-2118064</v>
      </c>
      <c r="S45" s="220">
        <v>-671418</v>
      </c>
      <c r="T45" s="220">
        <v>-2789482</v>
      </c>
    </row>
    <row r="46" spans="1:20">
      <c r="A46" s="243">
        <v>20700</v>
      </c>
      <c r="B46" s="244" t="s">
        <v>779</v>
      </c>
      <c r="C46" s="255">
        <f t="shared" si="0"/>
        <v>5.9081360057557106E-3</v>
      </c>
      <c r="D46" s="256">
        <f t="shared" si="1"/>
        <v>5.8562289838325742E-3</v>
      </c>
      <c r="E46" s="221">
        <v>185288154</v>
      </c>
      <c r="F46" s="220">
        <v>163896722</v>
      </c>
      <c r="G46" s="220">
        <v>148479</v>
      </c>
      <c r="H46" s="220">
        <v>7187807</v>
      </c>
      <c r="I46" s="220">
        <v>345266</v>
      </c>
      <c r="J46" s="220">
        <v>12471674</v>
      </c>
      <c r="K46" s="220">
        <v>20153226</v>
      </c>
      <c r="L46" s="219"/>
      <c r="M46" s="220">
        <v>6411841</v>
      </c>
      <c r="N46" s="220">
        <v>66511877</v>
      </c>
      <c r="O46" s="220">
        <v>10964598</v>
      </c>
      <c r="P46" s="220">
        <v>83888316</v>
      </c>
      <c r="Q46" s="219"/>
      <c r="R46" s="220">
        <v>-4626089</v>
      </c>
      <c r="S46" s="220">
        <v>-1845087</v>
      </c>
      <c r="T46" s="220">
        <v>-6471176</v>
      </c>
    </row>
    <row r="47" spans="1:20">
      <c r="A47" s="243">
        <v>20800</v>
      </c>
      <c r="B47" s="244" t="s">
        <v>780</v>
      </c>
      <c r="C47" s="255">
        <f t="shared" si="0"/>
        <v>4.336703693392392E-3</v>
      </c>
      <c r="D47" s="256">
        <f t="shared" si="1"/>
        <v>4.4494108386401434E-3</v>
      </c>
      <c r="E47" s="221">
        <v>140777132</v>
      </c>
      <c r="F47" s="220">
        <v>120303852</v>
      </c>
      <c r="G47" s="220">
        <v>108987</v>
      </c>
      <c r="H47" s="220">
        <v>5276011</v>
      </c>
      <c r="I47" s="220">
        <v>253433</v>
      </c>
      <c r="J47" s="220">
        <v>2675391</v>
      </c>
      <c r="K47" s="220">
        <v>8313822</v>
      </c>
      <c r="L47" s="219"/>
      <c r="M47" s="220">
        <v>4706435</v>
      </c>
      <c r="N47" s="220">
        <v>48821202</v>
      </c>
      <c r="O47" s="220">
        <v>11919739</v>
      </c>
      <c r="P47" s="220">
        <v>65447376</v>
      </c>
      <c r="Q47" s="219"/>
      <c r="R47" s="220">
        <v>-3395654</v>
      </c>
      <c r="S47" s="220">
        <v>-3833819</v>
      </c>
      <c r="T47" s="220">
        <v>-7229473</v>
      </c>
    </row>
    <row r="48" spans="1:20">
      <c r="A48" s="243">
        <v>20900</v>
      </c>
      <c r="B48" s="244" t="s">
        <v>38</v>
      </c>
      <c r="C48" s="255">
        <f t="shared" si="0"/>
        <v>1.021773998999766E-2</v>
      </c>
      <c r="D48" s="256">
        <f t="shared" si="1"/>
        <v>1.0044522891711498E-2</v>
      </c>
      <c r="E48" s="221">
        <v>317803677</v>
      </c>
      <c r="F48" s="220">
        <v>283448805</v>
      </c>
      <c r="G48" s="220">
        <v>256784</v>
      </c>
      <c r="H48" s="220">
        <v>12430848</v>
      </c>
      <c r="I48" s="220">
        <v>597115</v>
      </c>
      <c r="J48" s="220">
        <v>35206467</v>
      </c>
      <c r="K48" s="220">
        <v>48491214</v>
      </c>
      <c r="L48" s="219"/>
      <c r="M48" s="220">
        <v>11088866</v>
      </c>
      <c r="N48" s="220">
        <v>115028001</v>
      </c>
      <c r="O48" s="220">
        <v>16911348</v>
      </c>
      <c r="P48" s="220">
        <v>143028215</v>
      </c>
      <c r="Q48" s="219"/>
      <c r="R48" s="220">
        <v>-8000522</v>
      </c>
      <c r="S48" s="220">
        <v>1056616</v>
      </c>
      <c r="T48" s="220">
        <v>-6943906</v>
      </c>
    </row>
    <row r="49" spans="1:20">
      <c r="A49" s="243">
        <v>21200</v>
      </c>
      <c r="B49" s="244" t="s">
        <v>781</v>
      </c>
      <c r="C49" s="255">
        <f t="shared" si="0"/>
        <v>3.1545259107226185E-3</v>
      </c>
      <c r="D49" s="256">
        <f t="shared" si="1"/>
        <v>3.0559204327191055E-3</v>
      </c>
      <c r="E49" s="221">
        <v>96687793</v>
      </c>
      <c r="F49" s="220">
        <v>87509234</v>
      </c>
      <c r="G49" s="220">
        <v>79277</v>
      </c>
      <c r="H49" s="220">
        <v>3837779</v>
      </c>
      <c r="I49" s="220">
        <v>184348</v>
      </c>
      <c r="J49" s="220">
        <v>8317876</v>
      </c>
      <c r="K49" s="220">
        <v>12419280</v>
      </c>
      <c r="L49" s="219"/>
      <c r="M49" s="220">
        <v>3423469</v>
      </c>
      <c r="N49" s="220">
        <v>35512629</v>
      </c>
      <c r="O49" s="220">
        <v>6737146</v>
      </c>
      <c r="P49" s="220">
        <v>45673244</v>
      </c>
      <c r="Q49" s="219"/>
      <c r="R49" s="220">
        <v>-2470005</v>
      </c>
      <c r="S49" s="220">
        <v>-1183496</v>
      </c>
      <c r="T49" s="220">
        <v>-3653501</v>
      </c>
    </row>
    <row r="50" spans="1:20">
      <c r="A50" s="243">
        <v>21300</v>
      </c>
      <c r="B50" s="244" t="s">
        <v>782</v>
      </c>
      <c r="C50" s="255">
        <f t="shared" si="0"/>
        <v>3.9037771332400696E-2</v>
      </c>
      <c r="D50" s="256">
        <f t="shared" si="1"/>
        <v>3.8835592233019856E-2</v>
      </c>
      <c r="E50" s="221">
        <v>1228738701</v>
      </c>
      <c r="F50" s="220">
        <v>1082941007</v>
      </c>
      <c r="G50" s="220">
        <v>981066</v>
      </c>
      <c r="H50" s="220">
        <v>47493144</v>
      </c>
      <c r="I50" s="220">
        <v>2281331</v>
      </c>
      <c r="J50" s="220">
        <v>83913229</v>
      </c>
      <c r="K50" s="220">
        <v>134668770</v>
      </c>
      <c r="L50" s="219"/>
      <c r="M50" s="220">
        <v>42365984</v>
      </c>
      <c r="N50" s="220">
        <v>439474559</v>
      </c>
      <c r="O50" s="220">
        <v>62121200</v>
      </c>
      <c r="P50" s="220">
        <v>543961743</v>
      </c>
      <c r="Q50" s="219"/>
      <c r="R50" s="220">
        <v>-30566701</v>
      </c>
      <c r="S50" s="220">
        <v>-4966011</v>
      </c>
      <c r="T50" s="220">
        <v>-35532712</v>
      </c>
    </row>
    <row r="51" spans="1:20">
      <c r="A51" s="243">
        <v>21520</v>
      </c>
      <c r="B51" s="244" t="s">
        <v>783</v>
      </c>
      <c r="C51" s="255">
        <f t="shared" si="0"/>
        <v>6.959545879772247E-2</v>
      </c>
      <c r="D51" s="256">
        <f t="shared" si="1"/>
        <v>6.9092226761333322E-2</v>
      </c>
      <c r="E51" s="221">
        <v>2186043474</v>
      </c>
      <c r="F51" s="221">
        <v>1930637269</v>
      </c>
      <c r="G51" s="221">
        <v>1749017</v>
      </c>
      <c r="H51" s="221">
        <v>84669463</v>
      </c>
      <c r="I51" s="221">
        <v>4067094</v>
      </c>
      <c r="J51" s="221">
        <v>146674266</v>
      </c>
      <c r="K51" s="221">
        <v>237159840</v>
      </c>
      <c r="L51" s="218"/>
      <c r="M51" s="221">
        <v>75528905</v>
      </c>
      <c r="N51" s="221">
        <v>783483086</v>
      </c>
      <c r="O51" s="221">
        <v>127408418</v>
      </c>
      <c r="P51" s="221">
        <v>986420409</v>
      </c>
      <c r="Q51" s="218"/>
      <c r="R51" s="221">
        <v>-54493435</v>
      </c>
      <c r="S51" s="221">
        <v>-20429270</v>
      </c>
      <c r="T51" s="221">
        <v>-74922705</v>
      </c>
    </row>
    <row r="52" spans="1:20">
      <c r="A52" s="243">
        <v>21525</v>
      </c>
      <c r="B52" s="244" t="s">
        <v>784</v>
      </c>
      <c r="C52" s="255">
        <f t="shared" si="0"/>
        <v>1.6588637318114268E-3</v>
      </c>
      <c r="D52" s="256">
        <f t="shared" si="1"/>
        <v>1.5966124875520426E-3</v>
      </c>
      <c r="E52" s="221">
        <v>50516020</v>
      </c>
      <c r="F52" s="220">
        <v>46018292</v>
      </c>
      <c r="G52" s="220">
        <v>41689</v>
      </c>
      <c r="H52" s="220">
        <v>2018165</v>
      </c>
      <c r="I52" s="220">
        <v>96942</v>
      </c>
      <c r="J52" s="220">
        <v>2166289</v>
      </c>
      <c r="K52" s="220">
        <v>4323085</v>
      </c>
      <c r="L52" s="219"/>
      <c r="M52" s="220">
        <v>1800292</v>
      </c>
      <c r="N52" s="220">
        <v>18674950</v>
      </c>
      <c r="O52" s="220">
        <v>3215242</v>
      </c>
      <c r="P52" s="220">
        <v>23690484</v>
      </c>
      <c r="Q52" s="219"/>
      <c r="R52" s="220">
        <v>-1298895</v>
      </c>
      <c r="S52" s="220">
        <v>-809631</v>
      </c>
      <c r="T52" s="220">
        <v>-2108526</v>
      </c>
    </row>
    <row r="53" spans="1:20">
      <c r="A53" s="243">
        <v>21525.200000000001</v>
      </c>
      <c r="B53" s="244" t="s">
        <v>785</v>
      </c>
      <c r="C53" s="255">
        <f t="shared" si="0"/>
        <v>1.5081909220662163E-4</v>
      </c>
      <c r="D53" s="256">
        <f t="shared" si="1"/>
        <v>1.4981317893950291E-4</v>
      </c>
      <c r="E53" s="221">
        <v>4740014</v>
      </c>
      <c r="F53" s="220">
        <v>4183850</v>
      </c>
      <c r="G53" s="220">
        <v>3790</v>
      </c>
      <c r="H53" s="220">
        <v>183486</v>
      </c>
      <c r="I53" s="220">
        <v>8814</v>
      </c>
      <c r="J53" s="220">
        <v>1846458</v>
      </c>
      <c r="K53" s="220">
        <v>2042548</v>
      </c>
      <c r="L53" s="219"/>
      <c r="M53" s="220">
        <v>163677</v>
      </c>
      <c r="N53" s="220">
        <v>1697872</v>
      </c>
      <c r="O53" s="220">
        <v>88700</v>
      </c>
      <c r="P53" s="220">
        <v>1950249</v>
      </c>
      <c r="Q53" s="219"/>
      <c r="R53" s="220">
        <v>-118093</v>
      </c>
      <c r="S53" s="220">
        <v>554572</v>
      </c>
      <c r="T53" s="220">
        <v>436479</v>
      </c>
    </row>
    <row r="54" spans="1:20">
      <c r="A54" s="243">
        <v>21550</v>
      </c>
      <c r="B54" s="244" t="s">
        <v>43</v>
      </c>
      <c r="C54" s="255">
        <f t="shared" si="0"/>
        <v>4.3836408579755425E-2</v>
      </c>
      <c r="D54" s="256">
        <f t="shared" si="1"/>
        <v>4.2226732570223711E-2</v>
      </c>
      <c r="E54" s="221">
        <v>1336032684</v>
      </c>
      <c r="F54" s="221">
        <v>1216059289</v>
      </c>
      <c r="G54" s="221">
        <v>1101661</v>
      </c>
      <c r="H54" s="221">
        <v>53331140</v>
      </c>
      <c r="I54" s="221">
        <v>2561759</v>
      </c>
      <c r="J54" s="221">
        <v>152353519</v>
      </c>
      <c r="K54" s="221">
        <v>209348079</v>
      </c>
      <c r="L54" s="218"/>
      <c r="M54" s="221">
        <v>47573735</v>
      </c>
      <c r="N54" s="221">
        <v>493496059</v>
      </c>
      <c r="O54" s="221">
        <v>8055354</v>
      </c>
      <c r="P54" s="221">
        <v>549125148</v>
      </c>
      <c r="Q54" s="218"/>
      <c r="R54" s="221">
        <v>-34324051</v>
      </c>
      <c r="S54" s="221">
        <v>31859795</v>
      </c>
      <c r="T54" s="221">
        <v>-2464256</v>
      </c>
    </row>
    <row r="55" spans="1:20">
      <c r="A55" s="243">
        <v>21570</v>
      </c>
      <c r="B55" s="244" t="s">
        <v>44</v>
      </c>
      <c r="C55" s="255">
        <f t="shared" si="0"/>
        <v>1.8549164035308247E-4</v>
      </c>
      <c r="D55" s="256">
        <f t="shared" si="1"/>
        <v>1.8252064955017765E-4</v>
      </c>
      <c r="E55" s="221">
        <v>5774862</v>
      </c>
      <c r="F55" s="220">
        <v>5145696</v>
      </c>
      <c r="G55" s="220">
        <v>4662</v>
      </c>
      <c r="H55" s="220">
        <v>225668</v>
      </c>
      <c r="I55" s="220">
        <v>10840</v>
      </c>
      <c r="J55" s="220">
        <v>815301</v>
      </c>
      <c r="K55" s="220">
        <v>1056471</v>
      </c>
      <c r="L55" s="219"/>
      <c r="M55" s="220">
        <v>201306</v>
      </c>
      <c r="N55" s="220">
        <v>2088205</v>
      </c>
      <c r="O55" s="220">
        <v>20460</v>
      </c>
      <c r="P55" s="220">
        <v>2309971</v>
      </c>
      <c r="Q55" s="219"/>
      <c r="R55" s="220">
        <v>-145240</v>
      </c>
      <c r="S55" s="220">
        <v>216965</v>
      </c>
      <c r="T55" s="220">
        <v>71725</v>
      </c>
    </row>
    <row r="56" spans="1:20">
      <c r="A56" s="243">
        <v>21800</v>
      </c>
      <c r="B56" s="244" t="s">
        <v>45</v>
      </c>
      <c r="C56" s="255">
        <f t="shared" si="0"/>
        <v>5.8087701291700301E-3</v>
      </c>
      <c r="D56" s="256">
        <f t="shared" si="1"/>
        <v>5.7892033660579623E-3</v>
      </c>
      <c r="E56" s="221">
        <v>183167497</v>
      </c>
      <c r="F56" s="220">
        <v>161140228</v>
      </c>
      <c r="G56" s="220">
        <v>145981</v>
      </c>
      <c r="H56" s="220">
        <v>7066919</v>
      </c>
      <c r="I56" s="220">
        <v>339459</v>
      </c>
      <c r="J56" s="220">
        <v>14408014</v>
      </c>
      <c r="K56" s="220">
        <v>21960373</v>
      </c>
      <c r="L56" s="219"/>
      <c r="M56" s="220">
        <v>6304004</v>
      </c>
      <c r="N56" s="220">
        <v>65393249</v>
      </c>
      <c r="O56" s="220">
        <v>9423034</v>
      </c>
      <c r="P56" s="220">
        <v>81120287</v>
      </c>
      <c r="Q56" s="219"/>
      <c r="R56" s="220">
        <v>-4548285</v>
      </c>
      <c r="S56" s="220">
        <v>-373807</v>
      </c>
      <c r="T56" s="220">
        <v>-4922092</v>
      </c>
    </row>
    <row r="57" spans="1:20">
      <c r="A57" s="243">
        <v>21900</v>
      </c>
      <c r="B57" s="244" t="s">
        <v>46</v>
      </c>
      <c r="C57" s="255">
        <f t="shared" si="0"/>
        <v>2.7916493387151573E-3</v>
      </c>
      <c r="D57" s="256">
        <f t="shared" si="1"/>
        <v>2.9853166926039811E-3</v>
      </c>
      <c r="E57" s="221">
        <v>94453926</v>
      </c>
      <c r="F57" s="220">
        <v>77442729</v>
      </c>
      <c r="G57" s="220">
        <v>70157</v>
      </c>
      <c r="H57" s="220">
        <v>3396306</v>
      </c>
      <c r="I57" s="220">
        <v>163141</v>
      </c>
      <c r="J57" s="220">
        <v>2456478</v>
      </c>
      <c r="K57" s="220">
        <v>6086082</v>
      </c>
      <c r="L57" s="219"/>
      <c r="M57" s="220">
        <v>3029655</v>
      </c>
      <c r="N57" s="220">
        <v>31427482</v>
      </c>
      <c r="O57" s="220">
        <v>15387257</v>
      </c>
      <c r="P57" s="220">
        <v>49844394</v>
      </c>
      <c r="Q57" s="219"/>
      <c r="R57" s="220">
        <v>-2185872</v>
      </c>
      <c r="S57" s="220">
        <v>-3928573</v>
      </c>
      <c r="T57" s="220">
        <v>-6114445</v>
      </c>
    </row>
    <row r="58" spans="1:20">
      <c r="A58" s="243">
        <v>22000</v>
      </c>
      <c r="B58" s="244" t="s">
        <v>47</v>
      </c>
      <c r="C58" s="255">
        <f t="shared" si="0"/>
        <v>2.8325101973268635E-3</v>
      </c>
      <c r="D58" s="256">
        <f t="shared" si="1"/>
        <v>2.839276139713881E-3</v>
      </c>
      <c r="E58" s="221">
        <v>89833276</v>
      </c>
      <c r="F58" s="220">
        <v>78576244</v>
      </c>
      <c r="G58" s="220">
        <v>71184</v>
      </c>
      <c r="H58" s="220">
        <v>3446017</v>
      </c>
      <c r="I58" s="220">
        <v>165529</v>
      </c>
      <c r="J58" s="220">
        <v>339210</v>
      </c>
      <c r="K58" s="220">
        <v>4021940</v>
      </c>
      <c r="L58" s="219"/>
      <c r="M58" s="220">
        <v>3073999</v>
      </c>
      <c r="N58" s="220">
        <v>31887481</v>
      </c>
      <c r="O58" s="220">
        <v>11044772</v>
      </c>
      <c r="P58" s="220">
        <v>46006252</v>
      </c>
      <c r="Q58" s="219"/>
      <c r="R58" s="220">
        <v>-2217866</v>
      </c>
      <c r="S58" s="220">
        <v>-3060827</v>
      </c>
      <c r="T58" s="220">
        <v>-5278693</v>
      </c>
    </row>
    <row r="59" spans="1:20">
      <c r="A59" s="243">
        <v>23000</v>
      </c>
      <c r="B59" s="244" t="s">
        <v>48</v>
      </c>
      <c r="C59" s="255">
        <f t="shared" si="0"/>
        <v>2.4091763601146159E-3</v>
      </c>
      <c r="D59" s="256">
        <f t="shared" si="1"/>
        <v>2.4844759950290768E-3</v>
      </c>
      <c r="E59" s="221">
        <v>78607577</v>
      </c>
      <c r="F59" s="220">
        <v>66832603</v>
      </c>
      <c r="G59" s="220">
        <v>60545</v>
      </c>
      <c r="H59" s="220">
        <v>2930991</v>
      </c>
      <c r="I59" s="220">
        <v>140790</v>
      </c>
      <c r="J59" s="220">
        <v>3101661</v>
      </c>
      <c r="K59" s="220">
        <v>6233987</v>
      </c>
      <c r="L59" s="219"/>
      <c r="M59" s="220">
        <v>2614574</v>
      </c>
      <c r="N59" s="220">
        <v>27121725</v>
      </c>
      <c r="O59" s="220">
        <v>6028880</v>
      </c>
      <c r="P59" s="220">
        <v>35765179</v>
      </c>
      <c r="Q59" s="219"/>
      <c r="R59" s="220">
        <v>-1886392</v>
      </c>
      <c r="S59" s="220">
        <v>-955698</v>
      </c>
      <c r="T59" s="220">
        <v>-2842090</v>
      </c>
    </row>
    <row r="60" spans="1:20">
      <c r="A60" s="243">
        <v>23100</v>
      </c>
      <c r="B60" s="244" t="s">
        <v>49</v>
      </c>
      <c r="C60" s="255">
        <f t="shared" si="0"/>
        <v>1.5479745138071625E-2</v>
      </c>
      <c r="D60" s="256">
        <f t="shared" si="1"/>
        <v>1.5402893051939804E-2</v>
      </c>
      <c r="E60" s="221">
        <v>487339827</v>
      </c>
      <c r="F60" s="220">
        <v>429421307</v>
      </c>
      <c r="G60" s="220">
        <v>389024</v>
      </c>
      <c r="H60" s="220">
        <v>18832575</v>
      </c>
      <c r="I60" s="220">
        <v>904622</v>
      </c>
      <c r="J60" s="220">
        <v>43965935</v>
      </c>
      <c r="K60" s="220">
        <v>64092156</v>
      </c>
      <c r="L60" s="219"/>
      <c r="M60" s="220">
        <v>16799490</v>
      </c>
      <c r="N60" s="220">
        <v>174265946</v>
      </c>
      <c r="O60" s="220">
        <v>14546924</v>
      </c>
      <c r="P60" s="220">
        <v>205612360</v>
      </c>
      <c r="Q60" s="219"/>
      <c r="R60" s="220">
        <v>-12120690</v>
      </c>
      <c r="S60" s="220">
        <v>5209990</v>
      </c>
      <c r="T60" s="220">
        <v>-6910700</v>
      </c>
    </row>
    <row r="61" spans="1:20">
      <c r="A61" s="243">
        <v>23200</v>
      </c>
      <c r="B61" s="244" t="s">
        <v>50</v>
      </c>
      <c r="C61" s="255">
        <f t="shared" si="0"/>
        <v>8.2023694979237623E-3</v>
      </c>
      <c r="D61" s="256">
        <f t="shared" si="1"/>
        <v>8.2034718029658938E-3</v>
      </c>
      <c r="E61" s="221">
        <v>259553742</v>
      </c>
      <c r="F61" s="220">
        <v>227540712</v>
      </c>
      <c r="G61" s="220">
        <v>206135</v>
      </c>
      <c r="H61" s="220">
        <v>9978959</v>
      </c>
      <c r="I61" s="220">
        <v>479339</v>
      </c>
      <c r="J61" s="220">
        <v>31299146</v>
      </c>
      <c r="K61" s="220">
        <v>41963579</v>
      </c>
      <c r="L61" s="219"/>
      <c r="M61" s="220">
        <v>8901673</v>
      </c>
      <c r="N61" s="220">
        <v>92339614</v>
      </c>
      <c r="O61" s="220">
        <v>11200512</v>
      </c>
      <c r="P61" s="220">
        <v>112441799</v>
      </c>
      <c r="Q61" s="219"/>
      <c r="R61" s="220">
        <v>-6422481</v>
      </c>
      <c r="S61" s="220">
        <v>3010135</v>
      </c>
      <c r="T61" s="220">
        <v>-3412346</v>
      </c>
    </row>
    <row r="62" spans="1:20">
      <c r="A62" s="243">
        <v>30000</v>
      </c>
      <c r="B62" s="244" t="s">
        <v>51</v>
      </c>
      <c r="C62" s="255">
        <f t="shared" si="0"/>
        <v>7.6123193995140807E-4</v>
      </c>
      <c r="D62" s="256">
        <f t="shared" si="1"/>
        <v>7.8485976052765501E-4</v>
      </c>
      <c r="E62" s="221">
        <v>24832570</v>
      </c>
      <c r="F62" s="220">
        <v>21117222</v>
      </c>
      <c r="G62" s="220">
        <v>19131</v>
      </c>
      <c r="H62" s="220">
        <v>926111</v>
      </c>
      <c r="I62" s="220">
        <v>44486</v>
      </c>
      <c r="J62" s="220">
        <v>400814</v>
      </c>
      <c r="K62" s="220">
        <v>1390542</v>
      </c>
      <c r="L62" s="219"/>
      <c r="M62" s="220">
        <v>826132</v>
      </c>
      <c r="N62" s="220">
        <v>8569702</v>
      </c>
      <c r="O62" s="220">
        <v>3948024</v>
      </c>
      <c r="P62" s="220">
        <v>13343858</v>
      </c>
      <c r="Q62" s="219"/>
      <c r="R62" s="220">
        <v>-596048</v>
      </c>
      <c r="S62" s="220">
        <v>-827547</v>
      </c>
      <c r="T62" s="220">
        <v>-1423595</v>
      </c>
    </row>
    <row r="63" spans="1:20">
      <c r="A63" s="243">
        <v>30100</v>
      </c>
      <c r="B63" s="244" t="s">
        <v>52</v>
      </c>
      <c r="C63" s="255">
        <f t="shared" si="0"/>
        <v>7.3812994518501693E-3</v>
      </c>
      <c r="D63" s="256">
        <f t="shared" si="1"/>
        <v>7.3597556120430967E-3</v>
      </c>
      <c r="E63" s="221">
        <v>232858984</v>
      </c>
      <c r="F63" s="221">
        <v>204763530</v>
      </c>
      <c r="G63" s="221">
        <v>185501</v>
      </c>
      <c r="H63" s="221">
        <v>8980049</v>
      </c>
      <c r="I63" s="221">
        <v>431356</v>
      </c>
      <c r="J63" s="221">
        <v>2038498</v>
      </c>
      <c r="K63" s="221">
        <v>11635404</v>
      </c>
      <c r="L63" s="218"/>
      <c r="M63" s="221">
        <v>8010601</v>
      </c>
      <c r="N63" s="221">
        <v>83096273</v>
      </c>
      <c r="O63" s="221">
        <v>12984281</v>
      </c>
      <c r="P63" s="221">
        <v>104091155</v>
      </c>
      <c r="Q63" s="218"/>
      <c r="R63" s="221">
        <v>-5779581</v>
      </c>
      <c r="S63" s="221">
        <v>-2928122</v>
      </c>
      <c r="T63" s="221">
        <v>-8707703</v>
      </c>
    </row>
    <row r="64" spans="1:20">
      <c r="A64" s="243">
        <v>30102</v>
      </c>
      <c r="B64" s="244" t="s">
        <v>53</v>
      </c>
      <c r="C64" s="255">
        <f t="shared" si="0"/>
        <v>1.5164855485745143E-4</v>
      </c>
      <c r="D64" s="256">
        <f t="shared" si="1"/>
        <v>1.4853322822469217E-4</v>
      </c>
      <c r="E64" s="221">
        <v>4699517</v>
      </c>
      <c r="F64" s="220">
        <v>4206860</v>
      </c>
      <c r="G64" s="220">
        <v>3811</v>
      </c>
      <c r="H64" s="220">
        <v>184495</v>
      </c>
      <c r="I64" s="220">
        <v>8862</v>
      </c>
      <c r="J64" s="220">
        <v>143075</v>
      </c>
      <c r="K64" s="220">
        <v>340243</v>
      </c>
      <c r="L64" s="219"/>
      <c r="M64" s="220">
        <v>164578</v>
      </c>
      <c r="N64" s="220">
        <v>1707210</v>
      </c>
      <c r="O64" s="220">
        <v>10880</v>
      </c>
      <c r="P64" s="220">
        <v>1882668</v>
      </c>
      <c r="Q64" s="219"/>
      <c r="R64" s="220">
        <v>-118743</v>
      </c>
      <c r="S64" s="220">
        <v>37589</v>
      </c>
      <c r="T64" s="220">
        <v>-81154</v>
      </c>
    </row>
    <row r="65" spans="1:20">
      <c r="A65" s="243">
        <v>30103</v>
      </c>
      <c r="B65" s="244" t="s">
        <v>54</v>
      </c>
      <c r="C65" s="255">
        <f t="shared" si="0"/>
        <v>2.1767075383818306E-4</v>
      </c>
      <c r="D65" s="256">
        <f t="shared" si="1"/>
        <v>1.9298478473697047E-4</v>
      </c>
      <c r="E65" s="221">
        <v>6105942</v>
      </c>
      <c r="F65" s="220">
        <v>6038372</v>
      </c>
      <c r="G65" s="220">
        <v>5470</v>
      </c>
      <c r="H65" s="220">
        <v>264817</v>
      </c>
      <c r="I65" s="220">
        <v>12720</v>
      </c>
      <c r="J65" s="220">
        <v>1380027</v>
      </c>
      <c r="K65" s="220">
        <v>1663034</v>
      </c>
      <c r="L65" s="219"/>
      <c r="M65" s="220">
        <v>236229</v>
      </c>
      <c r="N65" s="220">
        <v>2450467</v>
      </c>
      <c r="O65" s="220">
        <v>197631</v>
      </c>
      <c r="P65" s="220">
        <v>2884327</v>
      </c>
      <c r="Q65" s="219"/>
      <c r="R65" s="220">
        <v>-170437</v>
      </c>
      <c r="S65" s="220">
        <v>351741</v>
      </c>
      <c r="T65" s="220">
        <v>181304</v>
      </c>
    </row>
    <row r="66" spans="1:20">
      <c r="A66" s="243">
        <v>30104</v>
      </c>
      <c r="B66" s="244" t="s">
        <v>55</v>
      </c>
      <c r="C66" s="255">
        <f t="shared" si="0"/>
        <v>9.944096440409327E-5</v>
      </c>
      <c r="D66" s="256">
        <f t="shared" si="1"/>
        <v>1.1036618958243527E-4</v>
      </c>
      <c r="E66" s="221">
        <v>3491931</v>
      </c>
      <c r="F66" s="221">
        <v>2758577</v>
      </c>
      <c r="G66" s="221">
        <v>2499</v>
      </c>
      <c r="H66" s="221">
        <v>120979</v>
      </c>
      <c r="I66" s="221">
        <v>5811</v>
      </c>
      <c r="J66" s="221">
        <v>260299</v>
      </c>
      <c r="K66" s="221">
        <v>389588</v>
      </c>
      <c r="L66" s="218"/>
      <c r="M66" s="221">
        <v>107919</v>
      </c>
      <c r="N66" s="221">
        <v>1119474</v>
      </c>
      <c r="O66" s="221">
        <v>757342</v>
      </c>
      <c r="P66" s="221">
        <v>1984735</v>
      </c>
      <c r="Q66" s="218"/>
      <c r="R66" s="221">
        <v>-77862</v>
      </c>
      <c r="S66" s="221">
        <v>-56317</v>
      </c>
      <c r="T66" s="221">
        <v>-134179</v>
      </c>
    </row>
    <row r="67" spans="1:20">
      <c r="A67" s="243">
        <v>30105</v>
      </c>
      <c r="B67" s="244" t="s">
        <v>56</v>
      </c>
      <c r="C67" s="255">
        <f t="shared" si="0"/>
        <v>6.8579005886340388E-4</v>
      </c>
      <c r="D67" s="256">
        <f t="shared" si="1"/>
        <v>7.51933544358119E-4</v>
      </c>
      <c r="E67" s="221">
        <v>23790801</v>
      </c>
      <c r="F67" s="220">
        <v>19024400</v>
      </c>
      <c r="G67" s="220">
        <v>17235</v>
      </c>
      <c r="H67" s="220">
        <v>834329</v>
      </c>
      <c r="I67" s="220">
        <v>40077</v>
      </c>
      <c r="J67" s="220">
        <v>1236426</v>
      </c>
      <c r="K67" s="220">
        <v>2128067</v>
      </c>
      <c r="L67" s="219"/>
      <c r="M67" s="220">
        <v>744258</v>
      </c>
      <c r="N67" s="220">
        <v>7720402</v>
      </c>
      <c r="O67" s="220">
        <v>2777922</v>
      </c>
      <c r="P67" s="220">
        <v>11242582</v>
      </c>
      <c r="Q67" s="219"/>
      <c r="R67" s="220">
        <v>-536974</v>
      </c>
      <c r="S67" s="220">
        <v>-132746</v>
      </c>
      <c r="T67" s="220">
        <v>-669720</v>
      </c>
    </row>
    <row r="68" spans="1:20">
      <c r="A68" s="243">
        <v>30200</v>
      </c>
      <c r="B68" s="244" t="s">
        <v>57</v>
      </c>
      <c r="C68" s="255">
        <f t="shared" si="0"/>
        <v>1.6754759834013058E-3</v>
      </c>
      <c r="D68" s="256">
        <f t="shared" si="1"/>
        <v>1.7035995465637375E-3</v>
      </c>
      <c r="E68" s="221">
        <v>53901037</v>
      </c>
      <c r="F68" s="220">
        <v>46479130</v>
      </c>
      <c r="G68" s="220">
        <v>42107</v>
      </c>
      <c r="H68" s="220">
        <v>2038375</v>
      </c>
      <c r="I68" s="220">
        <v>97913</v>
      </c>
      <c r="J68" s="220">
        <v>1423562</v>
      </c>
      <c r="K68" s="220">
        <v>3601957</v>
      </c>
      <c r="L68" s="219"/>
      <c r="M68" s="220">
        <v>1818321</v>
      </c>
      <c r="N68" s="220">
        <v>18861965</v>
      </c>
      <c r="O68" s="220">
        <v>3445046</v>
      </c>
      <c r="P68" s="220">
        <v>24125332</v>
      </c>
      <c r="Q68" s="219"/>
      <c r="R68" s="220">
        <v>-1311901</v>
      </c>
      <c r="S68" s="220">
        <v>-208397</v>
      </c>
      <c r="T68" s="220">
        <v>-1520298</v>
      </c>
    </row>
    <row r="69" spans="1:20">
      <c r="A69" s="243">
        <v>30300</v>
      </c>
      <c r="B69" s="244" t="s">
        <v>58</v>
      </c>
      <c r="C69" s="255">
        <f t="shared" si="0"/>
        <v>5.4205304926303953E-4</v>
      </c>
      <c r="D69" s="256">
        <f t="shared" si="1"/>
        <v>5.50224000874294E-4</v>
      </c>
      <c r="E69" s="221">
        <v>17408812</v>
      </c>
      <c r="F69" s="220">
        <v>15037013</v>
      </c>
      <c r="G69" s="220">
        <v>13622</v>
      </c>
      <c r="H69" s="220">
        <v>659459</v>
      </c>
      <c r="I69" s="220">
        <v>31677</v>
      </c>
      <c r="J69" s="220">
        <v>0</v>
      </c>
      <c r="K69" s="220">
        <v>704758</v>
      </c>
      <c r="L69" s="219"/>
      <c r="M69" s="220">
        <v>588266</v>
      </c>
      <c r="N69" s="220">
        <v>6102257</v>
      </c>
      <c r="O69" s="220">
        <v>915333</v>
      </c>
      <c r="P69" s="220">
        <v>7605856</v>
      </c>
      <c r="Q69" s="219"/>
      <c r="R69" s="220">
        <v>-424430</v>
      </c>
      <c r="S69" s="220">
        <v>-296438</v>
      </c>
      <c r="T69" s="220">
        <v>-720868</v>
      </c>
    </row>
    <row r="70" spans="1:20">
      <c r="A70" s="243">
        <v>30400</v>
      </c>
      <c r="B70" s="244" t="s">
        <v>59</v>
      </c>
      <c r="C70" s="255">
        <f t="shared" si="0"/>
        <v>1.0156430588000047E-3</v>
      </c>
      <c r="D70" s="256">
        <f t="shared" si="1"/>
        <v>1.0061028936632231E-3</v>
      </c>
      <c r="E70" s="221">
        <v>31832592</v>
      </c>
      <c r="F70" s="220">
        <v>28174803</v>
      </c>
      <c r="G70" s="220">
        <v>25524</v>
      </c>
      <c r="H70" s="220">
        <v>1235626</v>
      </c>
      <c r="I70" s="220">
        <v>59353</v>
      </c>
      <c r="J70" s="220">
        <v>476309</v>
      </c>
      <c r="K70" s="220">
        <v>1796812</v>
      </c>
      <c r="L70" s="219"/>
      <c r="M70" s="220">
        <v>1102233</v>
      </c>
      <c r="N70" s="220">
        <v>11433780</v>
      </c>
      <c r="O70" s="220">
        <v>1717547</v>
      </c>
      <c r="P70" s="220">
        <v>14253560</v>
      </c>
      <c r="Q70" s="219"/>
      <c r="R70" s="220">
        <v>-795250</v>
      </c>
      <c r="S70" s="220">
        <v>-376601</v>
      </c>
      <c r="T70" s="220">
        <v>-1171851</v>
      </c>
    </row>
    <row r="71" spans="1:20">
      <c r="A71" s="243">
        <v>30405</v>
      </c>
      <c r="B71" s="244" t="s">
        <v>60</v>
      </c>
      <c r="C71" s="255">
        <f t="shared" ref="C71:C134" si="2">F71/$F$316</f>
        <v>5.9163061948424244E-4</v>
      </c>
      <c r="D71" s="256">
        <f t="shared" ref="D71:D134" si="3">E71/$E$316</f>
        <v>6.0446382853194202E-4</v>
      </c>
      <c r="E71" s="221">
        <v>19124933</v>
      </c>
      <c r="F71" s="220">
        <v>16412337</v>
      </c>
      <c r="G71" s="220">
        <v>14868</v>
      </c>
      <c r="H71" s="220">
        <v>719775</v>
      </c>
      <c r="I71" s="220">
        <v>34574</v>
      </c>
      <c r="J71" s="220">
        <v>0</v>
      </c>
      <c r="K71" s="220">
        <v>769217</v>
      </c>
      <c r="L71" s="219"/>
      <c r="M71" s="220">
        <v>642071</v>
      </c>
      <c r="N71" s="220">
        <v>6660386</v>
      </c>
      <c r="O71" s="220">
        <v>3622015</v>
      </c>
      <c r="P71" s="220">
        <v>10924472</v>
      </c>
      <c r="Q71" s="219"/>
      <c r="R71" s="220">
        <v>-463247</v>
      </c>
      <c r="S71" s="220">
        <v>-1093307</v>
      </c>
      <c r="T71" s="220">
        <v>-1556554</v>
      </c>
    </row>
    <row r="72" spans="1:20">
      <c r="A72" s="243">
        <v>30500</v>
      </c>
      <c r="B72" s="244" t="s">
        <v>61</v>
      </c>
      <c r="C72" s="255">
        <f t="shared" si="2"/>
        <v>1.0672581656319356E-3</v>
      </c>
      <c r="D72" s="256">
        <f t="shared" si="3"/>
        <v>1.0891823684217629E-3</v>
      </c>
      <c r="E72" s="221">
        <v>34461185</v>
      </c>
      <c r="F72" s="220">
        <v>29606650</v>
      </c>
      <c r="G72" s="220">
        <v>26821</v>
      </c>
      <c r="H72" s="220">
        <v>1298421</v>
      </c>
      <c r="I72" s="220">
        <v>62370</v>
      </c>
      <c r="J72" s="220">
        <v>432812</v>
      </c>
      <c r="K72" s="220">
        <v>1820424</v>
      </c>
      <c r="L72" s="219"/>
      <c r="M72" s="220">
        <v>1158249</v>
      </c>
      <c r="N72" s="220">
        <v>12014846</v>
      </c>
      <c r="O72" s="220">
        <v>2521070</v>
      </c>
      <c r="P72" s="220">
        <v>15694165</v>
      </c>
      <c r="Q72" s="219"/>
      <c r="R72" s="220">
        <v>-835668</v>
      </c>
      <c r="S72" s="220">
        <v>-459298</v>
      </c>
      <c r="T72" s="220">
        <v>-1294966</v>
      </c>
    </row>
    <row r="73" spans="1:20">
      <c r="A73" s="243">
        <v>30600</v>
      </c>
      <c r="B73" s="244" t="s">
        <v>62</v>
      </c>
      <c r="C73" s="255">
        <f t="shared" si="2"/>
        <v>7.6777917956112629E-4</v>
      </c>
      <c r="D73" s="256">
        <f t="shared" si="3"/>
        <v>7.9402861605930362E-4</v>
      </c>
      <c r="E73" s="221">
        <v>25122668</v>
      </c>
      <c r="F73" s="220">
        <v>21298848</v>
      </c>
      <c r="G73" s="220">
        <v>19295</v>
      </c>
      <c r="H73" s="220">
        <v>934076</v>
      </c>
      <c r="I73" s="220">
        <v>44868</v>
      </c>
      <c r="J73" s="220">
        <v>336226</v>
      </c>
      <c r="K73" s="220">
        <v>1334465</v>
      </c>
      <c r="L73" s="219"/>
      <c r="M73" s="220">
        <v>833237</v>
      </c>
      <c r="N73" s="220">
        <v>8643409</v>
      </c>
      <c r="O73" s="220">
        <v>3702805</v>
      </c>
      <c r="P73" s="220">
        <v>13179451</v>
      </c>
      <c r="Q73" s="219"/>
      <c r="R73" s="220">
        <v>-601174</v>
      </c>
      <c r="S73" s="220">
        <v>-817112</v>
      </c>
      <c r="T73" s="220">
        <v>-1418286</v>
      </c>
    </row>
    <row r="74" spans="1:20">
      <c r="A74" s="243">
        <v>30601</v>
      </c>
      <c r="B74" s="244" t="s">
        <v>63</v>
      </c>
      <c r="C74" s="255">
        <f t="shared" si="2"/>
        <v>1.5761989288917506E-5</v>
      </c>
      <c r="D74" s="256">
        <f t="shared" si="3"/>
        <v>7.3418670863406633E-6</v>
      </c>
      <c r="E74" s="221">
        <v>232293</v>
      </c>
      <c r="F74" s="220">
        <v>437251</v>
      </c>
      <c r="G74" s="220">
        <v>396</v>
      </c>
      <c r="H74" s="220">
        <v>19176</v>
      </c>
      <c r="I74" s="220">
        <v>921</v>
      </c>
      <c r="J74" s="220">
        <v>376201</v>
      </c>
      <c r="K74" s="220">
        <v>396694</v>
      </c>
      <c r="L74" s="219"/>
      <c r="M74" s="220">
        <v>17106</v>
      </c>
      <c r="N74" s="220">
        <v>177444</v>
      </c>
      <c r="O74" s="220">
        <v>471524</v>
      </c>
      <c r="P74" s="220">
        <v>666074</v>
      </c>
      <c r="Q74" s="219"/>
      <c r="R74" s="220">
        <v>-12341</v>
      </c>
      <c r="S74" s="220">
        <v>-45251</v>
      </c>
      <c r="T74" s="220">
        <v>-57592</v>
      </c>
    </row>
    <row r="75" spans="1:20">
      <c r="A75" s="243">
        <v>30700</v>
      </c>
      <c r="B75" s="244" t="s">
        <v>64</v>
      </c>
      <c r="C75" s="255">
        <f t="shared" si="2"/>
        <v>2.1078177994207333E-3</v>
      </c>
      <c r="D75" s="256">
        <f t="shared" si="3"/>
        <v>2.1387537436279216E-3</v>
      </c>
      <c r="E75" s="221">
        <v>67669098</v>
      </c>
      <c r="F75" s="221">
        <v>58472660</v>
      </c>
      <c r="G75" s="221">
        <v>52972</v>
      </c>
      <c r="H75" s="221">
        <v>2564360</v>
      </c>
      <c r="I75" s="221">
        <v>123179</v>
      </c>
      <c r="J75" s="221">
        <v>953664</v>
      </c>
      <c r="K75" s="221">
        <v>3694175</v>
      </c>
      <c r="L75" s="218"/>
      <c r="M75" s="221">
        <v>2287522</v>
      </c>
      <c r="N75" s="221">
        <v>23729129</v>
      </c>
      <c r="O75" s="221">
        <v>5698223</v>
      </c>
      <c r="P75" s="221">
        <v>31714874</v>
      </c>
      <c r="Q75" s="218"/>
      <c r="R75" s="221">
        <v>-1650428</v>
      </c>
      <c r="S75" s="221">
        <v>-1067481</v>
      </c>
      <c r="T75" s="221">
        <v>-2717909</v>
      </c>
    </row>
    <row r="76" spans="1:20">
      <c r="A76" s="243">
        <v>30705</v>
      </c>
      <c r="B76" s="244" t="s">
        <v>65</v>
      </c>
      <c r="C76" s="255">
        <f t="shared" si="2"/>
        <v>4.0119839533836845E-4</v>
      </c>
      <c r="D76" s="256">
        <f t="shared" si="3"/>
        <v>4.075760111315154E-4</v>
      </c>
      <c r="E76" s="221">
        <v>12895501</v>
      </c>
      <c r="F76" s="220">
        <v>11129585</v>
      </c>
      <c r="G76" s="220">
        <v>10083</v>
      </c>
      <c r="H76" s="220">
        <v>488096</v>
      </c>
      <c r="I76" s="220">
        <v>23446</v>
      </c>
      <c r="J76" s="220">
        <v>41430</v>
      </c>
      <c r="K76" s="220">
        <v>563055</v>
      </c>
      <c r="L76" s="219"/>
      <c r="M76" s="220">
        <v>435403</v>
      </c>
      <c r="N76" s="220">
        <v>4516561</v>
      </c>
      <c r="O76" s="220">
        <v>882025</v>
      </c>
      <c r="P76" s="220">
        <v>5833989</v>
      </c>
      <c r="Q76" s="219"/>
      <c r="R76" s="220">
        <v>-314138</v>
      </c>
      <c r="S76" s="220">
        <v>-330191</v>
      </c>
      <c r="T76" s="220">
        <v>-644329</v>
      </c>
    </row>
    <row r="77" spans="1:20">
      <c r="A77" s="243">
        <v>30800</v>
      </c>
      <c r="B77" s="244" t="s">
        <v>66</v>
      </c>
      <c r="C77" s="255">
        <f t="shared" si="2"/>
        <v>6.6886790330093976E-4</v>
      </c>
      <c r="D77" s="256">
        <f t="shared" si="3"/>
        <v>7.1397245081939343E-4</v>
      </c>
      <c r="E77" s="221">
        <v>22589731</v>
      </c>
      <c r="F77" s="220">
        <v>18554965</v>
      </c>
      <c r="G77" s="220">
        <v>16809</v>
      </c>
      <c r="H77" s="220">
        <v>813741</v>
      </c>
      <c r="I77" s="220">
        <v>39088</v>
      </c>
      <c r="J77" s="220">
        <v>0</v>
      </c>
      <c r="K77" s="220">
        <v>869638</v>
      </c>
      <c r="L77" s="219"/>
      <c r="M77" s="220">
        <v>725893</v>
      </c>
      <c r="N77" s="220">
        <v>7529898</v>
      </c>
      <c r="O77" s="220">
        <v>5034238</v>
      </c>
      <c r="P77" s="220">
        <v>13290029</v>
      </c>
      <c r="Q77" s="219"/>
      <c r="R77" s="220">
        <v>-523726</v>
      </c>
      <c r="S77" s="220">
        <v>-1467453</v>
      </c>
      <c r="T77" s="220">
        <v>-1991179</v>
      </c>
    </row>
    <row r="78" spans="1:20">
      <c r="A78" s="243">
        <v>30900</v>
      </c>
      <c r="B78" s="244" t="s">
        <v>67</v>
      </c>
      <c r="C78" s="255">
        <f t="shared" si="2"/>
        <v>1.3293099656629416E-3</v>
      </c>
      <c r="D78" s="256">
        <f t="shared" si="3"/>
        <v>1.3471224790185801E-3</v>
      </c>
      <c r="E78" s="221">
        <v>42622281</v>
      </c>
      <c r="F78" s="221">
        <v>36876190</v>
      </c>
      <c r="G78" s="221">
        <v>33407</v>
      </c>
      <c r="H78" s="221">
        <v>1617231</v>
      </c>
      <c r="I78" s="221">
        <v>77684</v>
      </c>
      <c r="J78" s="221">
        <v>0</v>
      </c>
      <c r="K78" s="221">
        <v>1728322</v>
      </c>
      <c r="L78" s="218"/>
      <c r="M78" s="221">
        <v>1442642</v>
      </c>
      <c r="N78" s="221">
        <v>14964940</v>
      </c>
      <c r="O78" s="221">
        <v>3223236</v>
      </c>
      <c r="P78" s="221">
        <v>19630818</v>
      </c>
      <c r="Q78" s="218"/>
      <c r="R78" s="221">
        <v>-1040854</v>
      </c>
      <c r="S78" s="221">
        <v>-880505</v>
      </c>
      <c r="T78" s="221">
        <v>-1921359</v>
      </c>
    </row>
    <row r="79" spans="1:20">
      <c r="A79" s="243">
        <v>30905</v>
      </c>
      <c r="B79" s="244" t="s">
        <v>68</v>
      </c>
      <c r="C79" s="255">
        <f t="shared" si="2"/>
        <v>2.6233675884260128E-4</v>
      </c>
      <c r="D79" s="256">
        <f t="shared" si="3"/>
        <v>2.6544294735969016E-4</v>
      </c>
      <c r="E79" s="221">
        <v>8398482</v>
      </c>
      <c r="F79" s="220">
        <v>7277445</v>
      </c>
      <c r="G79" s="220">
        <v>6593</v>
      </c>
      <c r="H79" s="220">
        <v>319158</v>
      </c>
      <c r="I79" s="220">
        <v>15331</v>
      </c>
      <c r="J79" s="220">
        <v>238459</v>
      </c>
      <c r="K79" s="220">
        <v>579541</v>
      </c>
      <c r="L79" s="219"/>
      <c r="M79" s="220">
        <v>284703</v>
      </c>
      <c r="N79" s="220">
        <v>2953302</v>
      </c>
      <c r="O79" s="220">
        <v>632279</v>
      </c>
      <c r="P79" s="220">
        <v>3870284</v>
      </c>
      <c r="Q79" s="219"/>
      <c r="R79" s="220">
        <v>-205411</v>
      </c>
      <c r="S79" s="220">
        <v>-229308</v>
      </c>
      <c r="T79" s="220">
        <v>-434719</v>
      </c>
    </row>
    <row r="80" spans="1:20">
      <c r="A80" s="243">
        <v>31000</v>
      </c>
      <c r="B80" s="244" t="s">
        <v>69</v>
      </c>
      <c r="C80" s="255">
        <f t="shared" si="2"/>
        <v>4.1937644603207338E-3</v>
      </c>
      <c r="D80" s="256">
        <f t="shared" si="3"/>
        <v>4.2110363978485514E-3</v>
      </c>
      <c r="E80" s="221">
        <v>133235084</v>
      </c>
      <c r="F80" s="220">
        <v>116338596</v>
      </c>
      <c r="G80" s="220">
        <v>105394</v>
      </c>
      <c r="H80" s="220">
        <v>5102111</v>
      </c>
      <c r="I80" s="220">
        <v>245080</v>
      </c>
      <c r="J80" s="220">
        <v>2750034</v>
      </c>
      <c r="K80" s="220">
        <v>8202619</v>
      </c>
      <c r="L80" s="219"/>
      <c r="M80" s="220">
        <v>4551309</v>
      </c>
      <c r="N80" s="220">
        <v>47212039</v>
      </c>
      <c r="O80" s="220">
        <v>4518501</v>
      </c>
      <c r="P80" s="220">
        <v>56281849</v>
      </c>
      <c r="Q80" s="219"/>
      <c r="R80" s="220">
        <v>-3283732</v>
      </c>
      <c r="S80" s="220">
        <v>173992</v>
      </c>
      <c r="T80" s="220">
        <v>-3109740</v>
      </c>
    </row>
    <row r="81" spans="1:20">
      <c r="A81" s="243">
        <v>31005</v>
      </c>
      <c r="B81" s="244" t="s">
        <v>70</v>
      </c>
      <c r="C81" s="255">
        <f t="shared" si="2"/>
        <v>3.6488844249878968E-4</v>
      </c>
      <c r="D81" s="256">
        <f t="shared" si="3"/>
        <v>3.8063563554096788E-4</v>
      </c>
      <c r="E81" s="221">
        <v>12043121</v>
      </c>
      <c r="F81" s="220">
        <v>10122316</v>
      </c>
      <c r="G81" s="220">
        <v>9170</v>
      </c>
      <c r="H81" s="220">
        <v>443921</v>
      </c>
      <c r="I81" s="220">
        <v>21324</v>
      </c>
      <c r="J81" s="220">
        <v>0</v>
      </c>
      <c r="K81" s="220">
        <v>474415</v>
      </c>
      <c r="L81" s="219"/>
      <c r="M81" s="220">
        <v>395997</v>
      </c>
      <c r="N81" s="220">
        <v>4107796</v>
      </c>
      <c r="O81" s="220">
        <v>943469</v>
      </c>
      <c r="P81" s="220">
        <v>5447262</v>
      </c>
      <c r="Q81" s="219"/>
      <c r="R81" s="220">
        <v>-285710</v>
      </c>
      <c r="S81" s="220">
        <v>-306819</v>
      </c>
      <c r="T81" s="220">
        <v>-592529</v>
      </c>
    </row>
    <row r="82" spans="1:20">
      <c r="A82" s="243">
        <v>31100</v>
      </c>
      <c r="B82" s="244" t="s">
        <v>71</v>
      </c>
      <c r="C82" s="255">
        <f t="shared" si="2"/>
        <v>8.6798211048969513E-3</v>
      </c>
      <c r="D82" s="256">
        <f t="shared" si="3"/>
        <v>8.7968210119378411E-3</v>
      </c>
      <c r="E82" s="221">
        <v>278327014</v>
      </c>
      <c r="F82" s="220">
        <v>240785626</v>
      </c>
      <c r="G82" s="220">
        <v>218134</v>
      </c>
      <c r="H82" s="220">
        <v>10559824</v>
      </c>
      <c r="I82" s="220">
        <v>507241</v>
      </c>
      <c r="J82" s="220">
        <v>4662002</v>
      </c>
      <c r="K82" s="220">
        <v>15947201</v>
      </c>
      <c r="L82" s="219"/>
      <c r="M82" s="220">
        <v>9419830</v>
      </c>
      <c r="N82" s="220">
        <v>97714609</v>
      </c>
      <c r="O82" s="220">
        <v>11142334</v>
      </c>
      <c r="P82" s="220">
        <v>118276773</v>
      </c>
      <c r="Q82" s="219"/>
      <c r="R82" s="220">
        <v>-6796329</v>
      </c>
      <c r="S82" s="220">
        <v>-356772</v>
      </c>
      <c r="T82" s="220">
        <v>-7153101</v>
      </c>
    </row>
    <row r="83" spans="1:20">
      <c r="A83" s="243">
        <v>31101</v>
      </c>
      <c r="B83" s="244" t="s">
        <v>786</v>
      </c>
      <c r="C83" s="255">
        <f t="shared" si="2"/>
        <v>5.0888272610780126E-5</v>
      </c>
      <c r="D83" s="256">
        <f t="shared" si="3"/>
        <v>5.2653709014981531E-5</v>
      </c>
      <c r="E83" s="221">
        <v>1665937</v>
      </c>
      <c r="F83" s="220">
        <v>1411684</v>
      </c>
      <c r="G83" s="220">
        <v>1279</v>
      </c>
      <c r="H83" s="220">
        <v>61910</v>
      </c>
      <c r="I83" s="220">
        <v>2974</v>
      </c>
      <c r="J83" s="220">
        <v>38870</v>
      </c>
      <c r="K83" s="220">
        <v>105033</v>
      </c>
      <c r="L83" s="219"/>
      <c r="M83" s="220">
        <v>55227</v>
      </c>
      <c r="N83" s="220">
        <v>572884</v>
      </c>
      <c r="O83" s="220">
        <v>324743</v>
      </c>
      <c r="P83" s="220">
        <v>952854</v>
      </c>
      <c r="Q83" s="219"/>
      <c r="R83" s="220">
        <v>-39846</v>
      </c>
      <c r="S83" s="220">
        <v>-62248</v>
      </c>
      <c r="T83" s="220">
        <v>-102094</v>
      </c>
    </row>
    <row r="84" spans="1:20">
      <c r="A84" s="243">
        <v>31102</v>
      </c>
      <c r="B84" s="244" t="s">
        <v>73</v>
      </c>
      <c r="C84" s="255">
        <f t="shared" si="2"/>
        <v>1.5431952552730089E-4</v>
      </c>
      <c r="D84" s="256">
        <f t="shared" si="3"/>
        <v>1.6616647175996468E-4</v>
      </c>
      <c r="E84" s="221">
        <v>5257424</v>
      </c>
      <c r="F84" s="221">
        <v>4280955</v>
      </c>
      <c r="G84" s="221">
        <v>3878</v>
      </c>
      <c r="H84" s="221">
        <v>187744</v>
      </c>
      <c r="I84" s="221">
        <v>9018</v>
      </c>
      <c r="J84" s="221">
        <v>387178</v>
      </c>
      <c r="K84" s="221">
        <v>587818</v>
      </c>
      <c r="L84" s="218"/>
      <c r="M84" s="221">
        <v>167476</v>
      </c>
      <c r="N84" s="221">
        <v>1737279</v>
      </c>
      <c r="O84" s="221">
        <v>428990</v>
      </c>
      <c r="P84" s="221">
        <v>2333745</v>
      </c>
      <c r="Q84" s="218"/>
      <c r="R84" s="221">
        <v>-120831</v>
      </c>
      <c r="S84" s="221">
        <v>42506</v>
      </c>
      <c r="T84" s="221">
        <v>-78325</v>
      </c>
    </row>
    <row r="85" spans="1:20">
      <c r="A85" s="243">
        <v>31105</v>
      </c>
      <c r="B85" s="244" t="s">
        <v>74</v>
      </c>
      <c r="C85" s="255">
        <f t="shared" si="2"/>
        <v>1.2760435396405776E-3</v>
      </c>
      <c r="D85" s="256">
        <f t="shared" si="3"/>
        <v>1.3437211293858716E-3</v>
      </c>
      <c r="E85" s="221">
        <v>42514664</v>
      </c>
      <c r="F85" s="220">
        <v>35398534</v>
      </c>
      <c r="G85" s="220">
        <v>32068</v>
      </c>
      <c r="H85" s="220">
        <v>1552428</v>
      </c>
      <c r="I85" s="220">
        <v>74571</v>
      </c>
      <c r="J85" s="220">
        <v>1777197</v>
      </c>
      <c r="K85" s="220">
        <v>3436264</v>
      </c>
      <c r="L85" s="219"/>
      <c r="M85" s="220">
        <v>1384834</v>
      </c>
      <c r="N85" s="220">
        <v>14365284</v>
      </c>
      <c r="O85" s="220">
        <v>4466795</v>
      </c>
      <c r="P85" s="220">
        <v>20216913</v>
      </c>
      <c r="Q85" s="219"/>
      <c r="R85" s="220">
        <v>-999147</v>
      </c>
      <c r="S85" s="220">
        <v>-731917</v>
      </c>
      <c r="T85" s="220">
        <v>-1731064</v>
      </c>
    </row>
    <row r="86" spans="1:20">
      <c r="A86" s="243">
        <v>31110</v>
      </c>
      <c r="B86" s="244" t="s">
        <v>75</v>
      </c>
      <c r="C86" s="255">
        <f t="shared" si="2"/>
        <v>2.1233193064360786E-3</v>
      </c>
      <c r="D86" s="256">
        <f t="shared" si="3"/>
        <v>2.1374246138797935E-3</v>
      </c>
      <c r="E86" s="221">
        <v>67627045</v>
      </c>
      <c r="F86" s="220">
        <v>58902685</v>
      </c>
      <c r="G86" s="220">
        <v>53362</v>
      </c>
      <c r="H86" s="220">
        <v>2583219</v>
      </c>
      <c r="I86" s="220">
        <v>124085</v>
      </c>
      <c r="J86" s="220">
        <v>2185946</v>
      </c>
      <c r="K86" s="220">
        <v>4946612</v>
      </c>
      <c r="L86" s="219"/>
      <c r="M86" s="220">
        <v>2304346</v>
      </c>
      <c r="N86" s="220">
        <v>23903640</v>
      </c>
      <c r="O86" s="220">
        <v>624225</v>
      </c>
      <c r="P86" s="220">
        <v>26832211</v>
      </c>
      <c r="Q86" s="219"/>
      <c r="R86" s="220">
        <v>-1662566</v>
      </c>
      <c r="S86" s="220">
        <v>644275</v>
      </c>
      <c r="T86" s="220">
        <v>-1018291</v>
      </c>
    </row>
    <row r="87" spans="1:20">
      <c r="A87" s="243">
        <v>31200</v>
      </c>
      <c r="B87" s="244" t="s">
        <v>76</v>
      </c>
      <c r="C87" s="255">
        <f t="shared" si="2"/>
        <v>3.7386029408003926E-3</v>
      </c>
      <c r="D87" s="256">
        <f t="shared" si="3"/>
        <v>3.7364182073656512E-3</v>
      </c>
      <c r="E87" s="221">
        <v>118218402</v>
      </c>
      <c r="F87" s="220">
        <v>103712028</v>
      </c>
      <c r="G87" s="220">
        <v>93956</v>
      </c>
      <c r="H87" s="220">
        <v>4548364</v>
      </c>
      <c r="I87" s="220">
        <v>218480</v>
      </c>
      <c r="J87" s="220">
        <v>64590</v>
      </c>
      <c r="K87" s="220">
        <v>4925390</v>
      </c>
      <c r="L87" s="219"/>
      <c r="M87" s="220">
        <v>4057342</v>
      </c>
      <c r="N87" s="220">
        <v>42087979</v>
      </c>
      <c r="O87" s="220">
        <v>8995591</v>
      </c>
      <c r="P87" s="220">
        <v>55140912</v>
      </c>
      <c r="Q87" s="219"/>
      <c r="R87" s="220">
        <v>-2927339</v>
      </c>
      <c r="S87" s="220">
        <v>-2765133</v>
      </c>
      <c r="T87" s="220">
        <v>-5692472</v>
      </c>
    </row>
    <row r="88" spans="1:20">
      <c r="A88" s="243">
        <v>31205</v>
      </c>
      <c r="B88" s="244" t="s">
        <v>787</v>
      </c>
      <c r="C88" s="255">
        <f t="shared" si="2"/>
        <v>3.9241164261933015E-4</v>
      </c>
      <c r="D88" s="256">
        <f t="shared" si="3"/>
        <v>4.2184330382412789E-4</v>
      </c>
      <c r="E88" s="221">
        <v>13346911</v>
      </c>
      <c r="F88" s="220">
        <v>10885833</v>
      </c>
      <c r="G88" s="220">
        <v>9862</v>
      </c>
      <c r="H88" s="220">
        <v>477406</v>
      </c>
      <c r="I88" s="220">
        <v>22932</v>
      </c>
      <c r="J88" s="220">
        <v>0</v>
      </c>
      <c r="K88" s="220">
        <v>510200</v>
      </c>
      <c r="L88" s="219"/>
      <c r="M88" s="220">
        <v>425867</v>
      </c>
      <c r="N88" s="220">
        <v>4417643</v>
      </c>
      <c r="O88" s="220">
        <v>2466738</v>
      </c>
      <c r="P88" s="220">
        <v>7310248</v>
      </c>
      <c r="Q88" s="219"/>
      <c r="R88" s="220">
        <v>-307262</v>
      </c>
      <c r="S88" s="220">
        <v>-763242</v>
      </c>
      <c r="T88" s="220">
        <v>-1070504</v>
      </c>
    </row>
    <row r="89" spans="1:20">
      <c r="A89" s="243">
        <v>31300</v>
      </c>
      <c r="B89" s="244" t="s">
        <v>78</v>
      </c>
      <c r="C89" s="255">
        <f t="shared" si="2"/>
        <v>1.1011977622251359E-2</v>
      </c>
      <c r="D89" s="256">
        <f t="shared" si="3"/>
        <v>1.0868536179305508E-2</v>
      </c>
      <c r="E89" s="221">
        <v>343875045</v>
      </c>
      <c r="F89" s="220">
        <v>305481633</v>
      </c>
      <c r="G89" s="220">
        <v>276744</v>
      </c>
      <c r="H89" s="220">
        <v>13397113</v>
      </c>
      <c r="I89" s="220">
        <v>643530</v>
      </c>
      <c r="J89" s="220">
        <v>13871997</v>
      </c>
      <c r="K89" s="220">
        <v>28189384</v>
      </c>
      <c r="L89" s="219"/>
      <c r="M89" s="220">
        <v>11950817</v>
      </c>
      <c r="N89" s="220">
        <v>123969270</v>
      </c>
      <c r="O89" s="220">
        <v>7028427</v>
      </c>
      <c r="P89" s="220">
        <v>142948514</v>
      </c>
      <c r="Q89" s="219"/>
      <c r="R89" s="220">
        <v>-8622415</v>
      </c>
      <c r="S89" s="220">
        <v>3706211</v>
      </c>
      <c r="T89" s="220">
        <v>-4916204</v>
      </c>
    </row>
    <row r="90" spans="1:20">
      <c r="A90" s="243">
        <v>31301</v>
      </c>
      <c r="B90" s="244" t="s">
        <v>79</v>
      </c>
      <c r="C90" s="255">
        <f t="shared" si="2"/>
        <v>2.2740196207446351E-4</v>
      </c>
      <c r="D90" s="256">
        <f t="shared" si="3"/>
        <v>2.3366554835147331E-4</v>
      </c>
      <c r="E90" s="221">
        <v>7393061</v>
      </c>
      <c r="F90" s="220">
        <v>6308324</v>
      </c>
      <c r="G90" s="220">
        <v>5715</v>
      </c>
      <c r="H90" s="220">
        <v>276656</v>
      </c>
      <c r="I90" s="220">
        <v>13289</v>
      </c>
      <c r="J90" s="220">
        <v>785540</v>
      </c>
      <c r="K90" s="220">
        <v>1081200</v>
      </c>
      <c r="L90" s="219"/>
      <c r="M90" s="220">
        <v>246789</v>
      </c>
      <c r="N90" s="220">
        <v>2560018</v>
      </c>
      <c r="O90" s="220">
        <v>853002</v>
      </c>
      <c r="P90" s="220">
        <v>3659809</v>
      </c>
      <c r="Q90" s="219"/>
      <c r="R90" s="220">
        <v>-178055</v>
      </c>
      <c r="S90" s="220">
        <v>177870</v>
      </c>
      <c r="T90" s="220">
        <v>-185</v>
      </c>
    </row>
    <row r="91" spans="1:20">
      <c r="A91" s="243">
        <v>31320</v>
      </c>
      <c r="B91" s="244" t="s">
        <v>80</v>
      </c>
      <c r="C91" s="255">
        <f t="shared" si="2"/>
        <v>1.8629136707428735E-3</v>
      </c>
      <c r="D91" s="256">
        <f t="shared" si="3"/>
        <v>1.9133532438436124E-3</v>
      </c>
      <c r="E91" s="221">
        <v>60537539</v>
      </c>
      <c r="F91" s="220">
        <v>51678811</v>
      </c>
      <c r="G91" s="220">
        <v>46817</v>
      </c>
      <c r="H91" s="220">
        <v>2266411</v>
      </c>
      <c r="I91" s="220">
        <v>108867</v>
      </c>
      <c r="J91" s="220">
        <v>622626</v>
      </c>
      <c r="K91" s="220">
        <v>3044721</v>
      </c>
      <c r="L91" s="219"/>
      <c r="M91" s="220">
        <v>2021739</v>
      </c>
      <c r="N91" s="220">
        <v>20972077</v>
      </c>
      <c r="O91" s="220">
        <v>3866818</v>
      </c>
      <c r="P91" s="220">
        <v>26860634</v>
      </c>
      <c r="Q91" s="219"/>
      <c r="R91" s="220">
        <v>-1458669</v>
      </c>
      <c r="S91" s="220">
        <v>-718695</v>
      </c>
      <c r="T91" s="220">
        <v>-2177364</v>
      </c>
    </row>
    <row r="92" spans="1:20">
      <c r="A92" s="243">
        <v>31400</v>
      </c>
      <c r="B92" s="244" t="s">
        <v>81</v>
      </c>
      <c r="C92" s="255">
        <f t="shared" si="2"/>
        <v>3.7107439182524236E-3</v>
      </c>
      <c r="D92" s="256">
        <f t="shared" si="3"/>
        <v>3.8923829058639938E-3</v>
      </c>
      <c r="E92" s="221">
        <v>123153047</v>
      </c>
      <c r="F92" s="220">
        <v>102939195</v>
      </c>
      <c r="G92" s="220">
        <v>93255</v>
      </c>
      <c r="H92" s="220">
        <v>4514471</v>
      </c>
      <c r="I92" s="220">
        <v>216852</v>
      </c>
      <c r="J92" s="220">
        <v>1845502</v>
      </c>
      <c r="K92" s="220">
        <v>6670080</v>
      </c>
      <c r="L92" s="219"/>
      <c r="M92" s="220">
        <v>4027108</v>
      </c>
      <c r="N92" s="220">
        <v>41774351</v>
      </c>
      <c r="O92" s="220">
        <v>13946302</v>
      </c>
      <c r="P92" s="220">
        <v>59747761</v>
      </c>
      <c r="Q92" s="219"/>
      <c r="R92" s="220">
        <v>-2905526</v>
      </c>
      <c r="S92" s="220">
        <v>-2454971</v>
      </c>
      <c r="T92" s="220">
        <v>-5360497</v>
      </c>
    </row>
    <row r="93" spans="1:20">
      <c r="A93" s="243">
        <v>31405</v>
      </c>
      <c r="B93" s="244" t="s">
        <v>82</v>
      </c>
      <c r="C93" s="255">
        <f t="shared" si="2"/>
        <v>7.1524823926083449E-4</v>
      </c>
      <c r="D93" s="256">
        <f t="shared" si="3"/>
        <v>7.5861275873717951E-4</v>
      </c>
      <c r="E93" s="221">
        <v>24002128</v>
      </c>
      <c r="F93" s="221">
        <v>19841595</v>
      </c>
      <c r="G93" s="221">
        <v>17975</v>
      </c>
      <c r="H93" s="221">
        <v>870167</v>
      </c>
      <c r="I93" s="221">
        <v>41798</v>
      </c>
      <c r="J93" s="221">
        <v>684171</v>
      </c>
      <c r="K93" s="221">
        <v>1614111</v>
      </c>
      <c r="L93" s="218"/>
      <c r="M93" s="221">
        <v>776228</v>
      </c>
      <c r="N93" s="221">
        <v>8052033</v>
      </c>
      <c r="O93" s="221">
        <v>3127408</v>
      </c>
      <c r="P93" s="221">
        <v>11955669</v>
      </c>
      <c r="Q93" s="218"/>
      <c r="R93" s="221">
        <v>-560042</v>
      </c>
      <c r="S93" s="221">
        <v>-632351</v>
      </c>
      <c r="T93" s="221">
        <v>-1192393</v>
      </c>
    </row>
    <row r="94" spans="1:20">
      <c r="A94" s="243">
        <v>31500</v>
      </c>
      <c r="B94" s="244" t="s">
        <v>83</v>
      </c>
      <c r="C94" s="255">
        <f t="shared" si="2"/>
        <v>6.0347596616232497E-4</v>
      </c>
      <c r="D94" s="256">
        <f t="shared" si="3"/>
        <v>6.3103596188779896E-4</v>
      </c>
      <c r="E94" s="221">
        <v>19965662</v>
      </c>
      <c r="F94" s="220">
        <v>16740937</v>
      </c>
      <c r="G94" s="220">
        <v>15166</v>
      </c>
      <c r="H94" s="220">
        <v>734186</v>
      </c>
      <c r="I94" s="220">
        <v>35267</v>
      </c>
      <c r="J94" s="220">
        <v>457624</v>
      </c>
      <c r="K94" s="220">
        <v>1242243</v>
      </c>
      <c r="L94" s="219"/>
      <c r="M94" s="220">
        <v>654926</v>
      </c>
      <c r="N94" s="220">
        <v>6793737</v>
      </c>
      <c r="O94" s="220">
        <v>1203305</v>
      </c>
      <c r="P94" s="220">
        <v>8651968</v>
      </c>
      <c r="Q94" s="219"/>
      <c r="R94" s="220">
        <v>-472522</v>
      </c>
      <c r="S94" s="220">
        <v>-139886</v>
      </c>
      <c r="T94" s="220">
        <v>-612408</v>
      </c>
    </row>
    <row r="95" spans="1:20">
      <c r="A95" s="243">
        <v>31600</v>
      </c>
      <c r="B95" s="244" t="s">
        <v>84</v>
      </c>
      <c r="C95" s="255">
        <f t="shared" si="2"/>
        <v>2.8293529041614755E-3</v>
      </c>
      <c r="D95" s="256">
        <f t="shared" si="3"/>
        <v>2.8435256380349356E-3</v>
      </c>
      <c r="E95" s="221">
        <v>89967728</v>
      </c>
      <c r="F95" s="220">
        <v>78488658</v>
      </c>
      <c r="G95" s="220">
        <v>71105</v>
      </c>
      <c r="H95" s="220">
        <v>3442176</v>
      </c>
      <c r="I95" s="220">
        <v>165345</v>
      </c>
      <c r="J95" s="220">
        <v>871566</v>
      </c>
      <c r="K95" s="220">
        <v>4550192</v>
      </c>
      <c r="L95" s="219"/>
      <c r="M95" s="220">
        <v>3070573</v>
      </c>
      <c r="N95" s="220">
        <v>31851937</v>
      </c>
      <c r="O95" s="220">
        <v>3423777</v>
      </c>
      <c r="P95" s="220">
        <v>38346287</v>
      </c>
      <c r="Q95" s="219"/>
      <c r="R95" s="220">
        <v>-2215393</v>
      </c>
      <c r="S95" s="220">
        <v>-530447</v>
      </c>
      <c r="T95" s="220">
        <v>-2745840</v>
      </c>
    </row>
    <row r="96" spans="1:20">
      <c r="A96" s="243">
        <v>31605</v>
      </c>
      <c r="B96" s="244" t="s">
        <v>85</v>
      </c>
      <c r="C96" s="255">
        <f t="shared" si="2"/>
        <v>4.0984200176507972E-4</v>
      </c>
      <c r="D96" s="256">
        <f t="shared" si="3"/>
        <v>4.0174260659217261E-4</v>
      </c>
      <c r="E96" s="221">
        <v>12710935</v>
      </c>
      <c r="F96" s="221">
        <v>11369366</v>
      </c>
      <c r="G96" s="221">
        <v>10300</v>
      </c>
      <c r="H96" s="221">
        <v>498612</v>
      </c>
      <c r="I96" s="221">
        <v>23951</v>
      </c>
      <c r="J96" s="221">
        <v>511095</v>
      </c>
      <c r="K96" s="221">
        <v>1043958</v>
      </c>
      <c r="L96" s="218"/>
      <c r="M96" s="221">
        <v>444784</v>
      </c>
      <c r="N96" s="221">
        <v>4613868</v>
      </c>
      <c r="O96" s="221">
        <v>118127</v>
      </c>
      <c r="P96" s="221">
        <v>5176779</v>
      </c>
      <c r="Q96" s="218"/>
      <c r="R96" s="221">
        <v>-320908</v>
      </c>
      <c r="S96" s="221">
        <v>121670</v>
      </c>
      <c r="T96" s="221">
        <v>-199238</v>
      </c>
    </row>
    <row r="97" spans="1:20">
      <c r="A97" s="243">
        <v>31700</v>
      </c>
      <c r="B97" s="244" t="s">
        <v>86</v>
      </c>
      <c r="C97" s="255">
        <f t="shared" si="2"/>
        <v>7.9079289297019964E-4</v>
      </c>
      <c r="D97" s="256">
        <f t="shared" si="3"/>
        <v>8.3986701498991372E-4</v>
      </c>
      <c r="E97" s="221">
        <v>26572972</v>
      </c>
      <c r="F97" s="220">
        <v>21937268</v>
      </c>
      <c r="G97" s="220">
        <v>19874</v>
      </c>
      <c r="H97" s="220">
        <v>962074</v>
      </c>
      <c r="I97" s="220">
        <v>46213</v>
      </c>
      <c r="J97" s="220">
        <v>824510</v>
      </c>
      <c r="K97" s="220">
        <v>1852671</v>
      </c>
      <c r="L97" s="219"/>
      <c r="M97" s="220">
        <v>858213</v>
      </c>
      <c r="N97" s="220">
        <v>8902490</v>
      </c>
      <c r="O97" s="220">
        <v>3110886</v>
      </c>
      <c r="P97" s="220">
        <v>12871589</v>
      </c>
      <c r="Q97" s="219"/>
      <c r="R97" s="220">
        <v>-619193</v>
      </c>
      <c r="S97" s="220">
        <v>-313865</v>
      </c>
      <c r="T97" s="220">
        <v>-933058</v>
      </c>
    </row>
    <row r="98" spans="1:20">
      <c r="A98" s="243">
        <v>31800</v>
      </c>
      <c r="B98" s="244" t="s">
        <v>87</v>
      </c>
      <c r="C98" s="255">
        <f t="shared" si="2"/>
        <v>4.940324896626434E-3</v>
      </c>
      <c r="D98" s="256">
        <f t="shared" si="3"/>
        <v>4.9170736409694807E-3</v>
      </c>
      <c r="E98" s="221">
        <v>155573749</v>
      </c>
      <c r="F98" s="220">
        <v>137048818</v>
      </c>
      <c r="G98" s="220">
        <v>124156</v>
      </c>
      <c r="H98" s="220">
        <v>6010373</v>
      </c>
      <c r="I98" s="220">
        <v>288708</v>
      </c>
      <c r="J98" s="220">
        <v>1247216</v>
      </c>
      <c r="K98" s="220">
        <v>7670453</v>
      </c>
      <c r="L98" s="219"/>
      <c r="M98" s="220">
        <v>5361518</v>
      </c>
      <c r="N98" s="220">
        <v>55616574</v>
      </c>
      <c r="O98" s="220">
        <v>11031523</v>
      </c>
      <c r="P98" s="220">
        <v>72009615</v>
      </c>
      <c r="Q98" s="219"/>
      <c r="R98" s="220">
        <v>-3868289</v>
      </c>
      <c r="S98" s="220">
        <v>-2879663</v>
      </c>
      <c r="T98" s="220">
        <v>-6747952</v>
      </c>
    </row>
    <row r="99" spans="1:20">
      <c r="A99" s="243">
        <v>31805</v>
      </c>
      <c r="B99" s="244" t="s">
        <v>88</v>
      </c>
      <c r="C99" s="255">
        <f t="shared" si="2"/>
        <v>1.0062445728699892E-3</v>
      </c>
      <c r="D99" s="256">
        <f t="shared" si="3"/>
        <v>1.013399026777064E-3</v>
      </c>
      <c r="E99" s="221">
        <v>32063438</v>
      </c>
      <c r="F99" s="220">
        <v>27914081</v>
      </c>
      <c r="G99" s="220">
        <v>25288</v>
      </c>
      <c r="H99" s="220">
        <v>1224192</v>
      </c>
      <c r="I99" s="220">
        <v>58804</v>
      </c>
      <c r="J99" s="220">
        <v>1089147</v>
      </c>
      <c r="K99" s="220">
        <v>2397431</v>
      </c>
      <c r="L99" s="219"/>
      <c r="M99" s="220">
        <v>1092033</v>
      </c>
      <c r="N99" s="220">
        <v>11327975</v>
      </c>
      <c r="O99" s="220">
        <v>318574</v>
      </c>
      <c r="P99" s="220">
        <v>12738582</v>
      </c>
      <c r="Q99" s="219"/>
      <c r="R99" s="220">
        <v>-787893</v>
      </c>
      <c r="S99" s="220">
        <v>203296</v>
      </c>
      <c r="T99" s="220">
        <v>-584597</v>
      </c>
    </row>
    <row r="100" spans="1:20">
      <c r="A100" s="243">
        <v>31810</v>
      </c>
      <c r="B100" s="244" t="s">
        <v>89</v>
      </c>
      <c r="C100" s="255">
        <f t="shared" si="2"/>
        <v>1.2338506743182749E-3</v>
      </c>
      <c r="D100" s="256">
        <f t="shared" si="3"/>
        <v>1.2710090120506175E-3</v>
      </c>
      <c r="E100" s="221">
        <v>40214089</v>
      </c>
      <c r="F100" s="220">
        <v>34228068</v>
      </c>
      <c r="G100" s="220">
        <v>31008</v>
      </c>
      <c r="H100" s="220">
        <v>1501096</v>
      </c>
      <c r="I100" s="220">
        <v>72105</v>
      </c>
      <c r="J100" s="220">
        <v>1020066</v>
      </c>
      <c r="K100" s="220">
        <v>2624275</v>
      </c>
      <c r="L100" s="219"/>
      <c r="M100" s="220">
        <v>1339044</v>
      </c>
      <c r="N100" s="220">
        <v>13890290</v>
      </c>
      <c r="O100" s="220">
        <v>4716815</v>
      </c>
      <c r="P100" s="220">
        <v>19946149</v>
      </c>
      <c r="Q100" s="219"/>
      <c r="R100" s="220">
        <v>-966110</v>
      </c>
      <c r="S100" s="220">
        <v>-651808</v>
      </c>
      <c r="T100" s="220">
        <v>-1617918</v>
      </c>
    </row>
    <row r="101" spans="1:20">
      <c r="A101" s="243">
        <v>31820</v>
      </c>
      <c r="B101" s="244" t="s">
        <v>90</v>
      </c>
      <c r="C101" s="255">
        <f t="shared" si="2"/>
        <v>1.0613331131301409E-3</v>
      </c>
      <c r="D101" s="256">
        <f t="shared" si="3"/>
        <v>1.0978795034699547E-3</v>
      </c>
      <c r="E101" s="221">
        <v>34736358</v>
      </c>
      <c r="F101" s="220">
        <v>29442284</v>
      </c>
      <c r="G101" s="220">
        <v>26673</v>
      </c>
      <c r="H101" s="220">
        <v>1291212</v>
      </c>
      <c r="I101" s="220">
        <v>62023</v>
      </c>
      <c r="J101" s="220">
        <v>0</v>
      </c>
      <c r="K101" s="220">
        <v>1379908</v>
      </c>
      <c r="L101" s="219"/>
      <c r="M101" s="220">
        <v>1151818</v>
      </c>
      <c r="N101" s="220">
        <v>11948144</v>
      </c>
      <c r="O101" s="220">
        <v>3644697</v>
      </c>
      <c r="P101" s="220">
        <v>16744659</v>
      </c>
      <c r="Q101" s="219"/>
      <c r="R101" s="220">
        <v>-831028</v>
      </c>
      <c r="S101" s="220">
        <v>-911353</v>
      </c>
      <c r="T101" s="220">
        <v>-1742381</v>
      </c>
    </row>
    <row r="102" spans="1:20">
      <c r="A102" s="243">
        <v>31900</v>
      </c>
      <c r="B102" s="244" t="s">
        <v>91</v>
      </c>
      <c r="C102" s="255">
        <f t="shared" si="2"/>
        <v>3.2967456633489095E-3</v>
      </c>
      <c r="D102" s="256">
        <f t="shared" si="3"/>
        <v>3.2231902089103273E-3</v>
      </c>
      <c r="E102" s="221">
        <v>101980125</v>
      </c>
      <c r="F102" s="220">
        <v>91454531</v>
      </c>
      <c r="G102" s="220">
        <v>82851</v>
      </c>
      <c r="H102" s="220">
        <v>4010803</v>
      </c>
      <c r="I102" s="220">
        <v>192659</v>
      </c>
      <c r="J102" s="220">
        <v>4924111</v>
      </c>
      <c r="K102" s="220">
        <v>9210424</v>
      </c>
      <c r="L102" s="219"/>
      <c r="M102" s="220">
        <v>3577814</v>
      </c>
      <c r="N102" s="220">
        <v>37113693</v>
      </c>
      <c r="O102" s="220">
        <v>1929114</v>
      </c>
      <c r="P102" s="220">
        <v>42620621</v>
      </c>
      <c r="Q102" s="219"/>
      <c r="R102" s="220">
        <v>-2581364</v>
      </c>
      <c r="S102" s="220">
        <v>1198511</v>
      </c>
      <c r="T102" s="220">
        <v>-1382853</v>
      </c>
    </row>
    <row r="103" spans="1:20">
      <c r="A103" s="243">
        <v>32000</v>
      </c>
      <c r="B103" s="244" t="s">
        <v>92</v>
      </c>
      <c r="C103" s="255">
        <f t="shared" si="2"/>
        <v>1.2733204436776772E-3</v>
      </c>
      <c r="D103" s="256">
        <f t="shared" si="3"/>
        <v>1.2791098671228699E-3</v>
      </c>
      <c r="E103" s="221">
        <v>40470396</v>
      </c>
      <c r="F103" s="220">
        <v>35322993</v>
      </c>
      <c r="G103" s="220">
        <v>32000</v>
      </c>
      <c r="H103" s="220">
        <v>1549115</v>
      </c>
      <c r="I103" s="220">
        <v>74412</v>
      </c>
      <c r="J103" s="220">
        <v>999370</v>
      </c>
      <c r="K103" s="220">
        <v>2654897</v>
      </c>
      <c r="L103" s="219"/>
      <c r="M103" s="220">
        <v>1381879</v>
      </c>
      <c r="N103" s="220">
        <v>14334628</v>
      </c>
      <c r="O103" s="220">
        <v>1324059</v>
      </c>
      <c r="P103" s="220">
        <v>17040566</v>
      </c>
      <c r="Q103" s="219"/>
      <c r="R103" s="220">
        <v>-997013</v>
      </c>
      <c r="S103" s="220">
        <v>141681</v>
      </c>
      <c r="T103" s="220">
        <v>-855332</v>
      </c>
    </row>
    <row r="104" spans="1:20">
      <c r="A104" s="243">
        <v>32005</v>
      </c>
      <c r="B104" s="244" t="s">
        <v>93</v>
      </c>
      <c r="C104" s="255">
        <f t="shared" si="2"/>
        <v>2.6252550575436769E-4</v>
      </c>
      <c r="D104" s="256">
        <f t="shared" si="3"/>
        <v>2.6139920450579185E-4</v>
      </c>
      <c r="E104" s="221">
        <v>8270540</v>
      </c>
      <c r="F104" s="220">
        <v>7282681</v>
      </c>
      <c r="G104" s="220">
        <v>6598</v>
      </c>
      <c r="H104" s="220">
        <v>319387</v>
      </c>
      <c r="I104" s="220">
        <v>15342</v>
      </c>
      <c r="J104" s="220">
        <v>294832</v>
      </c>
      <c r="K104" s="220">
        <v>636159</v>
      </c>
      <c r="L104" s="219"/>
      <c r="M104" s="220">
        <v>284907</v>
      </c>
      <c r="N104" s="220">
        <v>2955427</v>
      </c>
      <c r="O104" s="220">
        <v>713176</v>
      </c>
      <c r="P104" s="220">
        <v>3953510</v>
      </c>
      <c r="Q104" s="219"/>
      <c r="R104" s="220">
        <v>-205559</v>
      </c>
      <c r="S104" s="220">
        <v>-121030</v>
      </c>
      <c r="T104" s="220">
        <v>-326589</v>
      </c>
    </row>
    <row r="105" spans="1:20">
      <c r="A105" s="243">
        <v>32100</v>
      </c>
      <c r="B105" s="244" t="s">
        <v>94</v>
      </c>
      <c r="C105" s="255">
        <f t="shared" si="2"/>
        <v>7.1495924308214256E-4</v>
      </c>
      <c r="D105" s="256">
        <f t="shared" si="3"/>
        <v>7.1690299654445866E-4</v>
      </c>
      <c r="E105" s="221">
        <v>22682452</v>
      </c>
      <c r="F105" s="221">
        <v>19833578</v>
      </c>
      <c r="G105" s="221">
        <v>17968</v>
      </c>
      <c r="H105" s="221">
        <v>869816</v>
      </c>
      <c r="I105" s="221">
        <v>41782</v>
      </c>
      <c r="J105" s="221">
        <v>0</v>
      </c>
      <c r="K105" s="221">
        <v>929566</v>
      </c>
      <c r="L105" s="218"/>
      <c r="M105" s="221">
        <v>775914</v>
      </c>
      <c r="N105" s="221">
        <v>8048779</v>
      </c>
      <c r="O105" s="221">
        <v>1410361</v>
      </c>
      <c r="P105" s="221">
        <v>10235054</v>
      </c>
      <c r="Q105" s="218"/>
      <c r="R105" s="221">
        <v>-559815</v>
      </c>
      <c r="S105" s="221">
        <v>-459160</v>
      </c>
      <c r="T105" s="221">
        <v>-1018975</v>
      </c>
    </row>
    <row r="106" spans="1:20">
      <c r="A106" s="243">
        <v>32200</v>
      </c>
      <c r="B106" s="244" t="s">
        <v>95</v>
      </c>
      <c r="C106" s="255">
        <f t="shared" si="2"/>
        <v>4.8484362959995116E-4</v>
      </c>
      <c r="D106" s="256">
        <f t="shared" si="3"/>
        <v>4.8730280959366322E-4</v>
      </c>
      <c r="E106" s="221">
        <v>15418017</v>
      </c>
      <c r="F106" s="220">
        <v>13449975</v>
      </c>
      <c r="G106" s="220">
        <v>12185</v>
      </c>
      <c r="H106" s="220">
        <v>589858</v>
      </c>
      <c r="I106" s="220">
        <v>28334</v>
      </c>
      <c r="J106" s="220">
        <v>312678</v>
      </c>
      <c r="K106" s="220">
        <v>943055</v>
      </c>
      <c r="L106" s="219"/>
      <c r="M106" s="220">
        <v>526180</v>
      </c>
      <c r="N106" s="220">
        <v>5458212</v>
      </c>
      <c r="O106" s="220">
        <v>376424</v>
      </c>
      <c r="P106" s="220">
        <v>6360816</v>
      </c>
      <c r="Q106" s="219"/>
      <c r="R106" s="220">
        <v>-379634</v>
      </c>
      <c r="S106" s="220">
        <v>37010</v>
      </c>
      <c r="T106" s="220">
        <v>-342624</v>
      </c>
    </row>
    <row r="107" spans="1:20">
      <c r="A107" s="243">
        <v>32300</v>
      </c>
      <c r="B107" s="244" t="s">
        <v>96</v>
      </c>
      <c r="C107" s="255">
        <f t="shared" si="2"/>
        <v>4.8705064190414345E-3</v>
      </c>
      <c r="D107" s="256">
        <f t="shared" si="3"/>
        <v>5.009561924486497E-3</v>
      </c>
      <c r="E107" s="221">
        <v>158500032</v>
      </c>
      <c r="F107" s="220">
        <v>135111994</v>
      </c>
      <c r="G107" s="222">
        <v>122402</v>
      </c>
      <c r="H107" s="220">
        <v>5925432</v>
      </c>
      <c r="I107" s="222">
        <v>284628</v>
      </c>
      <c r="J107" s="222">
        <v>2381688</v>
      </c>
      <c r="K107" s="220">
        <v>8714150</v>
      </c>
      <c r="L107" s="219"/>
      <c r="M107" s="220">
        <v>5285747</v>
      </c>
      <c r="N107" s="220">
        <v>54830580</v>
      </c>
      <c r="O107" s="220">
        <v>21342562</v>
      </c>
      <c r="P107" s="220">
        <v>81458889</v>
      </c>
      <c r="Q107" s="219"/>
      <c r="R107" s="220">
        <v>-3813624</v>
      </c>
      <c r="S107" s="220">
        <v>-4348998</v>
      </c>
      <c r="T107" s="220">
        <v>-8162622</v>
      </c>
    </row>
    <row r="108" spans="1:20">
      <c r="A108" s="243">
        <v>32305</v>
      </c>
      <c r="B108" s="244" t="s">
        <v>788</v>
      </c>
      <c r="C108" s="255">
        <f t="shared" si="2"/>
        <v>5.1140892832890093E-4</v>
      </c>
      <c r="D108" s="256">
        <f t="shared" si="3"/>
        <v>5.404572534575162E-4</v>
      </c>
      <c r="E108" s="221">
        <v>17099797</v>
      </c>
      <c r="F108" s="221">
        <v>14186919</v>
      </c>
      <c r="G108" s="221">
        <v>12852</v>
      </c>
      <c r="H108" s="221">
        <v>622177</v>
      </c>
      <c r="I108" s="221">
        <v>29886</v>
      </c>
      <c r="J108" s="221">
        <v>587132</v>
      </c>
      <c r="K108" s="221">
        <v>1252047</v>
      </c>
      <c r="L108" s="218"/>
      <c r="M108" s="221">
        <v>555010</v>
      </c>
      <c r="N108" s="221">
        <v>5757276</v>
      </c>
      <c r="O108" s="221">
        <v>1771475</v>
      </c>
      <c r="P108" s="221">
        <v>8083761</v>
      </c>
      <c r="Q108" s="218"/>
      <c r="R108" s="221">
        <v>-400436</v>
      </c>
      <c r="S108" s="221">
        <v>-326096</v>
      </c>
      <c r="T108" s="221">
        <v>-726532</v>
      </c>
    </row>
    <row r="109" spans="1:20">
      <c r="A109" s="243">
        <v>32400</v>
      </c>
      <c r="B109" s="244" t="s">
        <v>97</v>
      </c>
      <c r="C109" s="255">
        <f t="shared" si="2"/>
        <v>1.7247141984988706E-3</v>
      </c>
      <c r="D109" s="256">
        <f t="shared" si="3"/>
        <v>1.766831678287668E-3</v>
      </c>
      <c r="E109" s="221">
        <v>55901670</v>
      </c>
      <c r="F109" s="220">
        <v>47845040</v>
      </c>
      <c r="G109" s="220">
        <v>43344</v>
      </c>
      <c r="H109" s="220">
        <v>2098278</v>
      </c>
      <c r="I109" s="220">
        <v>100791</v>
      </c>
      <c r="J109" s="220">
        <v>898258</v>
      </c>
      <c r="K109" s="220">
        <v>3140671</v>
      </c>
      <c r="L109" s="219"/>
      <c r="M109" s="220">
        <v>1871757</v>
      </c>
      <c r="N109" s="220">
        <v>19416273</v>
      </c>
      <c r="O109" s="220">
        <v>7040567</v>
      </c>
      <c r="P109" s="220">
        <v>28328597</v>
      </c>
      <c r="Q109" s="219"/>
      <c r="R109" s="220">
        <v>-1350457</v>
      </c>
      <c r="S109" s="220">
        <v>-1451139</v>
      </c>
      <c r="T109" s="220">
        <v>-2801596</v>
      </c>
    </row>
    <row r="110" spans="1:20">
      <c r="A110" s="243">
        <v>32405</v>
      </c>
      <c r="B110" s="244" t="s">
        <v>98</v>
      </c>
      <c r="C110" s="255">
        <f t="shared" si="2"/>
        <v>4.4769574284822381E-4</v>
      </c>
      <c r="D110" s="256">
        <f t="shared" si="3"/>
        <v>4.812011011893915E-4</v>
      </c>
      <c r="E110" s="221">
        <v>15224962</v>
      </c>
      <c r="F110" s="220">
        <v>12419461</v>
      </c>
      <c r="G110" s="220">
        <v>11251</v>
      </c>
      <c r="H110" s="220">
        <v>544664</v>
      </c>
      <c r="I110" s="220">
        <v>26163</v>
      </c>
      <c r="J110" s="220">
        <v>131489</v>
      </c>
      <c r="K110" s="220">
        <v>713567</v>
      </c>
      <c r="L110" s="219"/>
      <c r="M110" s="220">
        <v>485865</v>
      </c>
      <c r="N110" s="220">
        <v>5040013</v>
      </c>
      <c r="O110" s="220">
        <v>1229114</v>
      </c>
      <c r="P110" s="220">
        <v>6754992</v>
      </c>
      <c r="Q110" s="219"/>
      <c r="R110" s="220">
        <v>-350548</v>
      </c>
      <c r="S110" s="220">
        <v>-205328</v>
      </c>
      <c r="T110" s="220">
        <v>-555876</v>
      </c>
    </row>
    <row r="111" spans="1:20">
      <c r="A111" s="243">
        <v>32410</v>
      </c>
      <c r="B111" s="244" t="s">
        <v>99</v>
      </c>
      <c r="C111" s="255">
        <f t="shared" si="2"/>
        <v>7.2640229496738463E-4</v>
      </c>
      <c r="D111" s="256">
        <f t="shared" si="3"/>
        <v>7.2233579424106674E-4</v>
      </c>
      <c r="E111" s="221">
        <v>22854343</v>
      </c>
      <c r="F111" s="220">
        <v>20151018</v>
      </c>
      <c r="G111" s="220">
        <v>18255</v>
      </c>
      <c r="H111" s="220">
        <v>883737</v>
      </c>
      <c r="I111" s="220">
        <v>42450</v>
      </c>
      <c r="J111" s="220">
        <v>227112</v>
      </c>
      <c r="K111" s="220">
        <v>1171554</v>
      </c>
      <c r="L111" s="219"/>
      <c r="M111" s="220">
        <v>788333</v>
      </c>
      <c r="N111" s="220">
        <v>8177601</v>
      </c>
      <c r="O111" s="220">
        <v>1061156</v>
      </c>
      <c r="P111" s="220">
        <v>10027090</v>
      </c>
      <c r="Q111" s="219"/>
      <c r="R111" s="220">
        <v>-568775</v>
      </c>
      <c r="S111" s="220">
        <v>-287009</v>
      </c>
      <c r="T111" s="220">
        <v>-855784</v>
      </c>
    </row>
    <row r="112" spans="1:20">
      <c r="A112" s="243">
        <v>32500</v>
      </c>
      <c r="B112" s="244" t="s">
        <v>789</v>
      </c>
      <c r="C112" s="255">
        <f t="shared" si="2"/>
        <v>4.2437897817625345E-3</v>
      </c>
      <c r="D112" s="256">
        <f t="shared" si="3"/>
        <v>4.2530010629356829E-3</v>
      </c>
      <c r="E112" s="221">
        <v>134562825</v>
      </c>
      <c r="F112" s="220">
        <v>117726341</v>
      </c>
      <c r="G112" s="220">
        <v>106652</v>
      </c>
      <c r="H112" s="220">
        <v>5162972</v>
      </c>
      <c r="I112" s="220">
        <v>248003</v>
      </c>
      <c r="J112" s="220">
        <v>1234476</v>
      </c>
      <c r="K112" s="220">
        <v>6752103</v>
      </c>
      <c r="L112" s="219"/>
      <c r="M112" s="220">
        <v>4605599</v>
      </c>
      <c r="N112" s="220">
        <v>47775208</v>
      </c>
      <c r="O112" s="220">
        <v>4844768</v>
      </c>
      <c r="P112" s="220">
        <v>57225575</v>
      </c>
      <c r="Q112" s="219"/>
      <c r="R112" s="220">
        <v>-3322902</v>
      </c>
      <c r="S112" s="220">
        <v>-1339493</v>
      </c>
      <c r="T112" s="220">
        <v>-4662395</v>
      </c>
    </row>
    <row r="113" spans="1:20">
      <c r="A113" s="243">
        <v>32505</v>
      </c>
      <c r="B113" s="244" t="s">
        <v>100</v>
      </c>
      <c r="C113" s="255">
        <f t="shared" si="2"/>
        <v>6.0242545766295589E-4</v>
      </c>
      <c r="D113" s="256">
        <f t="shared" si="3"/>
        <v>6.159610394790209E-4</v>
      </c>
      <c r="E113" s="221">
        <v>19488699</v>
      </c>
      <c r="F113" s="220">
        <v>16711795</v>
      </c>
      <c r="G113" s="220">
        <v>15140</v>
      </c>
      <c r="H113" s="220">
        <v>732908</v>
      </c>
      <c r="I113" s="220">
        <v>35205</v>
      </c>
      <c r="J113" s="220">
        <v>1357251</v>
      </c>
      <c r="K113" s="220">
        <v>2140504</v>
      </c>
      <c r="L113" s="219"/>
      <c r="M113" s="220">
        <v>653786</v>
      </c>
      <c r="N113" s="220">
        <v>6781910</v>
      </c>
      <c r="O113" s="220">
        <v>2391035</v>
      </c>
      <c r="P113" s="220">
        <v>9826731</v>
      </c>
      <c r="Q113" s="219"/>
      <c r="R113" s="220">
        <v>-471701</v>
      </c>
      <c r="S113" s="220">
        <v>-245436</v>
      </c>
      <c r="T113" s="220">
        <v>-717137</v>
      </c>
    </row>
    <row r="114" spans="1:20">
      <c r="A114" s="243">
        <v>32600</v>
      </c>
      <c r="B114" s="244" t="s">
        <v>101</v>
      </c>
      <c r="C114" s="255">
        <f t="shared" si="2"/>
        <v>1.4821709779074248E-2</v>
      </c>
      <c r="D114" s="256">
        <f t="shared" si="3"/>
        <v>1.5513629790999494E-2</v>
      </c>
      <c r="E114" s="221">
        <v>490843482</v>
      </c>
      <c r="F114" s="220">
        <v>411166846</v>
      </c>
      <c r="G114" s="220">
        <v>372487</v>
      </c>
      <c r="H114" s="220">
        <v>18032013</v>
      </c>
      <c r="I114" s="220">
        <v>866167</v>
      </c>
      <c r="J114" s="220">
        <v>5885760</v>
      </c>
      <c r="K114" s="220">
        <v>25156427</v>
      </c>
      <c r="L114" s="219"/>
      <c r="M114" s="220">
        <v>16085353</v>
      </c>
      <c r="N114" s="220">
        <v>166857998</v>
      </c>
      <c r="O114" s="220">
        <v>35797191</v>
      </c>
      <c r="P114" s="220">
        <v>218740542</v>
      </c>
      <c r="Q114" s="219"/>
      <c r="R114" s="220">
        <v>-11605448</v>
      </c>
      <c r="S114" s="220">
        <v>-7453172</v>
      </c>
      <c r="T114" s="220">
        <v>-19058620</v>
      </c>
    </row>
    <row r="115" spans="1:20">
      <c r="A115" s="243">
        <v>32605</v>
      </c>
      <c r="B115" s="244" t="s">
        <v>102</v>
      </c>
      <c r="C115" s="255">
        <f t="shared" si="2"/>
        <v>2.2250245128229589E-3</v>
      </c>
      <c r="D115" s="256">
        <f t="shared" si="3"/>
        <v>2.1827537127185829E-3</v>
      </c>
      <c r="E115" s="221">
        <v>69061235</v>
      </c>
      <c r="F115" s="220">
        <v>61724074</v>
      </c>
      <c r="G115" s="220">
        <v>55918</v>
      </c>
      <c r="H115" s="220">
        <v>2706953</v>
      </c>
      <c r="I115" s="220">
        <v>130028</v>
      </c>
      <c r="J115" s="220">
        <v>3539467</v>
      </c>
      <c r="K115" s="220">
        <v>6432366</v>
      </c>
      <c r="L115" s="219"/>
      <c r="M115" s="220">
        <v>2414722</v>
      </c>
      <c r="N115" s="220">
        <v>25048604</v>
      </c>
      <c r="O115" s="220">
        <v>1955278</v>
      </c>
      <c r="P115" s="220">
        <v>29418604</v>
      </c>
      <c r="Q115" s="219"/>
      <c r="R115" s="220">
        <v>-1742202</v>
      </c>
      <c r="S115" s="220">
        <v>-36280</v>
      </c>
      <c r="T115" s="220">
        <v>-1778482</v>
      </c>
    </row>
    <row r="116" spans="1:20">
      <c r="A116" s="243">
        <v>32700</v>
      </c>
      <c r="B116" s="244" t="s">
        <v>103</v>
      </c>
      <c r="C116" s="255">
        <f t="shared" si="2"/>
        <v>1.3987194435418858E-3</v>
      </c>
      <c r="D116" s="256">
        <f t="shared" si="3"/>
        <v>1.3817991021438819E-3</v>
      </c>
      <c r="E116" s="221">
        <v>43719432</v>
      </c>
      <c r="F116" s="220">
        <v>38801668</v>
      </c>
      <c r="G116" s="220">
        <v>35151</v>
      </c>
      <c r="H116" s="220">
        <v>1701675</v>
      </c>
      <c r="I116" s="220">
        <v>81740</v>
      </c>
      <c r="J116" s="220">
        <v>1774413</v>
      </c>
      <c r="K116" s="220">
        <v>3592979</v>
      </c>
      <c r="L116" s="219"/>
      <c r="M116" s="220">
        <v>1517969</v>
      </c>
      <c r="N116" s="220">
        <v>15746330</v>
      </c>
      <c r="O116" s="220">
        <v>1188932</v>
      </c>
      <c r="P116" s="220">
        <v>18453231</v>
      </c>
      <c r="Q116" s="219"/>
      <c r="R116" s="220">
        <v>-1095203</v>
      </c>
      <c r="S116" s="220">
        <v>358668</v>
      </c>
      <c r="T116" s="220">
        <v>-736535</v>
      </c>
    </row>
    <row r="117" spans="1:20">
      <c r="A117" s="243">
        <v>32800</v>
      </c>
      <c r="B117" s="244" t="s">
        <v>104</v>
      </c>
      <c r="C117" s="255">
        <f t="shared" si="2"/>
        <v>2.0208716210305486E-3</v>
      </c>
      <c r="D117" s="256">
        <f t="shared" si="3"/>
        <v>1.9839326472905782E-3</v>
      </c>
      <c r="E117" s="221">
        <v>62770636</v>
      </c>
      <c r="F117" s="221">
        <v>56060699</v>
      </c>
      <c r="G117" s="221">
        <v>50787</v>
      </c>
      <c r="H117" s="221">
        <v>2458582</v>
      </c>
      <c r="I117" s="221">
        <v>118098</v>
      </c>
      <c r="J117" s="221">
        <v>4906423</v>
      </c>
      <c r="K117" s="221">
        <v>7533890</v>
      </c>
      <c r="L117" s="218"/>
      <c r="M117" s="221">
        <v>2193164</v>
      </c>
      <c r="N117" s="221">
        <v>22750317</v>
      </c>
      <c r="O117" s="221">
        <v>0</v>
      </c>
      <c r="P117" s="221">
        <v>24943481</v>
      </c>
      <c r="Q117" s="218"/>
      <c r="R117" s="221">
        <v>-1582350</v>
      </c>
      <c r="S117" s="221">
        <v>1591147</v>
      </c>
      <c r="T117" s="221">
        <v>8797</v>
      </c>
    </row>
    <row r="118" spans="1:20">
      <c r="A118" s="243">
        <v>32900</v>
      </c>
      <c r="B118" s="244" t="s">
        <v>105</v>
      </c>
      <c r="C118" s="255">
        <f t="shared" si="2"/>
        <v>5.5336480741221671E-3</v>
      </c>
      <c r="D118" s="256">
        <f t="shared" si="3"/>
        <v>5.5778784998030033E-3</v>
      </c>
      <c r="E118" s="221">
        <v>176481284</v>
      </c>
      <c r="F118" s="220">
        <v>153508108</v>
      </c>
      <c r="G118" s="220">
        <v>139067</v>
      </c>
      <c r="H118" s="220">
        <v>6732207</v>
      </c>
      <c r="I118" s="220">
        <v>323381</v>
      </c>
      <c r="J118" s="220">
        <v>3482056</v>
      </c>
      <c r="K118" s="220">
        <v>10676711</v>
      </c>
      <c r="L118" s="219"/>
      <c r="M118" s="220">
        <v>6005426</v>
      </c>
      <c r="N118" s="220">
        <v>62296014</v>
      </c>
      <c r="O118" s="220">
        <v>13020416</v>
      </c>
      <c r="P118" s="220">
        <v>81321856</v>
      </c>
      <c r="Q118" s="219"/>
      <c r="R118" s="220">
        <v>-4332864</v>
      </c>
      <c r="S118" s="220">
        <v>-1752185</v>
      </c>
      <c r="T118" s="220">
        <v>-6085049</v>
      </c>
    </row>
    <row r="119" spans="1:20">
      <c r="A119" s="243">
        <v>32901</v>
      </c>
      <c r="B119" s="244" t="s">
        <v>337</v>
      </c>
      <c r="C119" s="255">
        <f t="shared" si="2"/>
        <v>1.2910735759036324E-4</v>
      </c>
      <c r="D119" s="256">
        <f t="shared" si="3"/>
        <v>1.2492229847456729E-4</v>
      </c>
      <c r="E119" s="221">
        <v>3952479</v>
      </c>
      <c r="F119" s="220">
        <v>3581548</v>
      </c>
      <c r="G119" s="220">
        <v>3245</v>
      </c>
      <c r="H119" s="220">
        <v>157071</v>
      </c>
      <c r="I119" s="220">
        <v>7545</v>
      </c>
      <c r="J119" s="220">
        <v>117945</v>
      </c>
      <c r="K119" s="220">
        <v>285806</v>
      </c>
      <c r="L119" s="219"/>
      <c r="M119" s="220">
        <v>140115</v>
      </c>
      <c r="N119" s="220">
        <v>1453449</v>
      </c>
      <c r="O119" s="220">
        <v>1555690</v>
      </c>
      <c r="P119" s="220">
        <v>3149254</v>
      </c>
      <c r="Q119" s="219"/>
      <c r="R119" s="220">
        <v>-101093</v>
      </c>
      <c r="S119" s="220">
        <v>-518122</v>
      </c>
      <c r="T119" s="220">
        <v>-619215</v>
      </c>
    </row>
    <row r="120" spans="1:20">
      <c r="A120" s="243">
        <v>32904</v>
      </c>
      <c r="B120" s="244" t="s">
        <v>790</v>
      </c>
      <c r="C120" s="255">
        <f t="shared" si="2"/>
        <v>2.6888792767565469E-5</v>
      </c>
      <c r="D120" s="256">
        <f t="shared" si="3"/>
        <v>0</v>
      </c>
      <c r="E120" s="221">
        <v>0</v>
      </c>
      <c r="F120" s="221">
        <v>745918</v>
      </c>
      <c r="G120" s="221">
        <v>676</v>
      </c>
      <c r="H120" s="221">
        <v>32713</v>
      </c>
      <c r="I120" s="221">
        <v>1571</v>
      </c>
      <c r="J120" s="221">
        <v>919480</v>
      </c>
      <c r="K120" s="221">
        <v>954440</v>
      </c>
      <c r="L120" s="218"/>
      <c r="M120" s="221">
        <v>29181</v>
      </c>
      <c r="N120" s="221">
        <v>302705</v>
      </c>
      <c r="O120" s="221">
        <v>0</v>
      </c>
      <c r="P120" s="221">
        <v>331886</v>
      </c>
      <c r="Q120" s="218"/>
      <c r="R120" s="221">
        <v>-21054</v>
      </c>
      <c r="S120" s="221">
        <v>183895</v>
      </c>
      <c r="T120" s="221">
        <v>162841</v>
      </c>
    </row>
    <row r="121" spans="1:20">
      <c r="A121" s="243">
        <v>32905</v>
      </c>
      <c r="B121" s="244" t="s">
        <v>106</v>
      </c>
      <c r="C121" s="255">
        <f t="shared" si="2"/>
        <v>7.4253911053371745E-4</v>
      </c>
      <c r="D121" s="256">
        <f t="shared" si="3"/>
        <v>7.4144747456392115E-4</v>
      </c>
      <c r="E121" s="221">
        <v>23459027</v>
      </c>
      <c r="F121" s="220">
        <v>20598667</v>
      </c>
      <c r="G121" s="220">
        <v>18661</v>
      </c>
      <c r="H121" s="220">
        <v>903369</v>
      </c>
      <c r="I121" s="220">
        <v>43393</v>
      </c>
      <c r="J121" s="220">
        <v>368780</v>
      </c>
      <c r="K121" s="220">
        <v>1334203</v>
      </c>
      <c r="L121" s="219"/>
      <c r="M121" s="220">
        <v>805845</v>
      </c>
      <c r="N121" s="220">
        <v>8359264</v>
      </c>
      <c r="O121" s="220">
        <v>2219524</v>
      </c>
      <c r="P121" s="220">
        <v>11384633</v>
      </c>
      <c r="Q121" s="219"/>
      <c r="R121" s="220">
        <v>-581410</v>
      </c>
      <c r="S121" s="220">
        <v>-586677</v>
      </c>
      <c r="T121" s="220">
        <v>-1168087</v>
      </c>
    </row>
    <row r="122" spans="1:20">
      <c r="A122" s="243">
        <v>32910</v>
      </c>
      <c r="B122" s="244" t="s">
        <v>107</v>
      </c>
      <c r="C122" s="255">
        <f t="shared" si="2"/>
        <v>1.0091941218695047E-3</v>
      </c>
      <c r="D122" s="256">
        <f t="shared" si="3"/>
        <v>1.086276759880044E-3</v>
      </c>
      <c r="E122" s="221">
        <v>34369253</v>
      </c>
      <c r="F122" s="220">
        <v>27995904</v>
      </c>
      <c r="G122" s="220">
        <v>25362</v>
      </c>
      <c r="H122" s="220">
        <v>1227780</v>
      </c>
      <c r="I122" s="220">
        <v>58976</v>
      </c>
      <c r="J122" s="220">
        <v>1456288</v>
      </c>
      <c r="K122" s="220">
        <v>2768406</v>
      </c>
      <c r="L122" s="219"/>
      <c r="M122" s="220">
        <v>1095234</v>
      </c>
      <c r="N122" s="220">
        <v>11361180</v>
      </c>
      <c r="O122" s="220">
        <v>3487463</v>
      </c>
      <c r="P122" s="220">
        <v>15943877</v>
      </c>
      <c r="Q122" s="219"/>
      <c r="R122" s="220">
        <v>-790204</v>
      </c>
      <c r="S122" s="220">
        <v>-245369</v>
      </c>
      <c r="T122" s="220">
        <v>-1035573</v>
      </c>
    </row>
    <row r="123" spans="1:20">
      <c r="A123" s="243">
        <v>32920</v>
      </c>
      <c r="B123" s="244" t="s">
        <v>108</v>
      </c>
      <c r="C123" s="255">
        <f t="shared" si="2"/>
        <v>9.1923213840191533E-4</v>
      </c>
      <c r="D123" s="256">
        <f t="shared" si="3"/>
        <v>9.040959703203932E-4</v>
      </c>
      <c r="E123" s="221">
        <v>28605144</v>
      </c>
      <c r="F123" s="220">
        <v>25500282</v>
      </c>
      <c r="G123" s="220">
        <v>23101</v>
      </c>
      <c r="H123" s="220">
        <v>1118333</v>
      </c>
      <c r="I123" s="220">
        <v>53719</v>
      </c>
      <c r="J123" s="220">
        <v>1446319</v>
      </c>
      <c r="K123" s="220">
        <v>2641472</v>
      </c>
      <c r="L123" s="219"/>
      <c r="M123" s="220">
        <v>997602</v>
      </c>
      <c r="N123" s="220">
        <v>10348417</v>
      </c>
      <c r="O123" s="220">
        <v>721180</v>
      </c>
      <c r="P123" s="220">
        <v>12067199</v>
      </c>
      <c r="Q123" s="219"/>
      <c r="R123" s="220">
        <v>-719763</v>
      </c>
      <c r="S123" s="220">
        <v>394392</v>
      </c>
      <c r="T123" s="220">
        <v>-325371</v>
      </c>
    </row>
    <row r="124" spans="1:20">
      <c r="A124" s="243">
        <v>33000</v>
      </c>
      <c r="B124" s="244" t="s">
        <v>109</v>
      </c>
      <c r="C124" s="255">
        <f t="shared" si="2"/>
        <v>2.1196838736531067E-3</v>
      </c>
      <c r="D124" s="256">
        <f t="shared" si="3"/>
        <v>2.1622604365837792E-3</v>
      </c>
      <c r="E124" s="221">
        <v>68412838</v>
      </c>
      <c r="F124" s="220">
        <v>58801835</v>
      </c>
      <c r="G124" s="220">
        <v>53270</v>
      </c>
      <c r="H124" s="220">
        <v>2578796</v>
      </c>
      <c r="I124" s="220">
        <v>123872</v>
      </c>
      <c r="J124" s="220">
        <v>514630</v>
      </c>
      <c r="K124" s="220">
        <v>3270568</v>
      </c>
      <c r="L124" s="219"/>
      <c r="M124" s="220">
        <v>2300400</v>
      </c>
      <c r="N124" s="220">
        <v>23862713</v>
      </c>
      <c r="O124" s="220">
        <v>4309474</v>
      </c>
      <c r="P124" s="220">
        <v>30472587</v>
      </c>
      <c r="Q124" s="219"/>
      <c r="R124" s="220">
        <v>-1659720</v>
      </c>
      <c r="S124" s="220">
        <v>-833258</v>
      </c>
      <c r="T124" s="220">
        <v>-2492978</v>
      </c>
    </row>
    <row r="125" spans="1:20">
      <c r="A125" s="243">
        <v>33001</v>
      </c>
      <c r="B125" s="244" t="s">
        <v>791</v>
      </c>
      <c r="C125" s="255">
        <f t="shared" si="2"/>
        <v>4.5001791383926278E-5</v>
      </c>
      <c r="D125" s="256">
        <f t="shared" si="3"/>
        <v>4.9619305768399377E-5</v>
      </c>
      <c r="E125" s="221">
        <v>1569930</v>
      </c>
      <c r="F125" s="220">
        <v>1248388</v>
      </c>
      <c r="G125" s="220">
        <v>1131</v>
      </c>
      <c r="H125" s="220">
        <v>54749</v>
      </c>
      <c r="I125" s="220">
        <v>2630</v>
      </c>
      <c r="J125" s="220">
        <v>86264</v>
      </c>
      <c r="K125" s="220">
        <v>144774</v>
      </c>
      <c r="L125" s="219"/>
      <c r="M125" s="220">
        <v>48838</v>
      </c>
      <c r="N125" s="220">
        <v>506616</v>
      </c>
      <c r="O125" s="220">
        <v>569569</v>
      </c>
      <c r="P125" s="220">
        <v>1125023</v>
      </c>
      <c r="Q125" s="219"/>
      <c r="R125" s="220">
        <v>-35237</v>
      </c>
      <c r="S125" s="220">
        <v>-99776</v>
      </c>
      <c r="T125" s="220">
        <v>-135013</v>
      </c>
    </row>
    <row r="126" spans="1:20">
      <c r="A126" s="243">
        <v>33027</v>
      </c>
      <c r="B126" s="244" t="s">
        <v>111</v>
      </c>
      <c r="C126" s="255">
        <f t="shared" si="2"/>
        <v>3.111676684863753E-4</v>
      </c>
      <c r="D126" s="256">
        <f t="shared" si="3"/>
        <v>2.9667046409178092E-4</v>
      </c>
      <c r="E126" s="221">
        <v>9386505</v>
      </c>
      <c r="F126" s="220">
        <v>8632056</v>
      </c>
      <c r="G126" s="220">
        <v>7820</v>
      </c>
      <c r="H126" s="220">
        <v>378565</v>
      </c>
      <c r="I126" s="220">
        <v>18184</v>
      </c>
      <c r="J126" s="220">
        <v>1747428</v>
      </c>
      <c r="K126" s="220">
        <v>2151997</v>
      </c>
      <c r="L126" s="219"/>
      <c r="M126" s="220">
        <v>337697</v>
      </c>
      <c r="N126" s="220">
        <v>3503024</v>
      </c>
      <c r="O126" s="220">
        <v>0</v>
      </c>
      <c r="P126" s="220">
        <v>3840721</v>
      </c>
      <c r="Q126" s="219"/>
      <c r="R126" s="220">
        <v>-243645</v>
      </c>
      <c r="S126" s="220">
        <v>557011</v>
      </c>
      <c r="T126" s="220">
        <v>313366</v>
      </c>
    </row>
    <row r="127" spans="1:20">
      <c r="A127" s="243">
        <v>33100</v>
      </c>
      <c r="B127" s="244" t="s">
        <v>112</v>
      </c>
      <c r="C127" s="255">
        <f t="shared" si="2"/>
        <v>2.8554125226615754E-3</v>
      </c>
      <c r="D127" s="256">
        <f t="shared" si="3"/>
        <v>2.9190194049346142E-3</v>
      </c>
      <c r="E127" s="221">
        <v>92356313</v>
      </c>
      <c r="F127" s="220">
        <v>79211574</v>
      </c>
      <c r="G127" s="220">
        <v>71760</v>
      </c>
      <c r="H127" s="220">
        <v>3473880</v>
      </c>
      <c r="I127" s="220">
        <v>166868</v>
      </c>
      <c r="J127" s="220">
        <v>679768</v>
      </c>
      <c r="K127" s="220">
        <v>4392276</v>
      </c>
      <c r="L127" s="219"/>
      <c r="M127" s="220">
        <v>3098854</v>
      </c>
      <c r="N127" s="220">
        <v>32145308</v>
      </c>
      <c r="O127" s="220">
        <v>9930429</v>
      </c>
      <c r="P127" s="220">
        <v>45174591</v>
      </c>
      <c r="Q127" s="219"/>
      <c r="R127" s="220">
        <v>-2235797</v>
      </c>
      <c r="S127" s="220">
        <v>-2348044</v>
      </c>
      <c r="T127" s="220">
        <v>-4583841</v>
      </c>
    </row>
    <row r="128" spans="1:20">
      <c r="A128" s="243">
        <v>33105</v>
      </c>
      <c r="B128" s="244" t="s">
        <v>113</v>
      </c>
      <c r="C128" s="255">
        <f t="shared" si="2"/>
        <v>3.2007377587020709E-4</v>
      </c>
      <c r="D128" s="256">
        <f t="shared" si="3"/>
        <v>3.1778612681018504E-4</v>
      </c>
      <c r="E128" s="221">
        <v>10054594</v>
      </c>
      <c r="F128" s="220">
        <v>8879119</v>
      </c>
      <c r="G128" s="220">
        <v>8044</v>
      </c>
      <c r="H128" s="220">
        <v>389400</v>
      </c>
      <c r="I128" s="220">
        <v>18705</v>
      </c>
      <c r="J128" s="220">
        <v>106575</v>
      </c>
      <c r="K128" s="220">
        <v>522724</v>
      </c>
      <c r="L128" s="219"/>
      <c r="M128" s="220">
        <v>347362</v>
      </c>
      <c r="N128" s="220">
        <v>3603287</v>
      </c>
      <c r="O128" s="220">
        <v>890140</v>
      </c>
      <c r="P128" s="220">
        <v>4840789</v>
      </c>
      <c r="Q128" s="219"/>
      <c r="R128" s="220">
        <v>-250619</v>
      </c>
      <c r="S128" s="220">
        <v>-251877</v>
      </c>
      <c r="T128" s="220">
        <v>-502496</v>
      </c>
    </row>
    <row r="129" spans="1:20">
      <c r="A129" s="243">
        <v>33200</v>
      </c>
      <c r="B129" s="244" t="s">
        <v>114</v>
      </c>
      <c r="C129" s="255">
        <f t="shared" si="2"/>
        <v>1.4126096589777275E-2</v>
      </c>
      <c r="D129" s="256">
        <f t="shared" si="3"/>
        <v>1.3740531104600455E-2</v>
      </c>
      <c r="E129" s="221">
        <v>434743527</v>
      </c>
      <c r="F129" s="221">
        <v>391869944</v>
      </c>
      <c r="G129" s="221">
        <v>355006</v>
      </c>
      <c r="H129" s="221">
        <v>17185734</v>
      </c>
      <c r="I129" s="221">
        <v>825516</v>
      </c>
      <c r="J129" s="221">
        <v>21062766</v>
      </c>
      <c r="K129" s="221">
        <v>39429022</v>
      </c>
      <c r="L129" s="218"/>
      <c r="M129" s="221">
        <v>15330434</v>
      </c>
      <c r="N129" s="221">
        <v>159027010</v>
      </c>
      <c r="O129" s="221">
        <v>15199713</v>
      </c>
      <c r="P129" s="221">
        <v>189557157</v>
      </c>
      <c r="Q129" s="218"/>
      <c r="R129" s="221">
        <v>-11060781</v>
      </c>
      <c r="S129" s="221">
        <v>970105</v>
      </c>
      <c r="T129" s="221">
        <v>-10090676</v>
      </c>
    </row>
    <row r="130" spans="1:20">
      <c r="A130" s="243">
        <v>33202</v>
      </c>
      <c r="B130" s="244" t="s">
        <v>792</v>
      </c>
      <c r="C130" s="255">
        <f t="shared" si="2"/>
        <v>2.6213968486119813E-4</v>
      </c>
      <c r="D130" s="256">
        <f t="shared" si="3"/>
        <v>2.3031176584289241E-4</v>
      </c>
      <c r="E130" s="221">
        <v>7286949</v>
      </c>
      <c r="F130" s="220">
        <v>7271978</v>
      </c>
      <c r="G130" s="220">
        <v>6588</v>
      </c>
      <c r="H130" s="220">
        <v>318918</v>
      </c>
      <c r="I130" s="220">
        <v>15319</v>
      </c>
      <c r="J130" s="220">
        <v>2174550</v>
      </c>
      <c r="K130" s="220">
        <v>2515375</v>
      </c>
      <c r="L130" s="219"/>
      <c r="M130" s="220">
        <v>284489</v>
      </c>
      <c r="N130" s="220">
        <v>2951084</v>
      </c>
      <c r="O130" s="220">
        <v>171476</v>
      </c>
      <c r="P130" s="220">
        <v>3407049</v>
      </c>
      <c r="Q130" s="219"/>
      <c r="R130" s="220">
        <v>-205256</v>
      </c>
      <c r="S130" s="220">
        <v>652540</v>
      </c>
      <c r="T130" s="220">
        <v>447284</v>
      </c>
    </row>
    <row r="131" spans="1:20">
      <c r="A131" s="243">
        <v>33203</v>
      </c>
      <c r="B131" s="244" t="s">
        <v>116</v>
      </c>
      <c r="C131" s="255">
        <f t="shared" si="2"/>
        <v>1.3976074372901346E-4</v>
      </c>
      <c r="D131" s="256">
        <f t="shared" si="3"/>
        <v>1.146860429987107E-4</v>
      </c>
      <c r="E131" s="221">
        <v>3628609</v>
      </c>
      <c r="F131" s="220">
        <v>3877082</v>
      </c>
      <c r="G131" s="220">
        <v>3512</v>
      </c>
      <c r="H131" s="220">
        <v>170032</v>
      </c>
      <c r="I131" s="220">
        <v>8167</v>
      </c>
      <c r="J131" s="220">
        <v>970612</v>
      </c>
      <c r="K131" s="220">
        <v>1152323</v>
      </c>
      <c r="L131" s="219"/>
      <c r="M131" s="220">
        <v>151676</v>
      </c>
      <c r="N131" s="220">
        <v>1573381</v>
      </c>
      <c r="O131" s="220">
        <v>206151</v>
      </c>
      <c r="P131" s="220">
        <v>1931208</v>
      </c>
      <c r="Q131" s="219"/>
      <c r="R131" s="220">
        <v>-109433</v>
      </c>
      <c r="S131" s="220">
        <v>157057</v>
      </c>
      <c r="T131" s="220">
        <v>47624</v>
      </c>
    </row>
    <row r="132" spans="1:20">
      <c r="A132" s="243">
        <v>33204</v>
      </c>
      <c r="B132" s="244" t="s">
        <v>117</v>
      </c>
      <c r="C132" s="255">
        <f t="shared" si="2"/>
        <v>3.9848506836192513E-4</v>
      </c>
      <c r="D132" s="256">
        <f t="shared" si="3"/>
        <v>3.9874745807526909E-4</v>
      </c>
      <c r="E132" s="221">
        <v>12616170</v>
      </c>
      <c r="F132" s="221">
        <v>11054315</v>
      </c>
      <c r="G132" s="221">
        <v>10014</v>
      </c>
      <c r="H132" s="221">
        <v>484795</v>
      </c>
      <c r="I132" s="221">
        <v>23287</v>
      </c>
      <c r="J132" s="221">
        <v>843118</v>
      </c>
      <c r="K132" s="221">
        <v>1361214</v>
      </c>
      <c r="L132" s="218"/>
      <c r="M132" s="221">
        <v>432458</v>
      </c>
      <c r="N132" s="221">
        <v>4486016</v>
      </c>
      <c r="O132" s="221">
        <v>1377266</v>
      </c>
      <c r="P132" s="221">
        <v>6295740</v>
      </c>
      <c r="Q132" s="218"/>
      <c r="R132" s="221">
        <v>-312015</v>
      </c>
      <c r="S132" s="221">
        <v>-116722</v>
      </c>
      <c r="T132" s="221">
        <v>-428737</v>
      </c>
    </row>
    <row r="133" spans="1:20">
      <c r="A133" s="243">
        <v>33205</v>
      </c>
      <c r="B133" s="244" t="s">
        <v>118</v>
      </c>
      <c r="C133" s="255">
        <f t="shared" si="2"/>
        <v>9.7785582613019303E-4</v>
      </c>
      <c r="D133" s="256">
        <f t="shared" si="3"/>
        <v>1.0322974609959395E-3</v>
      </c>
      <c r="E133" s="221">
        <v>32661375</v>
      </c>
      <c r="F133" s="220">
        <v>27126553</v>
      </c>
      <c r="G133" s="220">
        <v>24575</v>
      </c>
      <c r="H133" s="220">
        <v>1189654</v>
      </c>
      <c r="I133" s="220">
        <v>57145</v>
      </c>
      <c r="J133" s="220">
        <v>248418</v>
      </c>
      <c r="K133" s="220">
        <v>1519792</v>
      </c>
      <c r="L133" s="219"/>
      <c r="M133" s="220">
        <v>1061224</v>
      </c>
      <c r="N133" s="220">
        <v>11008383</v>
      </c>
      <c r="O133" s="220">
        <v>3777501</v>
      </c>
      <c r="P133" s="220">
        <v>15847108</v>
      </c>
      <c r="Q133" s="219"/>
      <c r="R133" s="220">
        <v>-765665</v>
      </c>
      <c r="S133" s="220">
        <v>-914180</v>
      </c>
      <c r="T133" s="220">
        <v>-1679845</v>
      </c>
    </row>
    <row r="134" spans="1:20">
      <c r="A134" s="243">
        <v>33206</v>
      </c>
      <c r="B134" s="244" t="s">
        <v>119</v>
      </c>
      <c r="C134" s="255">
        <f t="shared" si="2"/>
        <v>1.0129609853706395E-4</v>
      </c>
      <c r="D134" s="256">
        <f t="shared" si="3"/>
        <v>1.0115466586635338E-4</v>
      </c>
      <c r="E134" s="221">
        <v>3200483</v>
      </c>
      <c r="F134" s="220">
        <v>2810040</v>
      </c>
      <c r="G134" s="220">
        <v>2546</v>
      </c>
      <c r="H134" s="220">
        <v>123236</v>
      </c>
      <c r="I134" s="220">
        <v>5920</v>
      </c>
      <c r="J134" s="220">
        <v>294670</v>
      </c>
      <c r="K134" s="220">
        <v>426372</v>
      </c>
      <c r="L134" s="219"/>
      <c r="M134" s="220">
        <v>109932</v>
      </c>
      <c r="N134" s="220">
        <v>1140359</v>
      </c>
      <c r="O134" s="220">
        <v>188768</v>
      </c>
      <c r="P134" s="220">
        <v>1439059</v>
      </c>
      <c r="Q134" s="219"/>
      <c r="R134" s="220">
        <v>-79316</v>
      </c>
      <c r="S134" s="220">
        <v>72469</v>
      </c>
      <c r="T134" s="220">
        <v>-6847</v>
      </c>
    </row>
    <row r="135" spans="1:20">
      <c r="A135" s="243">
        <v>33207</v>
      </c>
      <c r="B135" s="244" t="s">
        <v>315</v>
      </c>
      <c r="C135" s="255">
        <f t="shared" ref="C135:C198" si="4">F135/$F$316</f>
        <v>4.3230111791717706E-4</v>
      </c>
      <c r="D135" s="256">
        <f t="shared" ref="D135:D198" si="5">E135/$E$316</f>
        <v>3.6419308719988421E-4</v>
      </c>
      <c r="E135" s="221">
        <v>11522887</v>
      </c>
      <c r="F135" s="220">
        <v>11992401</v>
      </c>
      <c r="G135" s="220">
        <v>10864</v>
      </c>
      <c r="H135" s="220">
        <v>525935</v>
      </c>
      <c r="I135" s="220">
        <v>25263</v>
      </c>
      <c r="J135" s="220">
        <v>5497079</v>
      </c>
      <c r="K135" s="220">
        <v>6059141</v>
      </c>
      <c r="L135" s="219"/>
      <c r="M135" s="220">
        <v>469157</v>
      </c>
      <c r="N135" s="220">
        <v>4866706</v>
      </c>
      <c r="O135" s="220">
        <v>0</v>
      </c>
      <c r="P135" s="220">
        <v>5335863</v>
      </c>
      <c r="Q135" s="219"/>
      <c r="R135" s="220">
        <v>-338493</v>
      </c>
      <c r="S135" s="220">
        <v>1674146</v>
      </c>
      <c r="T135" s="220">
        <v>1335653</v>
      </c>
    </row>
    <row r="136" spans="1:20">
      <c r="A136" s="243">
        <v>33208</v>
      </c>
      <c r="B136" s="244" t="s">
        <v>316</v>
      </c>
      <c r="C136" s="255">
        <f t="shared" si="4"/>
        <v>0</v>
      </c>
      <c r="D136" s="256">
        <f t="shared" si="5"/>
        <v>0</v>
      </c>
      <c r="E136" s="221">
        <v>0</v>
      </c>
      <c r="F136" s="220">
        <v>0</v>
      </c>
      <c r="G136" s="220">
        <v>0</v>
      </c>
      <c r="H136" s="220">
        <v>0</v>
      </c>
      <c r="I136" s="220">
        <v>0</v>
      </c>
      <c r="J136" s="220">
        <v>0</v>
      </c>
      <c r="K136" s="220">
        <v>0</v>
      </c>
      <c r="L136" s="219"/>
      <c r="M136" s="220">
        <v>0</v>
      </c>
      <c r="N136" s="220">
        <v>0</v>
      </c>
      <c r="O136" s="220">
        <v>648518</v>
      </c>
      <c r="P136" s="220">
        <v>648518</v>
      </c>
      <c r="Q136" s="219"/>
      <c r="R136" s="220">
        <v>0</v>
      </c>
      <c r="S136" s="220">
        <v>-223659</v>
      </c>
      <c r="T136" s="220">
        <v>-223659</v>
      </c>
    </row>
    <row r="137" spans="1:20">
      <c r="A137" s="243">
        <v>33209</v>
      </c>
      <c r="B137" s="244" t="s">
        <v>317</v>
      </c>
      <c r="C137" s="255">
        <f t="shared" si="4"/>
        <v>1.0209034236955998E-4</v>
      </c>
      <c r="D137" s="256">
        <f t="shared" si="5"/>
        <v>1.0689546464244466E-4</v>
      </c>
      <c r="E137" s="221">
        <v>3382119</v>
      </c>
      <c r="F137" s="220">
        <v>2832073</v>
      </c>
      <c r="G137" s="220">
        <v>2566</v>
      </c>
      <c r="H137" s="220">
        <v>124203</v>
      </c>
      <c r="I137" s="220">
        <v>5966</v>
      </c>
      <c r="J137" s="220">
        <v>898400</v>
      </c>
      <c r="K137" s="220">
        <v>1031135</v>
      </c>
      <c r="L137" s="219"/>
      <c r="M137" s="220">
        <v>110794</v>
      </c>
      <c r="N137" s="220">
        <v>1149300</v>
      </c>
      <c r="O137" s="220">
        <v>224210</v>
      </c>
      <c r="P137" s="220">
        <v>1484304</v>
      </c>
      <c r="Q137" s="219"/>
      <c r="R137" s="220">
        <v>-79937</v>
      </c>
      <c r="S137" s="220">
        <v>221405</v>
      </c>
      <c r="T137" s="220">
        <v>141468</v>
      </c>
    </row>
    <row r="138" spans="1:20">
      <c r="A138" s="243">
        <v>33300</v>
      </c>
      <c r="B138" s="244" t="s">
        <v>120</v>
      </c>
      <c r="C138" s="255">
        <f t="shared" si="4"/>
        <v>2.0013452555470109E-3</v>
      </c>
      <c r="D138" s="256">
        <f t="shared" si="5"/>
        <v>1.9916411447024199E-3</v>
      </c>
      <c r="E138" s="221">
        <v>63014529</v>
      </c>
      <c r="F138" s="220">
        <v>55519021</v>
      </c>
      <c r="G138" s="220">
        <v>50296</v>
      </c>
      <c r="H138" s="220">
        <v>2434826</v>
      </c>
      <c r="I138" s="220">
        <v>116957</v>
      </c>
      <c r="J138" s="220">
        <v>1154034</v>
      </c>
      <c r="K138" s="220">
        <v>3756113</v>
      </c>
      <c r="L138" s="219"/>
      <c r="M138" s="220">
        <v>2171972</v>
      </c>
      <c r="N138" s="220">
        <v>22530495</v>
      </c>
      <c r="O138" s="220">
        <v>1920710</v>
      </c>
      <c r="P138" s="220">
        <v>26623177</v>
      </c>
      <c r="Q138" s="219"/>
      <c r="R138" s="220">
        <v>-1567061</v>
      </c>
      <c r="S138" s="220">
        <v>-29771</v>
      </c>
      <c r="T138" s="220">
        <v>-1596832</v>
      </c>
    </row>
    <row r="139" spans="1:20">
      <c r="A139" s="243">
        <v>33305</v>
      </c>
      <c r="B139" s="244" t="s">
        <v>121</v>
      </c>
      <c r="C139" s="255">
        <f t="shared" si="4"/>
        <v>4.113814282102639E-4</v>
      </c>
      <c r="D139" s="256">
        <f t="shared" si="5"/>
        <v>4.5224340544490103E-4</v>
      </c>
      <c r="E139" s="221">
        <v>14308755</v>
      </c>
      <c r="F139" s="220">
        <v>11412071</v>
      </c>
      <c r="G139" s="220">
        <v>10339</v>
      </c>
      <c r="H139" s="220">
        <v>500484</v>
      </c>
      <c r="I139" s="220">
        <v>24041</v>
      </c>
      <c r="J139" s="220">
        <v>0</v>
      </c>
      <c r="K139" s="220">
        <v>534864</v>
      </c>
      <c r="L139" s="219"/>
      <c r="M139" s="220">
        <v>446454</v>
      </c>
      <c r="N139" s="220">
        <v>4631199</v>
      </c>
      <c r="O139" s="220">
        <v>2503845</v>
      </c>
      <c r="P139" s="220">
        <v>7581498</v>
      </c>
      <c r="Q139" s="219"/>
      <c r="R139" s="220">
        <v>-322113</v>
      </c>
      <c r="S139" s="220">
        <v>-630758</v>
      </c>
      <c r="T139" s="220">
        <v>-952871</v>
      </c>
    </row>
    <row r="140" spans="1:20">
      <c r="A140" s="243">
        <v>33400</v>
      </c>
      <c r="B140" s="244" t="s">
        <v>122</v>
      </c>
      <c r="C140" s="255">
        <f t="shared" si="4"/>
        <v>1.7727362216448394E-2</v>
      </c>
      <c r="D140" s="256">
        <f t="shared" si="5"/>
        <v>1.8004645775702131E-2</v>
      </c>
      <c r="E140" s="221">
        <v>569657981</v>
      </c>
      <c r="F140" s="220">
        <v>491772118</v>
      </c>
      <c r="G140" s="220">
        <v>445510</v>
      </c>
      <c r="H140" s="220">
        <v>21567014</v>
      </c>
      <c r="I140" s="220">
        <v>1035971</v>
      </c>
      <c r="J140" s="220">
        <v>12323876</v>
      </c>
      <c r="K140" s="220">
        <v>35372371</v>
      </c>
      <c r="L140" s="219"/>
      <c r="M140" s="220">
        <v>19238730</v>
      </c>
      <c r="N140" s="220">
        <v>199568890</v>
      </c>
      <c r="O140" s="220">
        <v>26698408</v>
      </c>
      <c r="P140" s="220">
        <v>245506028</v>
      </c>
      <c r="Q140" s="219"/>
      <c r="R140" s="220">
        <v>-13880584</v>
      </c>
      <c r="S140" s="220">
        <v>-691651</v>
      </c>
      <c r="T140" s="220">
        <v>-14572235</v>
      </c>
    </row>
    <row r="141" spans="1:20">
      <c r="A141" s="243">
        <v>33402</v>
      </c>
      <c r="B141" s="244" t="s">
        <v>123</v>
      </c>
      <c r="C141" s="255">
        <f t="shared" si="4"/>
        <v>1.659103378386947E-4</v>
      </c>
      <c r="D141" s="256">
        <f t="shared" si="5"/>
        <v>1.4889593939843758E-4</v>
      </c>
      <c r="E141" s="221">
        <v>4710993</v>
      </c>
      <c r="F141" s="221">
        <v>4602494</v>
      </c>
      <c r="G141" s="221">
        <v>4170</v>
      </c>
      <c r="H141" s="221">
        <v>201846</v>
      </c>
      <c r="I141" s="221">
        <v>9696</v>
      </c>
      <c r="J141" s="221">
        <v>825841</v>
      </c>
      <c r="K141" s="221">
        <v>1041553</v>
      </c>
      <c r="L141" s="218"/>
      <c r="M141" s="221">
        <v>180055</v>
      </c>
      <c r="N141" s="221">
        <v>1867765</v>
      </c>
      <c r="O141" s="221">
        <v>253668</v>
      </c>
      <c r="P141" s="221">
        <v>2301488</v>
      </c>
      <c r="Q141" s="218"/>
      <c r="R141" s="221">
        <v>-129908</v>
      </c>
      <c r="S141" s="221">
        <v>162112</v>
      </c>
      <c r="T141" s="221">
        <v>32204</v>
      </c>
    </row>
    <row r="142" spans="1:20">
      <c r="A142" s="243">
        <v>33405</v>
      </c>
      <c r="B142" s="244" t="s">
        <v>124</v>
      </c>
      <c r="C142" s="255">
        <f t="shared" si="4"/>
        <v>1.5181599384340709E-3</v>
      </c>
      <c r="D142" s="256">
        <f t="shared" si="5"/>
        <v>1.5437464806149588E-3</v>
      </c>
      <c r="E142" s="221">
        <v>48843366</v>
      </c>
      <c r="F142" s="220">
        <v>42115049</v>
      </c>
      <c r="G142" s="220">
        <v>38153</v>
      </c>
      <c r="H142" s="220">
        <v>1846985</v>
      </c>
      <c r="I142" s="220">
        <v>88720</v>
      </c>
      <c r="J142" s="220">
        <v>0</v>
      </c>
      <c r="K142" s="220">
        <v>1973858</v>
      </c>
      <c r="L142" s="219"/>
      <c r="M142" s="220">
        <v>1647593</v>
      </c>
      <c r="N142" s="220">
        <v>17090952</v>
      </c>
      <c r="O142" s="220">
        <v>5227482</v>
      </c>
      <c r="P142" s="220">
        <v>23966027</v>
      </c>
      <c r="Q142" s="219"/>
      <c r="R142" s="220">
        <v>-1188724</v>
      </c>
      <c r="S142" s="220">
        <v>-1818060</v>
      </c>
      <c r="T142" s="220">
        <v>-3006784</v>
      </c>
    </row>
    <row r="143" spans="1:20">
      <c r="A143" s="243">
        <v>33500</v>
      </c>
      <c r="B143" s="244" t="s">
        <v>125</v>
      </c>
      <c r="C143" s="255">
        <f t="shared" si="4"/>
        <v>2.7524826602713646E-3</v>
      </c>
      <c r="D143" s="256">
        <f t="shared" si="5"/>
        <v>2.7319437212567771E-3</v>
      </c>
      <c r="E143" s="221">
        <v>86437332</v>
      </c>
      <c r="F143" s="220">
        <v>76356212</v>
      </c>
      <c r="G143" s="220">
        <v>69173</v>
      </c>
      <c r="H143" s="220">
        <v>3348656</v>
      </c>
      <c r="I143" s="220">
        <v>160853</v>
      </c>
      <c r="J143" s="220">
        <v>560085</v>
      </c>
      <c r="K143" s="220">
        <v>4138767</v>
      </c>
      <c r="L143" s="219"/>
      <c r="M143" s="220">
        <v>2987149</v>
      </c>
      <c r="N143" s="220">
        <v>30986556</v>
      </c>
      <c r="O143" s="220">
        <v>6298315</v>
      </c>
      <c r="P143" s="220">
        <v>40272020</v>
      </c>
      <c r="Q143" s="219"/>
      <c r="R143" s="220">
        <v>-2155203</v>
      </c>
      <c r="S143" s="220">
        <v>-1794045</v>
      </c>
      <c r="T143" s="220">
        <v>-3949248</v>
      </c>
    </row>
    <row r="144" spans="1:20">
      <c r="A144" s="243">
        <v>33501</v>
      </c>
      <c r="B144" s="244" t="s">
        <v>126</v>
      </c>
      <c r="C144" s="255">
        <f t="shared" si="4"/>
        <v>8.1995825610936473E-5</v>
      </c>
      <c r="D144" s="256">
        <f t="shared" si="5"/>
        <v>6.8909686768872864E-5</v>
      </c>
      <c r="E144" s="221">
        <v>2180268</v>
      </c>
      <c r="F144" s="221">
        <v>2274634</v>
      </c>
      <c r="G144" s="221">
        <v>2061</v>
      </c>
      <c r="H144" s="221">
        <v>99756</v>
      </c>
      <c r="I144" s="221">
        <v>4792</v>
      </c>
      <c r="J144" s="221">
        <v>655589</v>
      </c>
      <c r="K144" s="221">
        <v>762198</v>
      </c>
      <c r="L144" s="218"/>
      <c r="M144" s="221">
        <v>88986</v>
      </c>
      <c r="N144" s="221">
        <v>923082</v>
      </c>
      <c r="O144" s="221">
        <v>115158</v>
      </c>
      <c r="P144" s="221">
        <v>1127226</v>
      </c>
      <c r="Q144" s="218"/>
      <c r="R144" s="221">
        <v>-64204</v>
      </c>
      <c r="S144" s="221">
        <v>139534</v>
      </c>
      <c r="T144" s="221">
        <v>75330</v>
      </c>
    </row>
    <row r="145" spans="1:20">
      <c r="A145" s="243">
        <v>33600</v>
      </c>
      <c r="B145" s="244" t="s">
        <v>127</v>
      </c>
      <c r="C145" s="255">
        <f t="shared" si="4"/>
        <v>9.5571395691208781E-3</v>
      </c>
      <c r="D145" s="256">
        <f t="shared" si="5"/>
        <v>9.7420611223556827E-3</v>
      </c>
      <c r="E145" s="221">
        <v>308233938</v>
      </c>
      <c r="F145" s="220">
        <v>265123187</v>
      </c>
      <c r="G145" s="220">
        <v>240182</v>
      </c>
      <c r="H145" s="220">
        <v>11627165</v>
      </c>
      <c r="I145" s="220">
        <v>558510</v>
      </c>
      <c r="J145" s="220">
        <v>7807324</v>
      </c>
      <c r="K145" s="220">
        <v>20233181</v>
      </c>
      <c r="L145" s="219"/>
      <c r="M145" s="220">
        <v>10371945</v>
      </c>
      <c r="N145" s="220">
        <v>107591175</v>
      </c>
      <c r="O145" s="220">
        <v>13763738</v>
      </c>
      <c r="P145" s="220">
        <v>131726858</v>
      </c>
      <c r="Q145" s="219"/>
      <c r="R145" s="220">
        <v>-7483272</v>
      </c>
      <c r="S145" s="220">
        <v>697575</v>
      </c>
      <c r="T145" s="220">
        <v>-6785697</v>
      </c>
    </row>
    <row r="146" spans="1:20">
      <c r="A146" s="243">
        <v>33605</v>
      </c>
      <c r="B146" s="244" t="s">
        <v>128</v>
      </c>
      <c r="C146" s="255">
        <f t="shared" si="4"/>
        <v>1.0282154559867612E-3</v>
      </c>
      <c r="D146" s="256">
        <f t="shared" si="5"/>
        <v>1.1186399140453735E-3</v>
      </c>
      <c r="E146" s="221">
        <v>35393207</v>
      </c>
      <c r="F146" s="220">
        <v>28523572</v>
      </c>
      <c r="G146" s="220">
        <v>25840</v>
      </c>
      <c r="H146" s="220">
        <v>1250921</v>
      </c>
      <c r="I146" s="220">
        <v>60088</v>
      </c>
      <c r="J146" s="220">
        <v>0</v>
      </c>
      <c r="K146" s="220">
        <v>1336849</v>
      </c>
      <c r="L146" s="219"/>
      <c r="M146" s="220">
        <v>1115877</v>
      </c>
      <c r="N146" s="220">
        <v>11575316</v>
      </c>
      <c r="O146" s="220">
        <v>5723839</v>
      </c>
      <c r="P146" s="220">
        <v>18415032</v>
      </c>
      <c r="Q146" s="219"/>
      <c r="R146" s="220">
        <v>-805094</v>
      </c>
      <c r="S146" s="220">
        <v>-1460152</v>
      </c>
      <c r="T146" s="220">
        <v>-2265246</v>
      </c>
    </row>
    <row r="147" spans="1:20">
      <c r="A147" s="243">
        <v>33700</v>
      </c>
      <c r="B147" s="244" t="s">
        <v>129</v>
      </c>
      <c r="C147" s="255">
        <f t="shared" si="4"/>
        <v>6.4653142217440188E-4</v>
      </c>
      <c r="D147" s="256">
        <f t="shared" si="5"/>
        <v>6.3537569551741415E-4</v>
      </c>
      <c r="E147" s="221">
        <v>20102969</v>
      </c>
      <c r="F147" s="220">
        <v>17935332</v>
      </c>
      <c r="G147" s="220">
        <v>16248</v>
      </c>
      <c r="H147" s="220">
        <v>786567</v>
      </c>
      <c r="I147" s="220">
        <v>37783</v>
      </c>
      <c r="J147" s="220">
        <v>444975</v>
      </c>
      <c r="K147" s="220">
        <v>1285573</v>
      </c>
      <c r="L147" s="219"/>
      <c r="M147" s="220">
        <v>701652</v>
      </c>
      <c r="N147" s="220">
        <v>7278441</v>
      </c>
      <c r="O147" s="220">
        <v>912213</v>
      </c>
      <c r="P147" s="220">
        <v>8892306</v>
      </c>
      <c r="Q147" s="219"/>
      <c r="R147" s="220">
        <v>-506236</v>
      </c>
      <c r="S147" s="220">
        <v>-157584</v>
      </c>
      <c r="T147" s="220">
        <v>-663820</v>
      </c>
    </row>
    <row r="148" spans="1:20">
      <c r="A148" s="243">
        <v>33800</v>
      </c>
      <c r="B148" s="244" t="s">
        <v>130</v>
      </c>
      <c r="C148" s="255">
        <f t="shared" si="4"/>
        <v>4.8071293443715504E-4</v>
      </c>
      <c r="D148" s="256">
        <f t="shared" si="5"/>
        <v>4.7595544298910148E-4</v>
      </c>
      <c r="E148" s="221">
        <v>15058992</v>
      </c>
      <c r="F148" s="220">
        <v>13335386</v>
      </c>
      <c r="G148" s="220">
        <v>12081</v>
      </c>
      <c r="H148" s="220">
        <v>584833</v>
      </c>
      <c r="I148" s="220">
        <v>28092</v>
      </c>
      <c r="J148" s="220">
        <v>468092</v>
      </c>
      <c r="K148" s="220">
        <v>1093098</v>
      </c>
      <c r="L148" s="219"/>
      <c r="M148" s="220">
        <v>521697</v>
      </c>
      <c r="N148" s="220">
        <v>5411710</v>
      </c>
      <c r="O148" s="220">
        <v>1248217</v>
      </c>
      <c r="P148" s="220">
        <v>7181624</v>
      </c>
      <c r="Q148" s="219"/>
      <c r="R148" s="220">
        <v>-376400</v>
      </c>
      <c r="S148" s="220">
        <v>-183524</v>
      </c>
      <c r="T148" s="220">
        <v>-559924</v>
      </c>
    </row>
    <row r="149" spans="1:20">
      <c r="A149" s="243">
        <v>33900</v>
      </c>
      <c r="B149" s="244" t="s">
        <v>131</v>
      </c>
      <c r="C149" s="255">
        <f t="shared" si="4"/>
        <v>2.3295890763122495E-3</v>
      </c>
      <c r="D149" s="256">
        <f t="shared" si="5"/>
        <v>2.3679891966169688E-3</v>
      </c>
      <c r="E149" s="221">
        <v>74921993</v>
      </c>
      <c r="F149" s="220">
        <v>64624784</v>
      </c>
      <c r="G149" s="220">
        <v>58545</v>
      </c>
      <c r="H149" s="220">
        <v>2834166</v>
      </c>
      <c r="I149" s="220">
        <v>136139</v>
      </c>
      <c r="J149" s="220">
        <v>119904</v>
      </c>
      <c r="K149" s="220">
        <v>3148754</v>
      </c>
      <c r="L149" s="219"/>
      <c r="M149" s="220">
        <v>2528201</v>
      </c>
      <c r="N149" s="220">
        <v>26225758</v>
      </c>
      <c r="O149" s="220">
        <v>8378754</v>
      </c>
      <c r="P149" s="220">
        <v>37132713</v>
      </c>
      <c r="Q149" s="219"/>
      <c r="R149" s="220">
        <v>-1824076</v>
      </c>
      <c r="S149" s="220">
        <v>-2195398</v>
      </c>
      <c r="T149" s="220">
        <v>-4019474</v>
      </c>
    </row>
    <row r="150" spans="1:20">
      <c r="A150" s="243">
        <v>34000</v>
      </c>
      <c r="B150" s="244" t="s">
        <v>132</v>
      </c>
      <c r="C150" s="255">
        <f t="shared" si="4"/>
        <v>1.1069872276835335E-3</v>
      </c>
      <c r="D150" s="256">
        <f t="shared" si="5"/>
        <v>1.0878989094340098E-3</v>
      </c>
      <c r="E150" s="221">
        <v>34420577</v>
      </c>
      <c r="F150" s="220">
        <v>30708768</v>
      </c>
      <c r="G150" s="220">
        <v>27820</v>
      </c>
      <c r="H150" s="220">
        <v>1346755</v>
      </c>
      <c r="I150" s="220">
        <v>64691</v>
      </c>
      <c r="J150" s="220">
        <v>1245121</v>
      </c>
      <c r="K150" s="220">
        <v>2684387</v>
      </c>
      <c r="L150" s="219"/>
      <c r="M150" s="220">
        <v>1201365</v>
      </c>
      <c r="N150" s="220">
        <v>12462103</v>
      </c>
      <c r="O150" s="220">
        <v>2935995</v>
      </c>
      <c r="P150" s="220">
        <v>16599463</v>
      </c>
      <c r="Q150" s="219"/>
      <c r="R150" s="220">
        <v>-866775</v>
      </c>
      <c r="S150" s="220">
        <v>-366425</v>
      </c>
      <c r="T150" s="220">
        <v>-1233200</v>
      </c>
    </row>
    <row r="151" spans="1:20">
      <c r="A151" s="243">
        <v>34100</v>
      </c>
      <c r="B151" s="244" t="s">
        <v>133</v>
      </c>
      <c r="C151" s="255">
        <f t="shared" si="4"/>
        <v>2.493073450382394E-2</v>
      </c>
      <c r="D151" s="256">
        <f t="shared" si="5"/>
        <v>2.5411482947933849E-2</v>
      </c>
      <c r="E151" s="221">
        <v>804006602</v>
      </c>
      <c r="F151" s="220">
        <v>691599797</v>
      </c>
      <c r="G151" s="220">
        <v>626539</v>
      </c>
      <c r="H151" s="220">
        <v>30330598</v>
      </c>
      <c r="I151" s="220">
        <v>1456929</v>
      </c>
      <c r="J151" s="220">
        <v>8546484</v>
      </c>
      <c r="K151" s="220">
        <v>40960550</v>
      </c>
      <c r="L151" s="219"/>
      <c r="M151" s="220">
        <v>27056235</v>
      </c>
      <c r="N151" s="220">
        <v>280662117</v>
      </c>
      <c r="O151" s="220">
        <v>50676776</v>
      </c>
      <c r="P151" s="220">
        <v>358395128</v>
      </c>
      <c r="Q151" s="219"/>
      <c r="R151" s="220">
        <v>-19520847</v>
      </c>
      <c r="S151" s="220">
        <v>-9363905</v>
      </c>
      <c r="T151" s="220">
        <v>-28884752</v>
      </c>
    </row>
    <row r="152" spans="1:20">
      <c r="A152" s="243">
        <v>34105</v>
      </c>
      <c r="B152" s="244" t="s">
        <v>134</v>
      </c>
      <c r="C152" s="255">
        <f t="shared" si="4"/>
        <v>1.8311652217640512E-3</v>
      </c>
      <c r="D152" s="256">
        <f t="shared" si="5"/>
        <v>1.9218665264259906E-3</v>
      </c>
      <c r="E152" s="221">
        <v>60806895</v>
      </c>
      <c r="F152" s="220">
        <v>50798082</v>
      </c>
      <c r="G152" s="220">
        <v>46019</v>
      </c>
      <c r="H152" s="220">
        <v>2227786</v>
      </c>
      <c r="I152" s="220">
        <v>107012</v>
      </c>
      <c r="J152" s="220">
        <v>0</v>
      </c>
      <c r="K152" s="220">
        <v>2380817</v>
      </c>
      <c r="L152" s="219"/>
      <c r="M152" s="220">
        <v>1987283</v>
      </c>
      <c r="N152" s="220">
        <v>20614664</v>
      </c>
      <c r="O152" s="220">
        <v>8622176</v>
      </c>
      <c r="P152" s="220">
        <v>31224123</v>
      </c>
      <c r="Q152" s="219"/>
      <c r="R152" s="220">
        <v>-1433809</v>
      </c>
      <c r="S152" s="220">
        <v>-2372610</v>
      </c>
      <c r="T152" s="220">
        <v>-3806419</v>
      </c>
    </row>
    <row r="153" spans="1:20">
      <c r="A153" s="243">
        <v>34200</v>
      </c>
      <c r="B153" s="244" t="s">
        <v>135</v>
      </c>
      <c r="C153" s="255">
        <f t="shared" si="4"/>
        <v>8.1004803389985434E-4</v>
      </c>
      <c r="D153" s="256">
        <f t="shared" si="5"/>
        <v>8.7097831623003327E-4</v>
      </c>
      <c r="E153" s="221">
        <v>27557318</v>
      </c>
      <c r="F153" s="221">
        <v>22471422</v>
      </c>
      <c r="G153" s="221">
        <v>20357</v>
      </c>
      <c r="H153" s="221">
        <v>985500</v>
      </c>
      <c r="I153" s="221">
        <v>47338</v>
      </c>
      <c r="J153" s="221">
        <v>1165752</v>
      </c>
      <c r="K153" s="221">
        <v>2218947</v>
      </c>
      <c r="L153" s="218"/>
      <c r="M153" s="221">
        <v>879110</v>
      </c>
      <c r="N153" s="221">
        <v>9119258</v>
      </c>
      <c r="O153" s="221">
        <v>4779197</v>
      </c>
      <c r="P153" s="221">
        <v>14777565</v>
      </c>
      <c r="Q153" s="218"/>
      <c r="R153" s="221">
        <v>-634271</v>
      </c>
      <c r="S153" s="221">
        <v>-1332813</v>
      </c>
      <c r="T153" s="221">
        <v>-1967084</v>
      </c>
    </row>
    <row r="154" spans="1:20">
      <c r="A154" s="243">
        <v>34205</v>
      </c>
      <c r="B154" s="244" t="s">
        <v>136</v>
      </c>
      <c r="C154" s="255">
        <f t="shared" si="4"/>
        <v>3.1822978054467258E-4</v>
      </c>
      <c r="D154" s="256">
        <f t="shared" si="5"/>
        <v>3.52726407709222E-4</v>
      </c>
      <c r="E154" s="221">
        <v>11160087</v>
      </c>
      <c r="F154" s="220">
        <v>8827965</v>
      </c>
      <c r="G154" s="220">
        <v>7997</v>
      </c>
      <c r="H154" s="220">
        <v>387157</v>
      </c>
      <c r="I154" s="220">
        <v>18597</v>
      </c>
      <c r="J154" s="220">
        <v>0</v>
      </c>
      <c r="K154" s="220">
        <v>413751</v>
      </c>
      <c r="L154" s="219"/>
      <c r="M154" s="220">
        <v>345361</v>
      </c>
      <c r="N154" s="220">
        <v>3582527</v>
      </c>
      <c r="O154" s="220">
        <v>2227680</v>
      </c>
      <c r="P154" s="220">
        <v>6155568</v>
      </c>
      <c r="Q154" s="219"/>
      <c r="R154" s="220">
        <v>-249175</v>
      </c>
      <c r="S154" s="220">
        <v>-609374</v>
      </c>
      <c r="T154" s="220">
        <v>-858549</v>
      </c>
    </row>
    <row r="155" spans="1:20">
      <c r="A155" s="243">
        <v>34220</v>
      </c>
      <c r="B155" s="244" t="s">
        <v>137</v>
      </c>
      <c r="C155" s="255">
        <f t="shared" si="4"/>
        <v>9.4120994271942426E-4</v>
      </c>
      <c r="D155" s="256">
        <f t="shared" si="5"/>
        <v>9.5852119914091941E-4</v>
      </c>
      <c r="E155" s="221">
        <v>30327131</v>
      </c>
      <c r="F155" s="220">
        <v>26109965</v>
      </c>
      <c r="G155" s="220">
        <v>23654</v>
      </c>
      <c r="H155" s="220">
        <v>1145071</v>
      </c>
      <c r="I155" s="220">
        <v>55003</v>
      </c>
      <c r="J155" s="220">
        <v>1541373</v>
      </c>
      <c r="K155" s="220">
        <v>2765101</v>
      </c>
      <c r="L155" s="219"/>
      <c r="M155" s="220">
        <v>1021454</v>
      </c>
      <c r="N155" s="220">
        <v>10595836</v>
      </c>
      <c r="O155" s="220">
        <v>1970685</v>
      </c>
      <c r="P155" s="220">
        <v>13587975</v>
      </c>
      <c r="Q155" s="219"/>
      <c r="R155" s="220">
        <v>-736969</v>
      </c>
      <c r="S155" s="220">
        <v>233591</v>
      </c>
      <c r="T155" s="220">
        <v>-503378</v>
      </c>
    </row>
    <row r="156" spans="1:20">
      <c r="A156" s="243">
        <v>34230</v>
      </c>
      <c r="B156" s="244" t="s">
        <v>138</v>
      </c>
      <c r="C156" s="255">
        <f t="shared" si="4"/>
        <v>3.0640887435669266E-4</v>
      </c>
      <c r="D156" s="256">
        <f t="shared" si="5"/>
        <v>3.1500299176082108E-4</v>
      </c>
      <c r="E156" s="221">
        <v>9966537</v>
      </c>
      <c r="F156" s="221">
        <v>8500043</v>
      </c>
      <c r="G156" s="221">
        <v>7700</v>
      </c>
      <c r="H156" s="221">
        <v>372775</v>
      </c>
      <c r="I156" s="221">
        <v>17906</v>
      </c>
      <c r="J156" s="221">
        <v>0</v>
      </c>
      <c r="K156" s="221">
        <v>398381</v>
      </c>
      <c r="L156" s="218"/>
      <c r="M156" s="221">
        <v>332532</v>
      </c>
      <c r="N156" s="221">
        <v>3449451</v>
      </c>
      <c r="O156" s="221">
        <v>2982979</v>
      </c>
      <c r="P156" s="221">
        <v>6764962</v>
      </c>
      <c r="Q156" s="218"/>
      <c r="R156" s="221">
        <v>-239920</v>
      </c>
      <c r="S156" s="221">
        <v>-875093</v>
      </c>
      <c r="T156" s="221">
        <v>-1115013</v>
      </c>
    </row>
    <row r="157" spans="1:20">
      <c r="A157" s="243">
        <v>34300</v>
      </c>
      <c r="B157" s="244" t="s">
        <v>139</v>
      </c>
      <c r="C157" s="255">
        <f t="shared" si="4"/>
        <v>6.1638855478447531E-3</v>
      </c>
      <c r="D157" s="256">
        <f t="shared" si="5"/>
        <v>6.2100271215165719E-3</v>
      </c>
      <c r="E157" s="221">
        <v>196482150</v>
      </c>
      <c r="F157" s="220">
        <v>170991432</v>
      </c>
      <c r="G157" s="220">
        <v>154906</v>
      </c>
      <c r="H157" s="220">
        <v>7498950</v>
      </c>
      <c r="I157" s="220">
        <v>360212</v>
      </c>
      <c r="J157" s="220">
        <v>4655440</v>
      </c>
      <c r="K157" s="220">
        <v>12669508</v>
      </c>
      <c r="L157" s="219"/>
      <c r="M157" s="220">
        <v>6689395</v>
      </c>
      <c r="N157" s="220">
        <v>69391023</v>
      </c>
      <c r="O157" s="220">
        <v>9682805</v>
      </c>
      <c r="P157" s="220">
        <v>85763223</v>
      </c>
      <c r="Q157" s="219"/>
      <c r="R157" s="220">
        <v>-4826343</v>
      </c>
      <c r="S157" s="220">
        <v>-284227</v>
      </c>
      <c r="T157" s="220">
        <v>-5110570</v>
      </c>
    </row>
    <row r="158" spans="1:20">
      <c r="A158" s="243">
        <v>34400</v>
      </c>
      <c r="B158" s="244" t="s">
        <v>140</v>
      </c>
      <c r="C158" s="255">
        <f t="shared" si="4"/>
        <v>2.5194978486044644E-3</v>
      </c>
      <c r="D158" s="256">
        <f t="shared" si="5"/>
        <v>2.4664607290158448E-3</v>
      </c>
      <c r="E158" s="221">
        <v>78037583</v>
      </c>
      <c r="F158" s="220">
        <v>69893015</v>
      </c>
      <c r="G158" s="220">
        <v>63318</v>
      </c>
      <c r="H158" s="220">
        <v>3065208</v>
      </c>
      <c r="I158" s="220">
        <v>147237</v>
      </c>
      <c r="J158" s="220">
        <v>1708620</v>
      </c>
      <c r="K158" s="220">
        <v>4984383</v>
      </c>
      <c r="L158" s="219"/>
      <c r="M158" s="220">
        <v>2734301</v>
      </c>
      <c r="N158" s="220">
        <v>28363689</v>
      </c>
      <c r="O158" s="220">
        <v>3437271</v>
      </c>
      <c r="P158" s="220">
        <v>34535261</v>
      </c>
      <c r="Q158" s="219"/>
      <c r="R158" s="220">
        <v>-1972775</v>
      </c>
      <c r="S158" s="220">
        <v>-814914</v>
      </c>
      <c r="T158" s="220">
        <v>-2787689</v>
      </c>
    </row>
    <row r="159" spans="1:20">
      <c r="A159" s="243">
        <v>34405</v>
      </c>
      <c r="B159" s="244" t="s">
        <v>141</v>
      </c>
      <c r="C159" s="255">
        <f t="shared" si="4"/>
        <v>4.4212565421964604E-4</v>
      </c>
      <c r="D159" s="256">
        <f t="shared" si="5"/>
        <v>4.8957813003614608E-4</v>
      </c>
      <c r="E159" s="221">
        <v>15490007</v>
      </c>
      <c r="F159" s="220">
        <v>12264942</v>
      </c>
      <c r="G159" s="220">
        <v>11111</v>
      </c>
      <c r="H159" s="220">
        <v>537888</v>
      </c>
      <c r="I159" s="220">
        <v>25837</v>
      </c>
      <c r="J159" s="220">
        <v>0</v>
      </c>
      <c r="K159" s="220">
        <v>574836</v>
      </c>
      <c r="L159" s="219"/>
      <c r="M159" s="220">
        <v>479820</v>
      </c>
      <c r="N159" s="220">
        <v>4977307</v>
      </c>
      <c r="O159" s="220">
        <v>2517409</v>
      </c>
      <c r="P159" s="220">
        <v>7974536</v>
      </c>
      <c r="Q159" s="219"/>
      <c r="R159" s="220">
        <v>-346187</v>
      </c>
      <c r="S159" s="220">
        <v>-748665</v>
      </c>
      <c r="T159" s="220">
        <v>-1094852</v>
      </c>
    </row>
    <row r="160" spans="1:20">
      <c r="A160" s="243">
        <v>34500</v>
      </c>
      <c r="B160" s="244" t="s">
        <v>142</v>
      </c>
      <c r="C160" s="255">
        <f t="shared" si="4"/>
        <v>4.4989977398939033E-3</v>
      </c>
      <c r="D160" s="256">
        <f t="shared" si="5"/>
        <v>4.5244575377851488E-3</v>
      </c>
      <c r="E160" s="221">
        <v>143151572</v>
      </c>
      <c r="F160" s="220">
        <v>124806027</v>
      </c>
      <c r="G160" s="220">
        <v>113065</v>
      </c>
      <c r="H160" s="220">
        <v>5473457</v>
      </c>
      <c r="I160" s="220">
        <v>262917</v>
      </c>
      <c r="J160" s="220">
        <v>1267226</v>
      </c>
      <c r="K160" s="220">
        <v>7116665</v>
      </c>
      <c r="L160" s="219"/>
      <c r="M160" s="220">
        <v>4882565</v>
      </c>
      <c r="N160" s="220">
        <v>50648256</v>
      </c>
      <c r="O160" s="220">
        <v>2937927</v>
      </c>
      <c r="P160" s="220">
        <v>58468748</v>
      </c>
      <c r="Q160" s="219"/>
      <c r="R160" s="220">
        <v>-3522730</v>
      </c>
      <c r="S160" s="220">
        <v>-126536</v>
      </c>
      <c r="T160" s="220">
        <v>-3649266</v>
      </c>
    </row>
    <row r="161" spans="1:20">
      <c r="A161" s="243">
        <v>34501</v>
      </c>
      <c r="B161" s="244" t="s">
        <v>143</v>
      </c>
      <c r="C161" s="255">
        <f t="shared" si="4"/>
        <v>6.1591549071409853E-5</v>
      </c>
      <c r="D161" s="256">
        <f t="shared" si="5"/>
        <v>6.0845557941295674E-5</v>
      </c>
      <c r="E161" s="221">
        <v>1925123</v>
      </c>
      <c r="F161" s="220">
        <v>1708602</v>
      </c>
      <c r="G161" s="220">
        <v>1548</v>
      </c>
      <c r="H161" s="220">
        <v>74932</v>
      </c>
      <c r="I161" s="220">
        <v>3599</v>
      </c>
      <c r="J161" s="220">
        <v>211456</v>
      </c>
      <c r="K161" s="220">
        <v>291535</v>
      </c>
      <c r="L161" s="219"/>
      <c r="M161" s="220">
        <v>66843</v>
      </c>
      <c r="N161" s="220">
        <v>693378</v>
      </c>
      <c r="O161" s="220">
        <v>49156</v>
      </c>
      <c r="P161" s="220">
        <v>809377</v>
      </c>
      <c r="Q161" s="219"/>
      <c r="R161" s="220">
        <v>-48225</v>
      </c>
      <c r="S161" s="220">
        <v>67194</v>
      </c>
      <c r="T161" s="220">
        <v>18969</v>
      </c>
    </row>
    <row r="162" spans="1:20">
      <c r="A162" s="243">
        <v>34505</v>
      </c>
      <c r="B162" s="244" t="s">
        <v>144</v>
      </c>
      <c r="C162" s="255">
        <f t="shared" si="4"/>
        <v>5.622302599513025E-4</v>
      </c>
      <c r="D162" s="256">
        <f t="shared" si="5"/>
        <v>5.4835551366886682E-4</v>
      </c>
      <c r="E162" s="221">
        <v>17349694</v>
      </c>
      <c r="F162" s="221">
        <v>15596746</v>
      </c>
      <c r="G162" s="221">
        <v>14130</v>
      </c>
      <c r="H162" s="221">
        <v>684006</v>
      </c>
      <c r="I162" s="221">
        <v>32856</v>
      </c>
      <c r="J162" s="221">
        <v>1518071</v>
      </c>
      <c r="K162" s="221">
        <v>2249063</v>
      </c>
      <c r="L162" s="218"/>
      <c r="M162" s="221">
        <v>610164</v>
      </c>
      <c r="N162" s="221">
        <v>6329406</v>
      </c>
      <c r="O162" s="221">
        <v>989248</v>
      </c>
      <c r="P162" s="221">
        <v>7928818</v>
      </c>
      <c r="Q162" s="218"/>
      <c r="R162" s="221">
        <v>-440229</v>
      </c>
      <c r="S162" s="221">
        <v>91832</v>
      </c>
      <c r="T162" s="221">
        <v>-348397</v>
      </c>
    </row>
    <row r="163" spans="1:20">
      <c r="A163" s="243">
        <v>34600</v>
      </c>
      <c r="B163" s="244" t="s">
        <v>145</v>
      </c>
      <c r="C163" s="255">
        <f t="shared" si="4"/>
        <v>9.6371927362478562E-4</v>
      </c>
      <c r="D163" s="256">
        <f t="shared" si="5"/>
        <v>9.7940253451162841E-4</v>
      </c>
      <c r="E163" s="221">
        <v>30987806</v>
      </c>
      <c r="F163" s="220">
        <v>26734393</v>
      </c>
      <c r="G163" s="220">
        <v>24219</v>
      </c>
      <c r="H163" s="220">
        <v>1172456</v>
      </c>
      <c r="I163" s="220">
        <v>56319</v>
      </c>
      <c r="J163" s="220">
        <v>95694</v>
      </c>
      <c r="K163" s="220">
        <v>1348688</v>
      </c>
      <c r="L163" s="219"/>
      <c r="M163" s="220">
        <v>1045882</v>
      </c>
      <c r="N163" s="220">
        <v>10849239</v>
      </c>
      <c r="O163" s="220">
        <v>2668764</v>
      </c>
      <c r="P163" s="220">
        <v>14563885</v>
      </c>
      <c r="Q163" s="219"/>
      <c r="R163" s="220">
        <v>-754594</v>
      </c>
      <c r="S163" s="220">
        <v>-647473</v>
      </c>
      <c r="T163" s="220">
        <v>-1402067</v>
      </c>
    </row>
    <row r="164" spans="1:20">
      <c r="A164" s="243">
        <v>34605</v>
      </c>
      <c r="B164" s="244" t="s">
        <v>146</v>
      </c>
      <c r="C164" s="255">
        <f t="shared" si="4"/>
        <v>1.5475065865654578E-4</v>
      </c>
      <c r="D164" s="256">
        <f t="shared" si="5"/>
        <v>1.872896883273166E-4</v>
      </c>
      <c r="E164" s="221">
        <v>5925752</v>
      </c>
      <c r="F164" s="220">
        <v>4292915</v>
      </c>
      <c r="G164" s="220">
        <v>3889</v>
      </c>
      <c r="H164" s="220">
        <v>188269</v>
      </c>
      <c r="I164" s="220">
        <v>9043</v>
      </c>
      <c r="J164" s="220">
        <v>0</v>
      </c>
      <c r="K164" s="220">
        <v>201201</v>
      </c>
      <c r="L164" s="219"/>
      <c r="M164" s="220">
        <v>167944</v>
      </c>
      <c r="N164" s="220">
        <v>1742133</v>
      </c>
      <c r="O164" s="220">
        <v>2395695</v>
      </c>
      <c r="P164" s="220">
        <v>4305772</v>
      </c>
      <c r="Q164" s="219"/>
      <c r="R164" s="220">
        <v>-121171</v>
      </c>
      <c r="S164" s="220">
        <v>-646981</v>
      </c>
      <c r="T164" s="220">
        <v>-768152</v>
      </c>
    </row>
    <row r="165" spans="1:20">
      <c r="A165" s="243">
        <v>34700</v>
      </c>
      <c r="B165" s="244" t="s">
        <v>147</v>
      </c>
      <c r="C165" s="255">
        <f t="shared" si="4"/>
        <v>3.030364147585997E-3</v>
      </c>
      <c r="D165" s="256">
        <f t="shared" si="5"/>
        <v>2.9627774612225703E-3</v>
      </c>
      <c r="E165" s="221">
        <v>93740796</v>
      </c>
      <c r="F165" s="220">
        <v>84064881</v>
      </c>
      <c r="G165" s="220">
        <v>76157</v>
      </c>
      <c r="H165" s="220">
        <v>3686725</v>
      </c>
      <c r="I165" s="220">
        <v>177092</v>
      </c>
      <c r="J165" s="220">
        <v>2503984</v>
      </c>
      <c r="K165" s="220">
        <v>6443958</v>
      </c>
      <c r="L165" s="219"/>
      <c r="M165" s="220">
        <v>3288722</v>
      </c>
      <c r="N165" s="220">
        <v>34114856</v>
      </c>
      <c r="O165" s="220">
        <v>1317126</v>
      </c>
      <c r="P165" s="220">
        <v>38720704</v>
      </c>
      <c r="Q165" s="219"/>
      <c r="R165" s="220">
        <v>-2372787</v>
      </c>
      <c r="S165" s="220">
        <v>300584</v>
      </c>
      <c r="T165" s="220">
        <v>-2072203</v>
      </c>
    </row>
    <row r="166" spans="1:20">
      <c r="A166" s="243">
        <v>34800</v>
      </c>
      <c r="B166" s="244" t="s">
        <v>148</v>
      </c>
      <c r="C166" s="255">
        <f t="shared" si="4"/>
        <v>2.9958193893177282E-4</v>
      </c>
      <c r="D166" s="256">
        <f t="shared" si="5"/>
        <v>3.1460946467609609E-4</v>
      </c>
      <c r="E166" s="221">
        <v>9954086</v>
      </c>
      <c r="F166" s="220">
        <v>8310658</v>
      </c>
      <c r="G166" s="220">
        <v>7529</v>
      </c>
      <c r="H166" s="220">
        <v>364470</v>
      </c>
      <c r="I166" s="220">
        <v>17507</v>
      </c>
      <c r="J166" s="220">
        <v>495343</v>
      </c>
      <c r="K166" s="220">
        <v>884849</v>
      </c>
      <c r="L166" s="219"/>
      <c r="M166" s="220">
        <v>325123</v>
      </c>
      <c r="N166" s="220">
        <v>3372596</v>
      </c>
      <c r="O166" s="220">
        <v>1058342</v>
      </c>
      <c r="P166" s="220">
        <v>4756061</v>
      </c>
      <c r="Q166" s="219"/>
      <c r="R166" s="220">
        <v>-234574</v>
      </c>
      <c r="S166" s="220">
        <v>693</v>
      </c>
      <c r="T166" s="220">
        <v>-233881</v>
      </c>
    </row>
    <row r="167" spans="1:20">
      <c r="A167" s="243">
        <v>34900</v>
      </c>
      <c r="B167" s="244" t="s">
        <v>793</v>
      </c>
      <c r="C167" s="255">
        <f t="shared" si="4"/>
        <v>6.1847002660071542E-3</v>
      </c>
      <c r="D167" s="256">
        <f t="shared" si="5"/>
        <v>6.2735704149262401E-3</v>
      </c>
      <c r="E167" s="221">
        <v>198492628</v>
      </c>
      <c r="F167" s="220">
        <v>171568850</v>
      </c>
      <c r="G167" s="220">
        <v>155429</v>
      </c>
      <c r="H167" s="220">
        <v>7524273</v>
      </c>
      <c r="I167" s="220">
        <v>361428</v>
      </c>
      <c r="J167" s="220">
        <v>2846336</v>
      </c>
      <c r="K167" s="220">
        <v>10887466</v>
      </c>
      <c r="L167" s="219"/>
      <c r="M167" s="220">
        <v>6711984</v>
      </c>
      <c r="N167" s="220">
        <v>69625348</v>
      </c>
      <c r="O167" s="220">
        <v>12265590</v>
      </c>
      <c r="P167" s="220">
        <v>88602922</v>
      </c>
      <c r="Q167" s="219"/>
      <c r="R167" s="220">
        <v>-4842638</v>
      </c>
      <c r="S167" s="220">
        <v>-1856237</v>
      </c>
      <c r="T167" s="220">
        <v>-6698875</v>
      </c>
    </row>
    <row r="168" spans="1:20">
      <c r="A168" s="243">
        <v>34901</v>
      </c>
      <c r="B168" s="244" t="s">
        <v>794</v>
      </c>
      <c r="C168" s="255">
        <f t="shared" si="4"/>
        <v>1.6930706129207986E-4</v>
      </c>
      <c r="D168" s="256">
        <f t="shared" si="5"/>
        <v>1.6705305342036315E-4</v>
      </c>
      <c r="E168" s="221">
        <v>5285475</v>
      </c>
      <c r="F168" s="220">
        <v>4696722</v>
      </c>
      <c r="G168" s="220">
        <v>4255</v>
      </c>
      <c r="H168" s="220">
        <v>205978</v>
      </c>
      <c r="I168" s="220">
        <v>9894</v>
      </c>
      <c r="J168" s="220">
        <v>193192</v>
      </c>
      <c r="K168" s="220">
        <v>413319</v>
      </c>
      <c r="L168" s="219"/>
      <c r="M168" s="220">
        <v>183742</v>
      </c>
      <c r="N168" s="220">
        <v>1906004</v>
      </c>
      <c r="O168" s="220">
        <v>175078</v>
      </c>
      <c r="P168" s="220">
        <v>2264824</v>
      </c>
      <c r="Q168" s="219"/>
      <c r="R168" s="220">
        <v>-132569</v>
      </c>
      <c r="S168" s="220">
        <v>20202</v>
      </c>
      <c r="T168" s="220">
        <v>-112367</v>
      </c>
    </row>
    <row r="169" spans="1:20">
      <c r="A169" s="243">
        <v>34903</v>
      </c>
      <c r="B169" s="244" t="s">
        <v>149</v>
      </c>
      <c r="C169" s="255">
        <f t="shared" si="4"/>
        <v>8.3586115671953792E-6</v>
      </c>
      <c r="D169" s="256">
        <f t="shared" si="5"/>
        <v>6.1808183788173018E-6</v>
      </c>
      <c r="E169" s="221">
        <v>195558</v>
      </c>
      <c r="F169" s="220">
        <v>231875</v>
      </c>
      <c r="G169" s="220">
        <v>210</v>
      </c>
      <c r="H169" s="220">
        <v>10169</v>
      </c>
      <c r="I169" s="220">
        <v>488</v>
      </c>
      <c r="J169" s="220">
        <v>86271</v>
      </c>
      <c r="K169" s="220">
        <v>97138</v>
      </c>
      <c r="L169" s="219"/>
      <c r="M169" s="220">
        <v>9071</v>
      </c>
      <c r="N169" s="220">
        <v>94099</v>
      </c>
      <c r="O169" s="220">
        <v>102441</v>
      </c>
      <c r="P169" s="220">
        <v>205611</v>
      </c>
      <c r="Q169" s="219"/>
      <c r="R169" s="220">
        <v>-6545</v>
      </c>
      <c r="S169" s="220">
        <v>-10031</v>
      </c>
      <c r="T169" s="220">
        <v>-16576</v>
      </c>
    </row>
    <row r="170" spans="1:20">
      <c r="A170" s="243">
        <v>34905</v>
      </c>
      <c r="B170" s="244" t="s">
        <v>150</v>
      </c>
      <c r="C170" s="255">
        <f t="shared" si="4"/>
        <v>5.9387644097965092E-4</v>
      </c>
      <c r="D170" s="256">
        <f t="shared" si="5"/>
        <v>5.8956254983077603E-4</v>
      </c>
      <c r="E170" s="221">
        <v>18653464</v>
      </c>
      <c r="F170" s="220">
        <v>16474638</v>
      </c>
      <c r="G170" s="220">
        <v>14925</v>
      </c>
      <c r="H170" s="220">
        <v>722507</v>
      </c>
      <c r="I170" s="220">
        <v>34706</v>
      </c>
      <c r="J170" s="220">
        <v>266163</v>
      </c>
      <c r="K170" s="220">
        <v>1038301</v>
      </c>
      <c r="L170" s="219"/>
      <c r="M170" s="220">
        <v>644508</v>
      </c>
      <c r="N170" s="220">
        <v>6685668</v>
      </c>
      <c r="O170" s="220">
        <v>953100</v>
      </c>
      <c r="P170" s="220">
        <v>8283276</v>
      </c>
      <c r="Q170" s="219"/>
      <c r="R170" s="220">
        <v>-465008</v>
      </c>
      <c r="S170" s="220">
        <v>-363489</v>
      </c>
      <c r="T170" s="220">
        <v>-828497</v>
      </c>
    </row>
    <row r="171" spans="1:20">
      <c r="A171" s="243">
        <v>34910</v>
      </c>
      <c r="B171" s="244" t="s">
        <v>151</v>
      </c>
      <c r="C171" s="255">
        <f t="shared" si="4"/>
        <v>1.9971198985449675E-3</v>
      </c>
      <c r="D171" s="256">
        <f t="shared" si="5"/>
        <v>1.9817726889763783E-3</v>
      </c>
      <c r="E171" s="221">
        <v>62702296</v>
      </c>
      <c r="F171" s="221">
        <v>55401806</v>
      </c>
      <c r="G171" s="221">
        <v>50190</v>
      </c>
      <c r="H171" s="221">
        <v>2429685</v>
      </c>
      <c r="I171" s="221">
        <v>116710</v>
      </c>
      <c r="J171" s="221">
        <v>1026919</v>
      </c>
      <c r="K171" s="221">
        <v>3623504</v>
      </c>
      <c r="L171" s="218"/>
      <c r="M171" s="221">
        <v>2167387</v>
      </c>
      <c r="N171" s="221">
        <v>22482928</v>
      </c>
      <c r="O171" s="221">
        <v>2486400</v>
      </c>
      <c r="P171" s="221">
        <v>27136715</v>
      </c>
      <c r="Q171" s="218"/>
      <c r="R171" s="221">
        <v>-1563752</v>
      </c>
      <c r="S171" s="221">
        <v>-300498</v>
      </c>
      <c r="T171" s="221">
        <v>-1864250</v>
      </c>
    </row>
    <row r="172" spans="1:20">
      <c r="A172" s="243">
        <v>35000</v>
      </c>
      <c r="B172" s="244" t="s">
        <v>152</v>
      </c>
      <c r="C172" s="255">
        <f t="shared" si="4"/>
        <v>1.3316025413112455E-3</v>
      </c>
      <c r="D172" s="256">
        <f t="shared" si="5"/>
        <v>1.3415304499788795E-3</v>
      </c>
      <c r="E172" s="221">
        <v>42445352</v>
      </c>
      <c r="F172" s="220">
        <v>36939788</v>
      </c>
      <c r="G172" s="220">
        <v>33465</v>
      </c>
      <c r="H172" s="220">
        <v>1620021</v>
      </c>
      <c r="I172" s="220">
        <v>77818</v>
      </c>
      <c r="J172" s="220">
        <v>918238</v>
      </c>
      <c r="K172" s="220">
        <v>2649542</v>
      </c>
      <c r="L172" s="219"/>
      <c r="M172" s="220">
        <v>1445130</v>
      </c>
      <c r="N172" s="220">
        <v>14990749</v>
      </c>
      <c r="O172" s="220">
        <v>1011233</v>
      </c>
      <c r="P172" s="220">
        <v>17447112</v>
      </c>
      <c r="Q172" s="219"/>
      <c r="R172" s="220">
        <v>-1042648</v>
      </c>
      <c r="S172" s="220">
        <v>158800</v>
      </c>
      <c r="T172" s="220">
        <v>-883848</v>
      </c>
    </row>
    <row r="173" spans="1:20">
      <c r="A173" s="243">
        <v>35005</v>
      </c>
      <c r="B173" s="244" t="s">
        <v>153</v>
      </c>
      <c r="C173" s="255">
        <f t="shared" si="4"/>
        <v>5.3161530178485279E-4</v>
      </c>
      <c r="D173" s="256">
        <f t="shared" si="5"/>
        <v>5.8377323574868099E-4</v>
      </c>
      <c r="E173" s="221">
        <v>18470293</v>
      </c>
      <c r="F173" s="220">
        <v>14747461</v>
      </c>
      <c r="G173" s="220">
        <v>13360</v>
      </c>
      <c r="H173" s="220">
        <v>646760</v>
      </c>
      <c r="I173" s="220">
        <v>31067</v>
      </c>
      <c r="J173" s="220">
        <v>343881</v>
      </c>
      <c r="K173" s="220">
        <v>1035068</v>
      </c>
      <c r="L173" s="219"/>
      <c r="M173" s="220">
        <v>576939</v>
      </c>
      <c r="N173" s="220">
        <v>5984753</v>
      </c>
      <c r="O173" s="220">
        <v>2608048</v>
      </c>
      <c r="P173" s="220">
        <v>9169740</v>
      </c>
      <c r="Q173" s="219"/>
      <c r="R173" s="220">
        <v>-416256</v>
      </c>
      <c r="S173" s="220">
        <v>-548784</v>
      </c>
      <c r="T173" s="220">
        <v>-965040</v>
      </c>
    </row>
    <row r="174" spans="1:20">
      <c r="A174" s="243">
        <v>35100</v>
      </c>
      <c r="B174" s="244" t="s">
        <v>154</v>
      </c>
      <c r="C174" s="255">
        <f t="shared" si="4"/>
        <v>1.2100129054464477E-2</v>
      </c>
      <c r="D174" s="256">
        <f t="shared" si="5"/>
        <v>1.2027741115564351E-2</v>
      </c>
      <c r="E174" s="221">
        <v>380551709</v>
      </c>
      <c r="F174" s="221">
        <v>335667880</v>
      </c>
      <c r="G174" s="221">
        <v>304091</v>
      </c>
      <c r="H174" s="221">
        <v>14720952</v>
      </c>
      <c r="I174" s="221">
        <v>707120</v>
      </c>
      <c r="J174" s="221">
        <v>10755779</v>
      </c>
      <c r="K174" s="221">
        <v>26487942</v>
      </c>
      <c r="L174" s="218"/>
      <c r="M174" s="221">
        <v>13131740</v>
      </c>
      <c r="N174" s="221">
        <v>136219326</v>
      </c>
      <c r="O174" s="221">
        <v>2812106</v>
      </c>
      <c r="P174" s="221">
        <v>152163172</v>
      </c>
      <c r="Q174" s="218"/>
      <c r="R174" s="221">
        <v>-9474439</v>
      </c>
      <c r="S174" s="221">
        <v>4152562</v>
      </c>
      <c r="T174" s="221">
        <v>-5321877</v>
      </c>
    </row>
    <row r="175" spans="1:20">
      <c r="A175" s="243">
        <v>35105</v>
      </c>
      <c r="B175" s="244" t="s">
        <v>155</v>
      </c>
      <c r="C175" s="255">
        <f t="shared" si="4"/>
        <v>1.0128440819644404E-3</v>
      </c>
      <c r="D175" s="256">
        <f t="shared" si="5"/>
        <v>1.0096584808811423E-3</v>
      </c>
      <c r="E175" s="221">
        <v>31945089</v>
      </c>
      <c r="F175" s="220">
        <v>28097157</v>
      </c>
      <c r="G175" s="220">
        <v>25454</v>
      </c>
      <c r="H175" s="220">
        <v>1232221</v>
      </c>
      <c r="I175" s="220">
        <v>59190</v>
      </c>
      <c r="J175" s="220">
        <v>583116</v>
      </c>
      <c r="K175" s="220">
        <v>1899981</v>
      </c>
      <c r="L175" s="219"/>
      <c r="M175" s="220">
        <v>1099195</v>
      </c>
      <c r="N175" s="220">
        <v>11402270</v>
      </c>
      <c r="O175" s="220">
        <v>1104490</v>
      </c>
      <c r="P175" s="220">
        <v>13605955</v>
      </c>
      <c r="Q175" s="219"/>
      <c r="R175" s="220">
        <v>-793059</v>
      </c>
      <c r="S175" s="220">
        <v>-364709</v>
      </c>
      <c r="T175" s="220">
        <v>-1157768</v>
      </c>
    </row>
    <row r="176" spans="1:20">
      <c r="A176" s="243">
        <v>35106</v>
      </c>
      <c r="B176" s="244" t="s">
        <v>156</v>
      </c>
      <c r="C176" s="255">
        <f t="shared" si="4"/>
        <v>2.5732725142580342E-4</v>
      </c>
      <c r="D176" s="256">
        <f t="shared" si="5"/>
        <v>2.5117094536375873E-4</v>
      </c>
      <c r="E176" s="221">
        <v>7946923</v>
      </c>
      <c r="F176" s="220">
        <v>7138477</v>
      </c>
      <c r="G176" s="220">
        <v>6467</v>
      </c>
      <c r="H176" s="220">
        <v>313063</v>
      </c>
      <c r="I176" s="220">
        <v>15038</v>
      </c>
      <c r="J176" s="220">
        <v>219065</v>
      </c>
      <c r="K176" s="220">
        <v>553633</v>
      </c>
      <c r="L176" s="219"/>
      <c r="M176" s="220">
        <v>279266</v>
      </c>
      <c r="N176" s="220">
        <v>2896907</v>
      </c>
      <c r="O176" s="220">
        <v>557857</v>
      </c>
      <c r="P176" s="220">
        <v>3734030</v>
      </c>
      <c r="Q176" s="219"/>
      <c r="R176" s="220">
        <v>-201489</v>
      </c>
      <c r="S176" s="220">
        <v>-97228</v>
      </c>
      <c r="T176" s="220">
        <v>-298717</v>
      </c>
    </row>
    <row r="177" spans="1:20">
      <c r="A177" s="243">
        <v>35200</v>
      </c>
      <c r="B177" s="244" t="s">
        <v>157</v>
      </c>
      <c r="C177" s="255">
        <f t="shared" si="4"/>
        <v>4.3944224701722223E-4</v>
      </c>
      <c r="D177" s="256">
        <f t="shared" si="5"/>
        <v>4.7124373760941586E-4</v>
      </c>
      <c r="E177" s="221">
        <v>14909916</v>
      </c>
      <c r="F177" s="220">
        <v>12190502</v>
      </c>
      <c r="G177" s="220">
        <v>11044</v>
      </c>
      <c r="H177" s="220">
        <v>534623</v>
      </c>
      <c r="I177" s="220">
        <v>25681</v>
      </c>
      <c r="J177" s="220">
        <v>203182</v>
      </c>
      <c r="K177" s="220">
        <v>774530</v>
      </c>
      <c r="L177" s="219"/>
      <c r="M177" s="220">
        <v>476907</v>
      </c>
      <c r="N177" s="220">
        <v>4947098</v>
      </c>
      <c r="O177" s="220">
        <v>1896319</v>
      </c>
      <c r="P177" s="220">
        <v>7320324</v>
      </c>
      <c r="Q177" s="219"/>
      <c r="R177" s="220">
        <v>-344084</v>
      </c>
      <c r="S177" s="220">
        <v>-337761</v>
      </c>
      <c r="T177" s="220">
        <v>-681845</v>
      </c>
    </row>
    <row r="178" spans="1:20">
      <c r="A178" s="243">
        <v>35300</v>
      </c>
      <c r="B178" s="244" t="s">
        <v>158</v>
      </c>
      <c r="C178" s="255">
        <f t="shared" si="4"/>
        <v>3.4492446607469248E-3</v>
      </c>
      <c r="D178" s="256">
        <f t="shared" si="5"/>
        <v>3.545061008425404E-3</v>
      </c>
      <c r="E178" s="221">
        <v>112163956</v>
      </c>
      <c r="F178" s="220">
        <v>95684983</v>
      </c>
      <c r="G178" s="220">
        <v>86684</v>
      </c>
      <c r="H178" s="220">
        <v>4196333</v>
      </c>
      <c r="I178" s="220">
        <v>201571</v>
      </c>
      <c r="J178" s="220">
        <v>5484720</v>
      </c>
      <c r="K178" s="220">
        <v>9969308</v>
      </c>
      <c r="L178" s="219"/>
      <c r="M178" s="220">
        <v>3743314</v>
      </c>
      <c r="N178" s="220">
        <v>38830477</v>
      </c>
      <c r="O178" s="220">
        <v>8705018</v>
      </c>
      <c r="P178" s="220">
        <v>51278809</v>
      </c>
      <c r="Q178" s="219"/>
      <c r="R178" s="220">
        <v>-2700768</v>
      </c>
      <c r="S178" s="220">
        <v>556483</v>
      </c>
      <c r="T178" s="220">
        <v>-2144285</v>
      </c>
    </row>
    <row r="179" spans="1:20">
      <c r="A179" s="243">
        <v>35305</v>
      </c>
      <c r="B179" s="244" t="s">
        <v>159</v>
      </c>
      <c r="C179" s="255">
        <f t="shared" si="4"/>
        <v>1.2217879947274651E-3</v>
      </c>
      <c r="D179" s="256">
        <f t="shared" si="5"/>
        <v>1.2462479692906094E-3</v>
      </c>
      <c r="E179" s="221">
        <v>39430662</v>
      </c>
      <c r="F179" s="220">
        <v>33893439</v>
      </c>
      <c r="G179" s="220">
        <v>30705</v>
      </c>
      <c r="H179" s="220">
        <v>1486421</v>
      </c>
      <c r="I179" s="220">
        <v>71400</v>
      </c>
      <c r="J179" s="220">
        <v>835011</v>
      </c>
      <c r="K179" s="220">
        <v>2423537</v>
      </c>
      <c r="L179" s="219"/>
      <c r="M179" s="220">
        <v>1325953</v>
      </c>
      <c r="N179" s="220">
        <v>13754493</v>
      </c>
      <c r="O179" s="220">
        <v>1640017</v>
      </c>
      <c r="P179" s="220">
        <v>16720463</v>
      </c>
      <c r="Q179" s="219"/>
      <c r="R179" s="220">
        <v>-956665</v>
      </c>
      <c r="S179" s="220">
        <v>-232062</v>
      </c>
      <c r="T179" s="220">
        <v>-1188727</v>
      </c>
    </row>
    <row r="180" spans="1:20">
      <c r="A180" s="243">
        <v>35400</v>
      </c>
      <c r="B180" s="244" t="s">
        <v>160</v>
      </c>
      <c r="C180" s="255">
        <f t="shared" si="4"/>
        <v>2.6178109817197042E-3</v>
      </c>
      <c r="D180" s="256">
        <f t="shared" si="5"/>
        <v>2.5831482575311643E-3</v>
      </c>
      <c r="E180" s="221">
        <v>81729518</v>
      </c>
      <c r="F180" s="220">
        <v>72620305</v>
      </c>
      <c r="G180" s="220">
        <v>65789</v>
      </c>
      <c r="H180" s="220">
        <v>3184815</v>
      </c>
      <c r="I180" s="220">
        <v>152982</v>
      </c>
      <c r="J180" s="220">
        <v>1443216</v>
      </c>
      <c r="K180" s="220">
        <v>4846802</v>
      </c>
      <c r="L180" s="219"/>
      <c r="M180" s="220">
        <v>2840996</v>
      </c>
      <c r="N180" s="220">
        <v>29470466</v>
      </c>
      <c r="O180" s="220">
        <v>3011744</v>
      </c>
      <c r="P180" s="220">
        <v>35323206</v>
      </c>
      <c r="Q180" s="219"/>
      <c r="R180" s="220">
        <v>-2049755</v>
      </c>
      <c r="S180" s="220">
        <v>-482643</v>
      </c>
      <c r="T180" s="220">
        <v>-2532398</v>
      </c>
    </row>
    <row r="181" spans="1:20">
      <c r="A181" s="243">
        <v>35401</v>
      </c>
      <c r="B181" s="244" t="s">
        <v>161</v>
      </c>
      <c r="C181" s="255">
        <f t="shared" si="4"/>
        <v>2.5269303890938751E-5</v>
      </c>
      <c r="D181" s="256">
        <f t="shared" si="5"/>
        <v>2.7380142344773188E-5</v>
      </c>
      <c r="E181" s="221">
        <v>866294</v>
      </c>
      <c r="F181" s="220">
        <v>700992</v>
      </c>
      <c r="G181" s="220">
        <v>635</v>
      </c>
      <c r="H181" s="220">
        <v>30742</v>
      </c>
      <c r="I181" s="220">
        <v>1477</v>
      </c>
      <c r="J181" s="220">
        <v>122386</v>
      </c>
      <c r="K181" s="220">
        <v>155240</v>
      </c>
      <c r="L181" s="219"/>
      <c r="M181" s="220">
        <v>27424</v>
      </c>
      <c r="N181" s="220">
        <v>284473</v>
      </c>
      <c r="O181" s="220">
        <v>205971</v>
      </c>
      <c r="P181" s="220">
        <v>517868</v>
      </c>
      <c r="Q181" s="219"/>
      <c r="R181" s="220">
        <v>-19786</v>
      </c>
      <c r="S181" s="220">
        <v>3754</v>
      </c>
      <c r="T181" s="220">
        <v>-16032</v>
      </c>
    </row>
    <row r="182" spans="1:20">
      <c r="A182" s="243">
        <v>35405</v>
      </c>
      <c r="B182" s="244" t="s">
        <v>162</v>
      </c>
      <c r="C182" s="255">
        <f t="shared" si="4"/>
        <v>8.0040052893498755E-4</v>
      </c>
      <c r="D182" s="256">
        <f t="shared" si="5"/>
        <v>8.3287825083430537E-4</v>
      </c>
      <c r="E182" s="221">
        <v>26351851</v>
      </c>
      <c r="F182" s="220">
        <v>22203792</v>
      </c>
      <c r="G182" s="220">
        <v>20115</v>
      </c>
      <c r="H182" s="220">
        <v>973763</v>
      </c>
      <c r="I182" s="220">
        <v>46775</v>
      </c>
      <c r="J182" s="220">
        <v>0</v>
      </c>
      <c r="K182" s="220">
        <v>1040653</v>
      </c>
      <c r="L182" s="219"/>
      <c r="M182" s="220">
        <v>868640</v>
      </c>
      <c r="N182" s="220">
        <v>9010650</v>
      </c>
      <c r="O182" s="220">
        <v>3079943</v>
      </c>
      <c r="P182" s="220">
        <v>12959233</v>
      </c>
      <c r="Q182" s="219"/>
      <c r="R182" s="220">
        <v>-626716</v>
      </c>
      <c r="S182" s="220">
        <v>-910361</v>
      </c>
      <c r="T182" s="220">
        <v>-1537077</v>
      </c>
    </row>
    <row r="183" spans="1:20">
      <c r="A183" s="243">
        <v>35500</v>
      </c>
      <c r="B183" s="244" t="s">
        <v>163</v>
      </c>
      <c r="C183" s="255">
        <f t="shared" si="4"/>
        <v>3.5161943006264203E-3</v>
      </c>
      <c r="D183" s="256">
        <f t="shared" si="5"/>
        <v>3.549130763068775E-3</v>
      </c>
      <c r="E183" s="221">
        <v>112292721</v>
      </c>
      <c r="F183" s="221">
        <v>97542223</v>
      </c>
      <c r="G183" s="221">
        <v>88366</v>
      </c>
      <c r="H183" s="221">
        <v>4277783</v>
      </c>
      <c r="I183" s="221">
        <v>205483</v>
      </c>
      <c r="J183" s="221">
        <v>0</v>
      </c>
      <c r="K183" s="221">
        <v>4571632</v>
      </c>
      <c r="L183" s="218"/>
      <c r="M183" s="221">
        <v>3815972</v>
      </c>
      <c r="N183" s="221">
        <v>39584174</v>
      </c>
      <c r="O183" s="221">
        <v>7988507</v>
      </c>
      <c r="P183" s="221">
        <v>51388653</v>
      </c>
      <c r="Q183" s="218"/>
      <c r="R183" s="221">
        <v>-2753190</v>
      </c>
      <c r="S183" s="221">
        <v>-2323155</v>
      </c>
      <c r="T183" s="221">
        <v>-5076345</v>
      </c>
    </row>
    <row r="184" spans="1:20">
      <c r="A184" s="243">
        <v>35600</v>
      </c>
      <c r="B184" s="244" t="s">
        <v>164</v>
      </c>
      <c r="C184" s="255">
        <f t="shared" si="4"/>
        <v>1.4828795142041271E-3</v>
      </c>
      <c r="D184" s="256">
        <f t="shared" si="5"/>
        <v>1.5021670934302284E-3</v>
      </c>
      <c r="E184" s="221">
        <v>47527815</v>
      </c>
      <c r="F184" s="220">
        <v>41136340</v>
      </c>
      <c r="G184" s="220">
        <v>37267</v>
      </c>
      <c r="H184" s="220">
        <v>1804063</v>
      </c>
      <c r="I184" s="220">
        <v>86658</v>
      </c>
      <c r="J184" s="220">
        <v>1354280</v>
      </c>
      <c r="K184" s="220">
        <v>3282268</v>
      </c>
      <c r="L184" s="219"/>
      <c r="M184" s="220">
        <v>1609304</v>
      </c>
      <c r="N184" s="220">
        <v>16693776</v>
      </c>
      <c r="O184" s="220">
        <v>2225745</v>
      </c>
      <c r="P184" s="220">
        <v>20528825</v>
      </c>
      <c r="Q184" s="219"/>
      <c r="R184" s="220">
        <v>-1161102</v>
      </c>
      <c r="S184" s="220">
        <v>129420</v>
      </c>
      <c r="T184" s="220">
        <v>-1031682</v>
      </c>
    </row>
    <row r="185" spans="1:20">
      <c r="A185" s="243">
        <v>35700</v>
      </c>
      <c r="B185" s="244" t="s">
        <v>165</v>
      </c>
      <c r="C185" s="255">
        <f t="shared" si="4"/>
        <v>8.0206536609561002E-4</v>
      </c>
      <c r="D185" s="256">
        <f t="shared" si="5"/>
        <v>8.0867104110824101E-4</v>
      </c>
      <c r="E185" s="221">
        <v>25585947</v>
      </c>
      <c r="F185" s="220">
        <v>22249976</v>
      </c>
      <c r="G185" s="220">
        <v>20157</v>
      </c>
      <c r="H185" s="220">
        <v>975788</v>
      </c>
      <c r="I185" s="220">
        <v>46872</v>
      </c>
      <c r="J185" s="220">
        <v>667018</v>
      </c>
      <c r="K185" s="220">
        <v>1709835</v>
      </c>
      <c r="L185" s="219"/>
      <c r="M185" s="220">
        <v>870446</v>
      </c>
      <c r="N185" s="220">
        <v>9029392</v>
      </c>
      <c r="O185" s="220">
        <v>1694279</v>
      </c>
      <c r="P185" s="220">
        <v>11594117</v>
      </c>
      <c r="Q185" s="219"/>
      <c r="R185" s="220">
        <v>-628021</v>
      </c>
      <c r="S185" s="220">
        <v>-163598</v>
      </c>
      <c r="T185" s="220">
        <v>-791619</v>
      </c>
    </row>
    <row r="186" spans="1:20">
      <c r="A186" s="243">
        <v>35800</v>
      </c>
      <c r="B186" s="244" t="s">
        <v>166</v>
      </c>
      <c r="C186" s="255">
        <f t="shared" si="4"/>
        <v>1.0805410312839335E-3</v>
      </c>
      <c r="D186" s="256">
        <f t="shared" si="5"/>
        <v>1.0737108215341305E-3</v>
      </c>
      <c r="E186" s="221">
        <v>33971673</v>
      </c>
      <c r="F186" s="221">
        <v>29975128</v>
      </c>
      <c r="G186" s="221">
        <v>27155</v>
      </c>
      <c r="H186" s="221">
        <v>1314580</v>
      </c>
      <c r="I186" s="221">
        <v>63146</v>
      </c>
      <c r="J186" s="221">
        <v>530770</v>
      </c>
      <c r="K186" s="221">
        <v>1935651</v>
      </c>
      <c r="L186" s="218"/>
      <c r="M186" s="221">
        <v>1172664</v>
      </c>
      <c r="N186" s="221">
        <v>12164380</v>
      </c>
      <c r="O186" s="221">
        <v>2954668</v>
      </c>
      <c r="P186" s="221">
        <v>16291712</v>
      </c>
      <c r="Q186" s="218"/>
      <c r="R186" s="221">
        <v>-846068</v>
      </c>
      <c r="S186" s="221">
        <v>-717252</v>
      </c>
      <c r="T186" s="221">
        <v>-1563320</v>
      </c>
    </row>
    <row r="187" spans="1:20">
      <c r="A187" s="243">
        <v>35805</v>
      </c>
      <c r="B187" s="244" t="s">
        <v>167</v>
      </c>
      <c r="C187" s="255">
        <f t="shared" si="4"/>
        <v>2.1938771629185645E-4</v>
      </c>
      <c r="D187" s="256">
        <f t="shared" si="5"/>
        <v>2.2287078214441638E-4</v>
      </c>
      <c r="E187" s="221">
        <v>7051520</v>
      </c>
      <c r="F187" s="220">
        <v>6086002</v>
      </c>
      <c r="G187" s="220">
        <v>5513</v>
      </c>
      <c r="H187" s="220">
        <v>266906</v>
      </c>
      <c r="I187" s="220">
        <v>12821</v>
      </c>
      <c r="J187" s="220">
        <v>919722</v>
      </c>
      <c r="K187" s="220">
        <v>1204962</v>
      </c>
      <c r="L187" s="219"/>
      <c r="M187" s="220">
        <v>238092</v>
      </c>
      <c r="N187" s="220">
        <v>2469796</v>
      </c>
      <c r="O187" s="220">
        <v>103655</v>
      </c>
      <c r="P187" s="220">
        <v>2811543</v>
      </c>
      <c r="Q187" s="219"/>
      <c r="R187" s="220">
        <v>-171780</v>
      </c>
      <c r="S187" s="220">
        <v>273039</v>
      </c>
      <c r="T187" s="220">
        <v>101259</v>
      </c>
    </row>
    <row r="188" spans="1:20">
      <c r="A188" s="243">
        <v>35900</v>
      </c>
      <c r="B188" s="244" t="s">
        <v>168</v>
      </c>
      <c r="C188" s="255">
        <f t="shared" si="4"/>
        <v>2.0589142892650614E-3</v>
      </c>
      <c r="D188" s="256">
        <f t="shared" si="5"/>
        <v>2.0998676670628074E-3</v>
      </c>
      <c r="E188" s="221">
        <v>66438762</v>
      </c>
      <c r="F188" s="220">
        <v>57116035</v>
      </c>
      <c r="G188" s="220">
        <v>51743</v>
      </c>
      <c r="H188" s="220">
        <v>2504864</v>
      </c>
      <c r="I188" s="220">
        <v>120321</v>
      </c>
      <c r="J188" s="220">
        <v>173694</v>
      </c>
      <c r="K188" s="220">
        <v>2850622</v>
      </c>
      <c r="L188" s="219"/>
      <c r="M188" s="220">
        <v>2234450</v>
      </c>
      <c r="N188" s="220">
        <v>23178589</v>
      </c>
      <c r="O188" s="220">
        <v>5175774</v>
      </c>
      <c r="P188" s="220">
        <v>30588813</v>
      </c>
      <c r="Q188" s="219"/>
      <c r="R188" s="220">
        <v>-1612138</v>
      </c>
      <c r="S188" s="220">
        <v>-1230203</v>
      </c>
      <c r="T188" s="220">
        <v>-2842341</v>
      </c>
    </row>
    <row r="189" spans="1:20">
      <c r="A189" s="243">
        <v>35905</v>
      </c>
      <c r="B189" s="244" t="s">
        <v>169</v>
      </c>
      <c r="C189" s="255">
        <f t="shared" si="4"/>
        <v>2.1873168018657821E-4</v>
      </c>
      <c r="D189" s="256">
        <f t="shared" si="5"/>
        <v>2.4493393140573967E-4</v>
      </c>
      <c r="E189" s="221">
        <v>7749587</v>
      </c>
      <c r="F189" s="220">
        <v>6067803</v>
      </c>
      <c r="G189" s="220">
        <v>5497</v>
      </c>
      <c r="H189" s="220">
        <v>266108</v>
      </c>
      <c r="I189" s="220">
        <v>12782</v>
      </c>
      <c r="J189" s="220">
        <v>0</v>
      </c>
      <c r="K189" s="220">
        <v>284387</v>
      </c>
      <c r="L189" s="219"/>
      <c r="M189" s="220">
        <v>237380</v>
      </c>
      <c r="N189" s="220">
        <v>2462410</v>
      </c>
      <c r="O189" s="220">
        <v>1918375</v>
      </c>
      <c r="P189" s="220">
        <v>4618165</v>
      </c>
      <c r="Q189" s="219"/>
      <c r="R189" s="220">
        <v>-171267</v>
      </c>
      <c r="S189" s="220">
        <v>-477402</v>
      </c>
      <c r="T189" s="220">
        <v>-648669</v>
      </c>
    </row>
    <row r="190" spans="1:20">
      <c r="A190" s="243">
        <v>36000</v>
      </c>
      <c r="B190" s="244" t="s">
        <v>170</v>
      </c>
      <c r="C190" s="255">
        <f t="shared" si="4"/>
        <v>5.4000465501865519E-2</v>
      </c>
      <c r="D190" s="256">
        <f t="shared" si="5"/>
        <v>5.3358415516445143E-2</v>
      </c>
      <c r="E190" s="221">
        <v>1688233561</v>
      </c>
      <c r="F190" s="220">
        <v>1498018880</v>
      </c>
      <c r="G190" s="220">
        <v>1357096</v>
      </c>
      <c r="H190" s="220">
        <v>65696678</v>
      </c>
      <c r="I190" s="220">
        <v>3155737</v>
      </c>
      <c r="J190" s="220">
        <v>51750072</v>
      </c>
      <c r="K190" s="220">
        <v>121959583</v>
      </c>
      <c r="L190" s="219"/>
      <c r="M190" s="220">
        <v>58604342</v>
      </c>
      <c r="N190" s="220">
        <v>607919713</v>
      </c>
      <c r="O190" s="220">
        <v>44237592</v>
      </c>
      <c r="P190" s="220">
        <v>710761647</v>
      </c>
      <c r="Q190" s="219"/>
      <c r="R190" s="220">
        <v>-42282541</v>
      </c>
      <c r="S190" s="220">
        <v>8664491</v>
      </c>
      <c r="T190" s="220">
        <v>-33618050</v>
      </c>
    </row>
    <row r="191" spans="1:20">
      <c r="A191" s="243">
        <v>36001</v>
      </c>
      <c r="B191" s="244" t="s">
        <v>171</v>
      </c>
      <c r="C191" s="255">
        <f t="shared" si="4"/>
        <v>0</v>
      </c>
      <c r="D191" s="256">
        <f t="shared" si="5"/>
        <v>0</v>
      </c>
      <c r="E191" s="221">
        <v>0</v>
      </c>
      <c r="F191" s="220">
        <v>0</v>
      </c>
      <c r="G191" s="220">
        <v>0</v>
      </c>
      <c r="H191" s="220">
        <v>0</v>
      </c>
      <c r="I191" s="220">
        <v>0</v>
      </c>
      <c r="J191" s="220">
        <v>42484</v>
      </c>
      <c r="K191" s="220">
        <v>42484</v>
      </c>
      <c r="L191" s="219"/>
      <c r="M191" s="220">
        <v>0</v>
      </c>
      <c r="N191" s="220">
        <v>0</v>
      </c>
      <c r="O191" s="220">
        <v>655080</v>
      </c>
      <c r="P191" s="220">
        <v>655080</v>
      </c>
      <c r="Q191" s="219"/>
      <c r="R191" s="220">
        <v>0</v>
      </c>
      <c r="S191" s="220">
        <v>-197118</v>
      </c>
      <c r="T191" s="220">
        <v>-197118</v>
      </c>
    </row>
    <row r="192" spans="1:20">
      <c r="A192" s="243">
        <v>36002</v>
      </c>
      <c r="B192" s="244" t="s">
        <v>795</v>
      </c>
      <c r="C192" s="255">
        <f t="shared" si="4"/>
        <v>0</v>
      </c>
      <c r="D192" s="256">
        <f t="shared" si="5"/>
        <v>0</v>
      </c>
      <c r="E192" s="221">
        <v>0</v>
      </c>
      <c r="F192" s="220">
        <v>0</v>
      </c>
      <c r="G192" s="220">
        <v>0</v>
      </c>
      <c r="H192" s="220">
        <v>0</v>
      </c>
      <c r="I192" s="220">
        <v>0</v>
      </c>
      <c r="J192" s="220">
        <v>0</v>
      </c>
      <c r="K192" s="220">
        <v>0</v>
      </c>
      <c r="L192" s="219"/>
      <c r="M192" s="220">
        <v>0</v>
      </c>
      <c r="N192" s="220">
        <v>0</v>
      </c>
      <c r="O192" s="220">
        <v>2301748</v>
      </c>
      <c r="P192" s="220">
        <v>2301748</v>
      </c>
      <c r="Q192" s="219"/>
      <c r="R192" s="220">
        <v>0</v>
      </c>
      <c r="S192" s="220">
        <v>-1070064</v>
      </c>
      <c r="T192" s="220">
        <v>-1070064</v>
      </c>
    </row>
    <row r="193" spans="1:20">
      <c r="A193" s="243">
        <v>36003</v>
      </c>
      <c r="B193" s="244" t="s">
        <v>172</v>
      </c>
      <c r="C193" s="255">
        <f t="shared" si="4"/>
        <v>3.5257977189845087E-4</v>
      </c>
      <c r="D193" s="256">
        <f t="shared" si="5"/>
        <v>3.6482713642056275E-4</v>
      </c>
      <c r="E193" s="221">
        <v>11542948</v>
      </c>
      <c r="F193" s="220">
        <v>9780863</v>
      </c>
      <c r="G193" s="220">
        <v>8861</v>
      </c>
      <c r="H193" s="220">
        <v>428947</v>
      </c>
      <c r="I193" s="220">
        <v>20604</v>
      </c>
      <c r="J193" s="220">
        <v>154700</v>
      </c>
      <c r="K193" s="220">
        <v>613112</v>
      </c>
      <c r="L193" s="219"/>
      <c r="M193" s="220">
        <v>382639</v>
      </c>
      <c r="N193" s="220">
        <v>3969229</v>
      </c>
      <c r="O193" s="220">
        <v>1370154</v>
      </c>
      <c r="P193" s="220">
        <v>5722022</v>
      </c>
      <c r="Q193" s="219"/>
      <c r="R193" s="220">
        <v>-276072</v>
      </c>
      <c r="S193" s="220">
        <v>-290456</v>
      </c>
      <c r="T193" s="220">
        <v>-566528</v>
      </c>
    </row>
    <row r="194" spans="1:20">
      <c r="A194" s="243">
        <v>36004</v>
      </c>
      <c r="B194" s="244" t="s">
        <v>796</v>
      </c>
      <c r="C194" s="255">
        <f t="shared" si="4"/>
        <v>2.6891150301566524E-4</v>
      </c>
      <c r="D194" s="256">
        <f t="shared" si="5"/>
        <v>2.5667378209496248E-4</v>
      </c>
      <c r="E194" s="221">
        <v>8121030</v>
      </c>
      <c r="F194" s="220">
        <v>7459834</v>
      </c>
      <c r="G194" s="220">
        <v>6758</v>
      </c>
      <c r="H194" s="220">
        <v>327156</v>
      </c>
      <c r="I194" s="220">
        <v>15715</v>
      </c>
      <c r="J194" s="220">
        <v>1651245</v>
      </c>
      <c r="K194" s="220">
        <v>2000874</v>
      </c>
      <c r="L194" s="219"/>
      <c r="M194" s="220">
        <v>291838</v>
      </c>
      <c r="N194" s="220">
        <v>3027319</v>
      </c>
      <c r="O194" s="220">
        <v>0</v>
      </c>
      <c r="P194" s="220">
        <v>3319157</v>
      </c>
      <c r="Q194" s="219"/>
      <c r="R194" s="220">
        <v>-210559</v>
      </c>
      <c r="S194" s="220">
        <v>477797</v>
      </c>
      <c r="T194" s="220">
        <v>267238</v>
      </c>
    </row>
    <row r="195" spans="1:20">
      <c r="A195" s="243">
        <v>36005</v>
      </c>
      <c r="B195" s="244" t="s">
        <v>173</v>
      </c>
      <c r="C195" s="255">
        <f t="shared" si="4"/>
        <v>3.9665890233787264E-3</v>
      </c>
      <c r="D195" s="256">
        <f t="shared" si="5"/>
        <v>4.1459905522255808E-3</v>
      </c>
      <c r="E195" s="221">
        <v>131177066</v>
      </c>
      <c r="F195" s="221">
        <v>110036556</v>
      </c>
      <c r="G195" s="221">
        <v>99685</v>
      </c>
      <c r="H195" s="221">
        <v>4825731</v>
      </c>
      <c r="I195" s="221">
        <v>231804</v>
      </c>
      <c r="J195" s="221">
        <v>3646962</v>
      </c>
      <c r="K195" s="221">
        <v>8804182</v>
      </c>
      <c r="L195" s="218"/>
      <c r="M195" s="221">
        <v>4304765</v>
      </c>
      <c r="N195" s="221">
        <v>44654572</v>
      </c>
      <c r="O195" s="221">
        <v>15173364</v>
      </c>
      <c r="P195" s="221">
        <v>64132701</v>
      </c>
      <c r="Q195" s="218"/>
      <c r="R195" s="221">
        <v>-3105853</v>
      </c>
      <c r="S195" s="221">
        <v>-3251759</v>
      </c>
      <c r="T195" s="221">
        <v>-6357612</v>
      </c>
    </row>
    <row r="196" spans="1:20">
      <c r="A196" s="243">
        <v>36006</v>
      </c>
      <c r="B196" s="244" t="s">
        <v>174</v>
      </c>
      <c r="C196" s="255">
        <f t="shared" si="4"/>
        <v>6.2529822370285305E-4</v>
      </c>
      <c r="D196" s="256">
        <f t="shared" si="5"/>
        <v>6.1568233721951522E-4</v>
      </c>
      <c r="E196" s="221">
        <v>19479881</v>
      </c>
      <c r="F196" s="220">
        <v>17346305</v>
      </c>
      <c r="G196" s="220">
        <v>15714</v>
      </c>
      <c r="H196" s="220">
        <v>760734</v>
      </c>
      <c r="I196" s="220">
        <v>36542</v>
      </c>
      <c r="J196" s="220">
        <v>2913180</v>
      </c>
      <c r="K196" s="220">
        <v>3726170</v>
      </c>
      <c r="L196" s="219"/>
      <c r="M196" s="220">
        <v>678609</v>
      </c>
      <c r="N196" s="220">
        <v>7039405</v>
      </c>
      <c r="O196" s="220">
        <v>0</v>
      </c>
      <c r="P196" s="220">
        <v>7718014</v>
      </c>
      <c r="Q196" s="219"/>
      <c r="R196" s="220">
        <v>-489612</v>
      </c>
      <c r="S196" s="220">
        <v>953347</v>
      </c>
      <c r="T196" s="220">
        <v>463735</v>
      </c>
    </row>
    <row r="197" spans="1:20">
      <c r="A197" s="243">
        <v>36007</v>
      </c>
      <c r="B197" s="244" t="s">
        <v>175</v>
      </c>
      <c r="C197" s="255">
        <f t="shared" si="4"/>
        <v>1.9800423403972046E-4</v>
      </c>
      <c r="D197" s="256">
        <f t="shared" si="5"/>
        <v>1.8800562885604451E-4</v>
      </c>
      <c r="E197" s="221">
        <v>5948404</v>
      </c>
      <c r="F197" s="220">
        <v>5492806</v>
      </c>
      <c r="G197" s="220">
        <v>4976</v>
      </c>
      <c r="H197" s="220">
        <v>240891</v>
      </c>
      <c r="I197" s="220">
        <v>11571</v>
      </c>
      <c r="J197" s="220">
        <v>780748</v>
      </c>
      <c r="K197" s="220">
        <v>1038186</v>
      </c>
      <c r="L197" s="219"/>
      <c r="M197" s="220">
        <v>214885</v>
      </c>
      <c r="N197" s="220">
        <v>2229068</v>
      </c>
      <c r="O197" s="220">
        <v>0</v>
      </c>
      <c r="P197" s="220">
        <v>2443953</v>
      </c>
      <c r="Q197" s="219"/>
      <c r="R197" s="220">
        <v>-155039</v>
      </c>
      <c r="S197" s="220">
        <v>224537</v>
      </c>
      <c r="T197" s="220">
        <v>69498</v>
      </c>
    </row>
    <row r="198" spans="1:20">
      <c r="A198" s="243">
        <v>36008</v>
      </c>
      <c r="B198" s="244" t="s">
        <v>176</v>
      </c>
      <c r="C198" s="255">
        <f t="shared" si="4"/>
        <v>5.4012455761184028E-4</v>
      </c>
      <c r="D198" s="256">
        <f t="shared" si="5"/>
        <v>5.2970240570745131E-4</v>
      </c>
      <c r="E198" s="221">
        <v>16759519</v>
      </c>
      <c r="F198" s="221">
        <v>14983515</v>
      </c>
      <c r="G198" s="221">
        <v>13574</v>
      </c>
      <c r="H198" s="221">
        <v>657113</v>
      </c>
      <c r="I198" s="221">
        <v>31564</v>
      </c>
      <c r="J198" s="221">
        <v>1141494</v>
      </c>
      <c r="K198" s="221">
        <v>1843745</v>
      </c>
      <c r="L198" s="218"/>
      <c r="M198" s="221">
        <v>586174</v>
      </c>
      <c r="N198" s="221">
        <v>6080547</v>
      </c>
      <c r="O198" s="221">
        <v>1222315</v>
      </c>
      <c r="P198" s="221">
        <v>7889036</v>
      </c>
      <c r="Q198" s="218"/>
      <c r="R198" s="221">
        <v>-422918</v>
      </c>
      <c r="S198" s="221">
        <v>108390</v>
      </c>
      <c r="T198" s="221">
        <v>-314528</v>
      </c>
    </row>
    <row r="199" spans="1:20">
      <c r="A199" s="243">
        <v>36009</v>
      </c>
      <c r="B199" s="244" t="s">
        <v>177</v>
      </c>
      <c r="C199" s="255">
        <f t="shared" ref="C199:C262" si="6">F199/$F$316</f>
        <v>9.351036052254078E-5</v>
      </c>
      <c r="D199" s="256">
        <f t="shared" ref="D199:D262" si="7">E199/$E$316</f>
        <v>1.005670775576133E-4</v>
      </c>
      <c r="E199" s="221">
        <v>3181892</v>
      </c>
      <c r="F199" s="220">
        <v>2594057</v>
      </c>
      <c r="G199" s="220">
        <v>2350</v>
      </c>
      <c r="H199" s="220">
        <v>113764</v>
      </c>
      <c r="I199" s="220">
        <v>5465</v>
      </c>
      <c r="J199" s="220">
        <v>61038</v>
      </c>
      <c r="K199" s="220">
        <v>182617</v>
      </c>
      <c r="L199" s="219"/>
      <c r="M199" s="220">
        <v>101483</v>
      </c>
      <c r="N199" s="220">
        <v>1052709</v>
      </c>
      <c r="O199" s="220">
        <v>1859048</v>
      </c>
      <c r="P199" s="220">
        <v>3013240</v>
      </c>
      <c r="Q199" s="219"/>
      <c r="R199" s="220">
        <v>-73220</v>
      </c>
      <c r="S199" s="220">
        <v>-498885</v>
      </c>
      <c r="T199" s="220">
        <v>-572105</v>
      </c>
    </row>
    <row r="200" spans="1:20">
      <c r="A200" s="243">
        <v>36100</v>
      </c>
      <c r="B200" s="244" t="s">
        <v>178</v>
      </c>
      <c r="C200" s="255">
        <f t="shared" si="6"/>
        <v>6.2930570707336159E-4</v>
      </c>
      <c r="D200" s="256">
        <f t="shared" si="7"/>
        <v>6.3977134027166807E-4</v>
      </c>
      <c r="E200" s="221">
        <v>20242045</v>
      </c>
      <c r="F200" s="220">
        <v>17457476</v>
      </c>
      <c r="G200" s="220">
        <v>15815</v>
      </c>
      <c r="H200" s="220">
        <v>765610</v>
      </c>
      <c r="I200" s="220">
        <v>36776</v>
      </c>
      <c r="J200" s="220">
        <v>72352</v>
      </c>
      <c r="K200" s="220">
        <v>890553</v>
      </c>
      <c r="L200" s="219"/>
      <c r="M200" s="220">
        <v>682958</v>
      </c>
      <c r="N200" s="220">
        <v>7084519</v>
      </c>
      <c r="O200" s="220">
        <v>1211056</v>
      </c>
      <c r="P200" s="220">
        <v>8978533</v>
      </c>
      <c r="Q200" s="219"/>
      <c r="R200" s="220">
        <v>-492749</v>
      </c>
      <c r="S200" s="220">
        <v>-297556</v>
      </c>
      <c r="T200" s="220">
        <v>-790305</v>
      </c>
    </row>
    <row r="201" spans="1:20">
      <c r="A201" s="243">
        <v>36102</v>
      </c>
      <c r="B201" s="244" t="s">
        <v>179</v>
      </c>
      <c r="C201" s="255">
        <f t="shared" si="6"/>
        <v>2.8992376378243637E-4</v>
      </c>
      <c r="D201" s="256">
        <f t="shared" si="7"/>
        <v>2.5022535518459216E-4</v>
      </c>
      <c r="E201" s="221">
        <v>7917005</v>
      </c>
      <c r="F201" s="220">
        <v>8042732</v>
      </c>
      <c r="G201" s="220">
        <v>7286</v>
      </c>
      <c r="H201" s="220">
        <v>352720</v>
      </c>
      <c r="I201" s="220">
        <v>16943</v>
      </c>
      <c r="J201" s="220">
        <v>3003426</v>
      </c>
      <c r="K201" s="220">
        <v>3380375</v>
      </c>
      <c r="L201" s="219"/>
      <c r="M201" s="220">
        <v>314642</v>
      </c>
      <c r="N201" s="220">
        <v>3263867</v>
      </c>
      <c r="O201" s="220">
        <v>0</v>
      </c>
      <c r="P201" s="220">
        <v>3578509</v>
      </c>
      <c r="Q201" s="219"/>
      <c r="R201" s="220">
        <v>-227010</v>
      </c>
      <c r="S201" s="220">
        <v>866588</v>
      </c>
      <c r="T201" s="220">
        <v>639578</v>
      </c>
    </row>
    <row r="202" spans="1:20">
      <c r="A202" s="243">
        <v>36105</v>
      </c>
      <c r="B202" s="244" t="s">
        <v>180</v>
      </c>
      <c r="C202" s="255">
        <f t="shared" si="6"/>
        <v>3.2011288786395548E-4</v>
      </c>
      <c r="D202" s="256">
        <f t="shared" si="7"/>
        <v>3.1004867824505403E-4</v>
      </c>
      <c r="E202" s="221">
        <v>9809785</v>
      </c>
      <c r="F202" s="220">
        <v>8880204</v>
      </c>
      <c r="G202" s="220">
        <v>8045</v>
      </c>
      <c r="H202" s="220">
        <v>389448</v>
      </c>
      <c r="I202" s="220">
        <v>18707</v>
      </c>
      <c r="J202" s="220">
        <v>462871</v>
      </c>
      <c r="K202" s="220">
        <v>879071</v>
      </c>
      <c r="L202" s="219"/>
      <c r="M202" s="220">
        <v>347404</v>
      </c>
      <c r="N202" s="220">
        <v>3603727</v>
      </c>
      <c r="O202" s="220">
        <v>1001270</v>
      </c>
      <c r="P202" s="220">
        <v>4952401</v>
      </c>
      <c r="Q202" s="219"/>
      <c r="R202" s="220">
        <v>-250650</v>
      </c>
      <c r="S202" s="220">
        <v>-154106</v>
      </c>
      <c r="T202" s="220">
        <v>-404756</v>
      </c>
    </row>
    <row r="203" spans="1:20">
      <c r="A203" s="243">
        <v>36200</v>
      </c>
      <c r="B203" s="244" t="s">
        <v>181</v>
      </c>
      <c r="C203" s="255">
        <f t="shared" si="6"/>
        <v>1.2209768444202522E-3</v>
      </c>
      <c r="D203" s="256">
        <f t="shared" si="7"/>
        <v>1.272752465672624E-3</v>
      </c>
      <c r="E203" s="221">
        <v>40269251</v>
      </c>
      <c r="F203" s="220">
        <v>33870937</v>
      </c>
      <c r="G203" s="220">
        <v>30685</v>
      </c>
      <c r="H203" s="220">
        <v>1485434</v>
      </c>
      <c r="I203" s="220">
        <v>71353</v>
      </c>
      <c r="J203" s="220">
        <v>784508</v>
      </c>
      <c r="K203" s="220">
        <v>2371980</v>
      </c>
      <c r="L203" s="219"/>
      <c r="M203" s="220">
        <v>1325073</v>
      </c>
      <c r="N203" s="220">
        <v>13745361</v>
      </c>
      <c r="O203" s="220">
        <v>5886865</v>
      </c>
      <c r="P203" s="220">
        <v>20957299</v>
      </c>
      <c r="Q203" s="219"/>
      <c r="R203" s="220">
        <v>-956029</v>
      </c>
      <c r="S203" s="220">
        <v>-1112332</v>
      </c>
      <c r="T203" s="220">
        <v>-2068361</v>
      </c>
    </row>
    <row r="204" spans="1:20">
      <c r="A204" s="243">
        <v>36205</v>
      </c>
      <c r="B204" s="244" t="s">
        <v>182</v>
      </c>
      <c r="C204" s="255">
        <f t="shared" si="6"/>
        <v>2.6510942069619655E-4</v>
      </c>
      <c r="D204" s="256">
        <f t="shared" si="7"/>
        <v>2.5579744079882798E-4</v>
      </c>
      <c r="E204" s="221">
        <v>8093303</v>
      </c>
      <c r="F204" s="220">
        <v>7354361</v>
      </c>
      <c r="G204" s="220">
        <v>6663</v>
      </c>
      <c r="H204" s="220">
        <v>322531</v>
      </c>
      <c r="I204" s="220">
        <v>15493</v>
      </c>
      <c r="J204" s="220">
        <v>941115</v>
      </c>
      <c r="K204" s="220">
        <v>1285802</v>
      </c>
      <c r="L204" s="219"/>
      <c r="M204" s="220">
        <v>287712</v>
      </c>
      <c r="N204" s="220">
        <v>2984516</v>
      </c>
      <c r="O204" s="220">
        <v>209564</v>
      </c>
      <c r="P204" s="220">
        <v>3481792</v>
      </c>
      <c r="Q204" s="219"/>
      <c r="R204" s="220">
        <v>-207582</v>
      </c>
      <c r="S204" s="220">
        <v>152055</v>
      </c>
      <c r="T204" s="220">
        <v>-55527</v>
      </c>
    </row>
    <row r="205" spans="1:20">
      <c r="A205" s="243">
        <v>36300</v>
      </c>
      <c r="B205" s="244" t="s">
        <v>183</v>
      </c>
      <c r="C205" s="255">
        <f t="shared" si="6"/>
        <v>4.3939666081695104E-3</v>
      </c>
      <c r="D205" s="256">
        <f t="shared" si="7"/>
        <v>4.3671070082624761E-3</v>
      </c>
      <c r="E205" s="221">
        <v>138173080</v>
      </c>
      <c r="F205" s="220">
        <v>121892374</v>
      </c>
      <c r="G205" s="220">
        <v>110426</v>
      </c>
      <c r="H205" s="220">
        <v>5345676</v>
      </c>
      <c r="I205" s="220">
        <v>256779</v>
      </c>
      <c r="J205" s="220">
        <v>4280042</v>
      </c>
      <c r="K205" s="220">
        <v>9992923</v>
      </c>
      <c r="L205" s="219"/>
      <c r="M205" s="220">
        <v>4768580</v>
      </c>
      <c r="N205" s="220">
        <v>49465850</v>
      </c>
      <c r="O205" s="220">
        <v>6310202</v>
      </c>
      <c r="P205" s="220">
        <v>60544632</v>
      </c>
      <c r="Q205" s="219"/>
      <c r="R205" s="220">
        <v>-3440490</v>
      </c>
      <c r="S205" s="220">
        <v>-404</v>
      </c>
      <c r="T205" s="220">
        <v>-3440894</v>
      </c>
    </row>
    <row r="206" spans="1:20">
      <c r="A206" s="243">
        <v>36301</v>
      </c>
      <c r="B206" s="244" t="s">
        <v>184</v>
      </c>
      <c r="C206" s="255">
        <f t="shared" si="6"/>
        <v>9.8585763538022581E-5</v>
      </c>
      <c r="D206" s="256">
        <f t="shared" si="7"/>
        <v>8.768299258614009E-5</v>
      </c>
      <c r="E206" s="221">
        <v>2774246</v>
      </c>
      <c r="F206" s="220">
        <v>2734853</v>
      </c>
      <c r="G206" s="220">
        <v>2478</v>
      </c>
      <c r="H206" s="220">
        <v>119939</v>
      </c>
      <c r="I206" s="220">
        <v>5761</v>
      </c>
      <c r="J206" s="220">
        <v>1019009</v>
      </c>
      <c r="K206" s="220">
        <v>1147187</v>
      </c>
      <c r="L206" s="219"/>
      <c r="M206" s="220">
        <v>106991</v>
      </c>
      <c r="N206" s="220">
        <v>1109847</v>
      </c>
      <c r="O206" s="220">
        <v>0</v>
      </c>
      <c r="P206" s="220">
        <v>1216838</v>
      </c>
      <c r="Q206" s="219"/>
      <c r="R206" s="220">
        <v>-77191</v>
      </c>
      <c r="S206" s="220">
        <v>294050</v>
      </c>
      <c r="T206" s="220">
        <v>216859</v>
      </c>
    </row>
    <row r="207" spans="1:20">
      <c r="A207" s="243">
        <v>36302</v>
      </c>
      <c r="B207" s="244" t="s">
        <v>185</v>
      </c>
      <c r="C207" s="255">
        <f t="shared" si="6"/>
        <v>1.3874037129118691E-4</v>
      </c>
      <c r="D207" s="256">
        <f t="shared" si="7"/>
        <v>1.2548807860015258E-4</v>
      </c>
      <c r="E207" s="221">
        <v>3970380</v>
      </c>
      <c r="F207" s="221">
        <v>3848776</v>
      </c>
      <c r="G207" s="221">
        <v>3487</v>
      </c>
      <c r="H207" s="221">
        <v>168791</v>
      </c>
      <c r="I207" s="221">
        <v>8108</v>
      </c>
      <c r="J207" s="221">
        <v>770488</v>
      </c>
      <c r="K207" s="221">
        <v>950874</v>
      </c>
      <c r="L207" s="218"/>
      <c r="M207" s="221">
        <v>150569</v>
      </c>
      <c r="N207" s="221">
        <v>1561894</v>
      </c>
      <c r="O207" s="221">
        <v>13101</v>
      </c>
      <c r="P207" s="221">
        <v>1725564</v>
      </c>
      <c r="Q207" s="218"/>
      <c r="R207" s="221">
        <v>-108634</v>
      </c>
      <c r="S207" s="221">
        <v>180486</v>
      </c>
      <c r="T207" s="221">
        <v>71852</v>
      </c>
    </row>
    <row r="208" spans="1:20">
      <c r="A208" s="243">
        <v>36303</v>
      </c>
      <c r="B208" s="244" t="s">
        <v>341</v>
      </c>
      <c r="C208" s="255">
        <f t="shared" si="6"/>
        <v>2.0410667835832233E-4</v>
      </c>
      <c r="D208" s="256">
        <f t="shared" si="7"/>
        <v>1.8502353364297129E-4</v>
      </c>
      <c r="E208" s="221">
        <v>5854052</v>
      </c>
      <c r="F208" s="220">
        <v>5662093</v>
      </c>
      <c r="G208" s="220">
        <v>5129</v>
      </c>
      <c r="H208" s="220">
        <v>248315</v>
      </c>
      <c r="I208" s="220">
        <v>11928</v>
      </c>
      <c r="J208" s="220">
        <v>4931417</v>
      </c>
      <c r="K208" s="220">
        <v>5196789</v>
      </c>
      <c r="L208" s="219"/>
      <c r="M208" s="220">
        <v>221508</v>
      </c>
      <c r="N208" s="220">
        <v>2297767</v>
      </c>
      <c r="O208" s="220">
        <v>0</v>
      </c>
      <c r="P208" s="220">
        <v>2519275</v>
      </c>
      <c r="Q208" s="219"/>
      <c r="R208" s="220">
        <v>-159818</v>
      </c>
      <c r="S208" s="220">
        <v>1460439</v>
      </c>
      <c r="T208" s="220">
        <v>1300621</v>
      </c>
    </row>
    <row r="209" spans="1:20">
      <c r="A209" s="243">
        <v>36305</v>
      </c>
      <c r="B209" s="244" t="s">
        <v>186</v>
      </c>
      <c r="C209" s="255">
        <f t="shared" si="6"/>
        <v>7.8467718301685179E-4</v>
      </c>
      <c r="D209" s="256">
        <f t="shared" si="7"/>
        <v>7.9451465408909253E-4</v>
      </c>
      <c r="E209" s="221">
        <v>25138046</v>
      </c>
      <c r="F209" s="220">
        <v>21767613</v>
      </c>
      <c r="G209" s="220">
        <v>19720</v>
      </c>
      <c r="H209" s="220">
        <v>954634</v>
      </c>
      <c r="I209" s="220">
        <v>45856</v>
      </c>
      <c r="J209" s="220">
        <v>0</v>
      </c>
      <c r="K209" s="220">
        <v>1020210</v>
      </c>
      <c r="L209" s="219"/>
      <c r="M209" s="220">
        <v>851576</v>
      </c>
      <c r="N209" s="220">
        <v>8833641</v>
      </c>
      <c r="O209" s="220">
        <v>1424554</v>
      </c>
      <c r="P209" s="220">
        <v>11109771</v>
      </c>
      <c r="Q209" s="219"/>
      <c r="R209" s="220">
        <v>-614406</v>
      </c>
      <c r="S209" s="220">
        <v>-598352</v>
      </c>
      <c r="T209" s="220">
        <v>-1212758</v>
      </c>
    </row>
    <row r="210" spans="1:20">
      <c r="A210" s="243">
        <v>36310</v>
      </c>
      <c r="B210" s="244" t="s">
        <v>797</v>
      </c>
      <c r="C210" s="255">
        <f t="shared" si="6"/>
        <v>0</v>
      </c>
      <c r="D210" s="256">
        <f t="shared" si="7"/>
        <v>0</v>
      </c>
      <c r="E210" s="221">
        <v>0</v>
      </c>
      <c r="F210" s="221">
        <v>0</v>
      </c>
      <c r="G210" s="221">
        <v>0</v>
      </c>
      <c r="H210" s="221">
        <v>0</v>
      </c>
      <c r="I210" s="221">
        <v>0</v>
      </c>
      <c r="J210" s="221">
        <v>357178</v>
      </c>
      <c r="K210" s="221">
        <v>357178</v>
      </c>
      <c r="L210" s="218"/>
      <c r="M210" s="221">
        <v>0</v>
      </c>
      <c r="N210" s="221">
        <v>0</v>
      </c>
      <c r="O210" s="221">
        <v>539943</v>
      </c>
      <c r="P210" s="221">
        <v>539943</v>
      </c>
      <c r="Q210" s="218"/>
      <c r="R210" s="221">
        <v>0</v>
      </c>
      <c r="S210" s="221">
        <v>-1392</v>
      </c>
      <c r="T210" s="221">
        <v>-1392</v>
      </c>
    </row>
    <row r="211" spans="1:20">
      <c r="A211" s="243">
        <v>36400</v>
      </c>
      <c r="B211" s="244" t="s">
        <v>187</v>
      </c>
      <c r="C211" s="255">
        <f t="shared" si="6"/>
        <v>4.4104101915393452E-3</v>
      </c>
      <c r="D211" s="256">
        <f t="shared" si="7"/>
        <v>4.5944079489814438E-3</v>
      </c>
      <c r="E211" s="221">
        <v>145364768</v>
      </c>
      <c r="F211" s="220">
        <v>122348533</v>
      </c>
      <c r="G211" s="220">
        <v>110839</v>
      </c>
      <c r="H211" s="220">
        <v>5365681</v>
      </c>
      <c r="I211" s="220">
        <v>257740</v>
      </c>
      <c r="J211" s="220">
        <v>5861930</v>
      </c>
      <c r="K211" s="220">
        <v>11596190</v>
      </c>
      <c r="L211" s="219"/>
      <c r="M211" s="220">
        <v>4786425</v>
      </c>
      <c r="N211" s="220">
        <v>49650967</v>
      </c>
      <c r="O211" s="220">
        <v>19022178</v>
      </c>
      <c r="P211" s="220">
        <v>73459570</v>
      </c>
      <c r="Q211" s="219"/>
      <c r="R211" s="220">
        <v>-3453365</v>
      </c>
      <c r="S211" s="220">
        <v>-1920874</v>
      </c>
      <c r="T211" s="220">
        <v>-5374239</v>
      </c>
    </row>
    <row r="212" spans="1:20">
      <c r="A212" s="243">
        <v>36405</v>
      </c>
      <c r="B212" s="244" t="s">
        <v>798</v>
      </c>
      <c r="C212" s="255">
        <f t="shared" si="6"/>
        <v>7.1535270613445922E-4</v>
      </c>
      <c r="D212" s="256">
        <f t="shared" si="7"/>
        <v>7.5638333029750941E-4</v>
      </c>
      <c r="E212" s="221">
        <v>23931590</v>
      </c>
      <c r="F212" s="220">
        <v>19844493</v>
      </c>
      <c r="G212" s="220">
        <v>17978</v>
      </c>
      <c r="H212" s="220">
        <v>870294</v>
      </c>
      <c r="I212" s="220">
        <v>41805</v>
      </c>
      <c r="J212" s="220">
        <v>480861</v>
      </c>
      <c r="K212" s="220">
        <v>1410938</v>
      </c>
      <c r="L212" s="219"/>
      <c r="M212" s="220">
        <v>776341</v>
      </c>
      <c r="N212" s="220">
        <v>8053208</v>
      </c>
      <c r="O212" s="220">
        <v>3080311</v>
      </c>
      <c r="P212" s="220">
        <v>11909860</v>
      </c>
      <c r="Q212" s="219"/>
      <c r="R212" s="220">
        <v>-560124</v>
      </c>
      <c r="S212" s="220">
        <v>-572083</v>
      </c>
      <c r="T212" s="220">
        <v>-1132207</v>
      </c>
    </row>
    <row r="213" spans="1:20">
      <c r="A213" s="243">
        <v>36500</v>
      </c>
      <c r="B213" s="244" t="s">
        <v>188</v>
      </c>
      <c r="C213" s="255">
        <f t="shared" si="6"/>
        <v>9.3755539732900024E-3</v>
      </c>
      <c r="D213" s="256">
        <f t="shared" si="7"/>
        <v>9.557464649829794E-3</v>
      </c>
      <c r="E213" s="221">
        <v>302393398</v>
      </c>
      <c r="F213" s="220">
        <v>260085848</v>
      </c>
      <c r="G213" s="220">
        <v>235619</v>
      </c>
      <c r="H213" s="220">
        <v>11406249</v>
      </c>
      <c r="I213" s="220">
        <v>547899</v>
      </c>
      <c r="J213" s="220">
        <v>8464886</v>
      </c>
      <c r="K213" s="220">
        <v>20654653</v>
      </c>
      <c r="L213" s="219"/>
      <c r="M213" s="220">
        <v>10174878</v>
      </c>
      <c r="N213" s="220">
        <v>105546943</v>
      </c>
      <c r="O213" s="220">
        <v>15573720</v>
      </c>
      <c r="P213" s="220">
        <v>131295541</v>
      </c>
      <c r="Q213" s="219"/>
      <c r="R213" s="220">
        <v>-7341088</v>
      </c>
      <c r="S213" s="220">
        <v>577478</v>
      </c>
      <c r="T213" s="220">
        <v>-6763610</v>
      </c>
    </row>
    <row r="214" spans="1:20">
      <c r="A214" s="243">
        <v>36501</v>
      </c>
      <c r="B214" s="244" t="s">
        <v>799</v>
      </c>
      <c r="C214" s="255">
        <f t="shared" si="6"/>
        <v>1.2806481568142586E-4</v>
      </c>
      <c r="D214" s="256">
        <f t="shared" si="7"/>
        <v>1.2844725941788199E-4</v>
      </c>
      <c r="E214" s="221">
        <v>4064007</v>
      </c>
      <c r="F214" s="220">
        <v>3552627</v>
      </c>
      <c r="G214" s="220">
        <v>3218</v>
      </c>
      <c r="H214" s="220">
        <v>155803</v>
      </c>
      <c r="I214" s="220">
        <v>7484</v>
      </c>
      <c r="J214" s="220">
        <v>362628</v>
      </c>
      <c r="K214" s="220">
        <v>529133</v>
      </c>
      <c r="L214" s="219"/>
      <c r="M214" s="220">
        <v>138983</v>
      </c>
      <c r="N214" s="220">
        <v>1441712</v>
      </c>
      <c r="O214" s="220">
        <v>152354</v>
      </c>
      <c r="P214" s="220">
        <v>1733049</v>
      </c>
      <c r="Q214" s="219"/>
      <c r="R214" s="220">
        <v>-100275</v>
      </c>
      <c r="S214" s="220">
        <v>111989</v>
      </c>
      <c r="T214" s="220">
        <v>11714</v>
      </c>
    </row>
    <row r="215" spans="1:20">
      <c r="A215" s="243">
        <v>36502</v>
      </c>
      <c r="B215" s="244" t="s">
        <v>190</v>
      </c>
      <c r="C215" s="255">
        <f t="shared" si="6"/>
        <v>4.4392365239861567E-5</v>
      </c>
      <c r="D215" s="256">
        <f t="shared" si="7"/>
        <v>4.5664502374497567E-5</v>
      </c>
      <c r="E215" s="221">
        <v>1444802</v>
      </c>
      <c r="F215" s="220">
        <v>1231482</v>
      </c>
      <c r="G215" s="220">
        <v>1116</v>
      </c>
      <c r="H215" s="220">
        <v>54008</v>
      </c>
      <c r="I215" s="220">
        <v>2594</v>
      </c>
      <c r="J215" s="220">
        <v>41523</v>
      </c>
      <c r="K215" s="220">
        <v>99241</v>
      </c>
      <c r="L215" s="219"/>
      <c r="M215" s="220">
        <v>48177</v>
      </c>
      <c r="N215" s="220">
        <v>499755</v>
      </c>
      <c r="O215" s="220">
        <v>116046</v>
      </c>
      <c r="P215" s="220">
        <v>663978</v>
      </c>
      <c r="Q215" s="219"/>
      <c r="R215" s="220">
        <v>-34759</v>
      </c>
      <c r="S215" s="220">
        <v>-15534</v>
      </c>
      <c r="T215" s="220">
        <v>-50293</v>
      </c>
    </row>
    <row r="216" spans="1:20">
      <c r="A216" s="243">
        <v>36505</v>
      </c>
      <c r="B216" s="244" t="s">
        <v>191</v>
      </c>
      <c r="C216" s="255">
        <f t="shared" si="6"/>
        <v>1.7334805120469822E-3</v>
      </c>
      <c r="D216" s="256">
        <f t="shared" si="7"/>
        <v>1.7993698668273615E-3</v>
      </c>
      <c r="E216" s="221">
        <v>56931162</v>
      </c>
      <c r="F216" s="220">
        <v>48088225</v>
      </c>
      <c r="G216" s="220">
        <v>43564</v>
      </c>
      <c r="H216" s="220">
        <v>2108943</v>
      </c>
      <c r="I216" s="220">
        <v>101303</v>
      </c>
      <c r="J216" s="220">
        <v>257740</v>
      </c>
      <c r="K216" s="220">
        <v>2511550</v>
      </c>
      <c r="L216" s="219"/>
      <c r="M216" s="220">
        <v>1881271</v>
      </c>
      <c r="N216" s="220">
        <v>19514961</v>
      </c>
      <c r="O216" s="220">
        <v>3888451</v>
      </c>
      <c r="P216" s="220">
        <v>25284683</v>
      </c>
      <c r="Q216" s="219"/>
      <c r="R216" s="220">
        <v>-1357321</v>
      </c>
      <c r="S216" s="220">
        <v>-749567</v>
      </c>
      <c r="T216" s="220">
        <v>-2106888</v>
      </c>
    </row>
    <row r="217" spans="1:20">
      <c r="A217" s="243">
        <v>36600</v>
      </c>
      <c r="B217" s="244" t="s">
        <v>192</v>
      </c>
      <c r="C217" s="255">
        <f t="shared" si="6"/>
        <v>6.0121925819492394E-4</v>
      </c>
      <c r="D217" s="256">
        <f t="shared" si="7"/>
        <v>6.2509474906912148E-4</v>
      </c>
      <c r="E217" s="221">
        <v>19777685</v>
      </c>
      <c r="F217" s="220">
        <v>16678334</v>
      </c>
      <c r="G217" s="220">
        <v>15109</v>
      </c>
      <c r="H217" s="220">
        <v>731440</v>
      </c>
      <c r="I217" s="220">
        <v>35135</v>
      </c>
      <c r="J217" s="220">
        <v>86940</v>
      </c>
      <c r="K217" s="220">
        <v>868624</v>
      </c>
      <c r="L217" s="219"/>
      <c r="M217" s="220">
        <v>652477</v>
      </c>
      <c r="N217" s="220">
        <v>6768331</v>
      </c>
      <c r="O217" s="220">
        <v>2440695</v>
      </c>
      <c r="P217" s="220">
        <v>9861503</v>
      </c>
      <c r="Q217" s="219"/>
      <c r="R217" s="220">
        <v>-470756</v>
      </c>
      <c r="S217" s="220">
        <v>-544367</v>
      </c>
      <c r="T217" s="220">
        <v>-1015123</v>
      </c>
    </row>
    <row r="218" spans="1:20">
      <c r="A218" s="243">
        <v>36601</v>
      </c>
      <c r="B218" s="244" t="s">
        <v>193</v>
      </c>
      <c r="C218" s="255">
        <f t="shared" si="6"/>
        <v>3.7666591094256057E-4</v>
      </c>
      <c r="D218" s="256">
        <f t="shared" si="7"/>
        <v>4.1233424063526463E-4</v>
      </c>
      <c r="E218" s="221">
        <v>13046049</v>
      </c>
      <c r="F218" s="220">
        <v>10449033</v>
      </c>
      <c r="G218" s="220">
        <v>9466</v>
      </c>
      <c r="H218" s="220">
        <v>458250</v>
      </c>
      <c r="I218" s="220">
        <v>22012</v>
      </c>
      <c r="J218" s="220">
        <v>947008</v>
      </c>
      <c r="K218" s="220">
        <v>1436736</v>
      </c>
      <c r="L218" s="219"/>
      <c r="M218" s="220">
        <v>408779</v>
      </c>
      <c r="N218" s="220">
        <v>4240383</v>
      </c>
      <c r="O218" s="220">
        <v>1992729</v>
      </c>
      <c r="P218" s="220">
        <v>6641891</v>
      </c>
      <c r="Q218" s="219"/>
      <c r="R218" s="220">
        <v>-294932</v>
      </c>
      <c r="S218" s="220">
        <v>10163</v>
      </c>
      <c r="T218" s="220">
        <v>-284769</v>
      </c>
    </row>
    <row r="219" spans="1:20">
      <c r="A219" s="243">
        <v>36700</v>
      </c>
      <c r="B219" s="244" t="s">
        <v>194</v>
      </c>
      <c r="C219" s="255">
        <f t="shared" si="6"/>
        <v>8.4053601687111568E-3</v>
      </c>
      <c r="D219" s="256">
        <f t="shared" si="7"/>
        <v>8.3768313720758072E-3</v>
      </c>
      <c r="E219" s="221">
        <v>265038752</v>
      </c>
      <c r="F219" s="221">
        <v>233171846</v>
      </c>
      <c r="G219" s="221">
        <v>211237</v>
      </c>
      <c r="H219" s="221">
        <v>10225916</v>
      </c>
      <c r="I219" s="221">
        <v>491201</v>
      </c>
      <c r="J219" s="221">
        <v>5512045</v>
      </c>
      <c r="K219" s="221">
        <v>16440399</v>
      </c>
      <c r="L219" s="218"/>
      <c r="M219" s="221">
        <v>9121969</v>
      </c>
      <c r="N219" s="221">
        <v>94624816</v>
      </c>
      <c r="O219" s="221">
        <v>0</v>
      </c>
      <c r="P219" s="221">
        <v>103746785</v>
      </c>
      <c r="Q219" s="218"/>
      <c r="R219" s="221">
        <v>-6581425</v>
      </c>
      <c r="S219" s="221">
        <v>2502253</v>
      </c>
      <c r="T219" s="221">
        <v>-4079172</v>
      </c>
    </row>
    <row r="220" spans="1:20">
      <c r="A220" s="243">
        <v>36701</v>
      </c>
      <c r="B220" s="244" t="s">
        <v>195</v>
      </c>
      <c r="C220" s="255">
        <f t="shared" si="6"/>
        <v>4.2178265914497868E-5</v>
      </c>
      <c r="D220" s="256">
        <f t="shared" si="7"/>
        <v>4.0112865882727157E-5</v>
      </c>
      <c r="E220" s="221">
        <v>1269151</v>
      </c>
      <c r="F220" s="220">
        <v>1170061</v>
      </c>
      <c r="G220" s="220">
        <v>1060</v>
      </c>
      <c r="H220" s="220">
        <v>51314</v>
      </c>
      <c r="I220" s="220">
        <v>2465</v>
      </c>
      <c r="J220" s="220">
        <v>374607</v>
      </c>
      <c r="K220" s="220">
        <v>429446</v>
      </c>
      <c r="L220" s="219"/>
      <c r="M220" s="220">
        <v>45774</v>
      </c>
      <c r="N220" s="220">
        <v>474829</v>
      </c>
      <c r="O220" s="220">
        <v>195763</v>
      </c>
      <c r="P220" s="220">
        <v>716366</v>
      </c>
      <c r="Q220" s="219"/>
      <c r="R220" s="220">
        <v>-33024</v>
      </c>
      <c r="S220" s="220">
        <v>853</v>
      </c>
      <c r="T220" s="220">
        <v>-32171</v>
      </c>
    </row>
    <row r="221" spans="1:20">
      <c r="A221" s="243">
        <v>36705</v>
      </c>
      <c r="B221" s="244" t="s">
        <v>196</v>
      </c>
      <c r="C221" s="255">
        <f t="shared" si="6"/>
        <v>9.1014063656292415E-4</v>
      </c>
      <c r="D221" s="256">
        <f t="shared" si="7"/>
        <v>9.4859989807830557E-4</v>
      </c>
      <c r="E221" s="221">
        <v>30013226</v>
      </c>
      <c r="F221" s="220">
        <v>25248076</v>
      </c>
      <c r="G221" s="220">
        <v>22873</v>
      </c>
      <c r="H221" s="220">
        <v>1107272</v>
      </c>
      <c r="I221" s="220">
        <v>53188</v>
      </c>
      <c r="J221" s="220">
        <v>1808607</v>
      </c>
      <c r="K221" s="220">
        <v>2991940</v>
      </c>
      <c r="L221" s="219"/>
      <c r="M221" s="220">
        <v>987736</v>
      </c>
      <c r="N221" s="220">
        <v>10246068</v>
      </c>
      <c r="O221" s="220">
        <v>2656670</v>
      </c>
      <c r="P221" s="220">
        <v>13890474</v>
      </c>
      <c r="Q221" s="219"/>
      <c r="R221" s="220">
        <v>-712644</v>
      </c>
      <c r="S221" s="220">
        <v>-116816</v>
      </c>
      <c r="T221" s="220">
        <v>-829460</v>
      </c>
    </row>
    <row r="222" spans="1:20">
      <c r="A222" s="243">
        <v>36800</v>
      </c>
      <c r="B222" s="244" t="s">
        <v>197</v>
      </c>
      <c r="C222" s="255">
        <f t="shared" si="6"/>
        <v>2.9335895036700079E-3</v>
      </c>
      <c r="D222" s="256">
        <f t="shared" si="7"/>
        <v>3.025357212209547E-3</v>
      </c>
      <c r="E222" s="221">
        <v>95720788</v>
      </c>
      <c r="F222" s="221">
        <v>81380270</v>
      </c>
      <c r="G222" s="221">
        <v>73725</v>
      </c>
      <c r="H222" s="221">
        <v>3568989</v>
      </c>
      <c r="I222" s="221">
        <v>171436</v>
      </c>
      <c r="J222" s="221">
        <v>2491260</v>
      </c>
      <c r="K222" s="221">
        <v>6305410</v>
      </c>
      <c r="L222" s="218"/>
      <c r="M222" s="221">
        <v>3183696</v>
      </c>
      <c r="N222" s="221">
        <v>33025398</v>
      </c>
      <c r="O222" s="221">
        <v>8397637</v>
      </c>
      <c r="P222" s="221">
        <v>44606731</v>
      </c>
      <c r="Q222" s="218"/>
      <c r="R222" s="221">
        <v>-2297009</v>
      </c>
      <c r="S222" s="221">
        <v>-725489</v>
      </c>
      <c r="T222" s="221">
        <v>-3022498</v>
      </c>
    </row>
    <row r="223" spans="1:20">
      <c r="A223" s="243">
        <v>36802</v>
      </c>
      <c r="B223" s="244" t="s">
        <v>198</v>
      </c>
      <c r="C223" s="255">
        <f t="shared" si="6"/>
        <v>2.4266519233526795E-4</v>
      </c>
      <c r="D223" s="256">
        <f t="shared" si="7"/>
        <v>1.8493497345572533E-4</v>
      </c>
      <c r="E223" s="221">
        <v>5851250</v>
      </c>
      <c r="F223" s="220">
        <v>6731739</v>
      </c>
      <c r="G223" s="220">
        <v>6098</v>
      </c>
      <c r="H223" s="220">
        <v>295225</v>
      </c>
      <c r="I223" s="220">
        <v>14181</v>
      </c>
      <c r="J223" s="220">
        <v>4035437</v>
      </c>
      <c r="K223" s="220">
        <v>4350941</v>
      </c>
      <c r="L223" s="219"/>
      <c r="M223" s="220">
        <v>263354</v>
      </c>
      <c r="N223" s="220">
        <v>2731846</v>
      </c>
      <c r="O223" s="220">
        <v>0</v>
      </c>
      <c r="P223" s="220">
        <v>2995200</v>
      </c>
      <c r="Q223" s="219"/>
      <c r="R223" s="220">
        <v>-190007</v>
      </c>
      <c r="S223" s="220">
        <v>1130010</v>
      </c>
      <c r="T223" s="220">
        <v>940003</v>
      </c>
    </row>
    <row r="224" spans="1:20">
      <c r="A224" s="243">
        <v>36810</v>
      </c>
      <c r="B224" s="244" t="s">
        <v>800</v>
      </c>
      <c r="C224" s="255">
        <f t="shared" si="6"/>
        <v>5.9454425033576615E-3</v>
      </c>
      <c r="D224" s="256">
        <f t="shared" si="7"/>
        <v>5.91379149363326E-3</v>
      </c>
      <c r="E224" s="221">
        <v>187109403</v>
      </c>
      <c r="F224" s="220">
        <v>164931636</v>
      </c>
      <c r="G224" s="220">
        <v>149416</v>
      </c>
      <c r="H224" s="220">
        <v>7233194</v>
      </c>
      <c r="I224" s="220">
        <v>347446</v>
      </c>
      <c r="J224" s="220">
        <v>2534773</v>
      </c>
      <c r="K224" s="220">
        <v>10264829</v>
      </c>
      <c r="L224" s="219"/>
      <c r="M224" s="220">
        <v>6452328</v>
      </c>
      <c r="N224" s="220">
        <v>66931862</v>
      </c>
      <c r="O224" s="220">
        <v>4635190</v>
      </c>
      <c r="P224" s="220">
        <v>78019380</v>
      </c>
      <c r="Q224" s="219"/>
      <c r="R224" s="220">
        <v>-4655300</v>
      </c>
      <c r="S224" s="220">
        <v>-200393</v>
      </c>
      <c r="T224" s="220">
        <v>-4855693</v>
      </c>
    </row>
    <row r="225" spans="1:20">
      <c r="A225" s="243">
        <v>36900</v>
      </c>
      <c r="B225" s="244" t="s">
        <v>199</v>
      </c>
      <c r="C225" s="255">
        <f t="shared" si="6"/>
        <v>5.6242769441191068E-4</v>
      </c>
      <c r="D225" s="256">
        <f t="shared" si="7"/>
        <v>5.5256212256305014E-4</v>
      </c>
      <c r="E225" s="221">
        <v>17482789</v>
      </c>
      <c r="F225" s="220">
        <v>15602223</v>
      </c>
      <c r="G225" s="220">
        <v>14134</v>
      </c>
      <c r="H225" s="220">
        <v>684247</v>
      </c>
      <c r="I225" s="220">
        <v>32868</v>
      </c>
      <c r="J225" s="220">
        <v>708247</v>
      </c>
      <c r="K225" s="220">
        <v>1439496</v>
      </c>
      <c r="L225" s="219"/>
      <c r="M225" s="220">
        <v>610378</v>
      </c>
      <c r="N225" s="220">
        <v>6331629</v>
      </c>
      <c r="O225" s="220">
        <v>956771</v>
      </c>
      <c r="P225" s="220">
        <v>7898778</v>
      </c>
      <c r="Q225" s="219"/>
      <c r="R225" s="220">
        <v>-440382</v>
      </c>
      <c r="S225" s="220">
        <v>-33183</v>
      </c>
      <c r="T225" s="220">
        <v>-473565</v>
      </c>
    </row>
    <row r="226" spans="1:20">
      <c r="A226" s="243">
        <v>36901</v>
      </c>
      <c r="B226" s="244" t="s">
        <v>200</v>
      </c>
      <c r="C226" s="255">
        <f t="shared" si="6"/>
        <v>2.2156684913432988E-4</v>
      </c>
      <c r="D226" s="256">
        <f t="shared" si="7"/>
        <v>2.2106319982150992E-4</v>
      </c>
      <c r="E226" s="221">
        <v>6994329</v>
      </c>
      <c r="F226" s="220">
        <v>6146453</v>
      </c>
      <c r="G226" s="220">
        <v>5568</v>
      </c>
      <c r="H226" s="220">
        <v>269557</v>
      </c>
      <c r="I226" s="220">
        <v>12948</v>
      </c>
      <c r="J226" s="220">
        <v>758276</v>
      </c>
      <c r="K226" s="220">
        <v>1046349</v>
      </c>
      <c r="L226" s="219"/>
      <c r="M226" s="220">
        <v>240457</v>
      </c>
      <c r="N226" s="220">
        <v>2494328</v>
      </c>
      <c r="O226" s="220">
        <v>0</v>
      </c>
      <c r="P226" s="220">
        <v>2734785</v>
      </c>
      <c r="Q226" s="219"/>
      <c r="R226" s="220">
        <v>-173486</v>
      </c>
      <c r="S226" s="220">
        <v>258863</v>
      </c>
      <c r="T226" s="220">
        <v>85377</v>
      </c>
    </row>
    <row r="227" spans="1:20">
      <c r="A227" s="243">
        <v>36905</v>
      </c>
      <c r="B227" s="244" t="s">
        <v>201</v>
      </c>
      <c r="C227" s="255">
        <f t="shared" si="6"/>
        <v>1.9854542147026841E-4</v>
      </c>
      <c r="D227" s="256">
        <f t="shared" si="7"/>
        <v>2.0563479520924896E-4</v>
      </c>
      <c r="E227" s="221">
        <v>6506182</v>
      </c>
      <c r="F227" s="220">
        <v>5507819</v>
      </c>
      <c r="G227" s="220">
        <v>4990</v>
      </c>
      <c r="H227" s="220">
        <v>241549</v>
      </c>
      <c r="I227" s="220">
        <v>11603</v>
      </c>
      <c r="J227" s="220">
        <v>824712</v>
      </c>
      <c r="K227" s="220">
        <v>1082854</v>
      </c>
      <c r="L227" s="219"/>
      <c r="M227" s="220">
        <v>215473</v>
      </c>
      <c r="N227" s="220">
        <v>2235160</v>
      </c>
      <c r="O227" s="220">
        <v>234015</v>
      </c>
      <c r="P227" s="220">
        <v>2684648</v>
      </c>
      <c r="Q227" s="219"/>
      <c r="R227" s="220">
        <v>-155461</v>
      </c>
      <c r="S227" s="220">
        <v>227037</v>
      </c>
      <c r="T227" s="220">
        <v>71576</v>
      </c>
    </row>
    <row r="228" spans="1:20">
      <c r="A228" s="243">
        <v>37000</v>
      </c>
      <c r="B228" s="244" t="s">
        <v>202</v>
      </c>
      <c r="C228" s="255">
        <f t="shared" si="6"/>
        <v>1.7698036944733865E-3</v>
      </c>
      <c r="D228" s="256">
        <f t="shared" si="7"/>
        <v>1.7626679272142933E-3</v>
      </c>
      <c r="E228" s="221">
        <v>55769931</v>
      </c>
      <c r="F228" s="220">
        <v>49095861</v>
      </c>
      <c r="G228" s="220">
        <v>44477</v>
      </c>
      <c r="H228" s="220">
        <v>2153134</v>
      </c>
      <c r="I228" s="220">
        <v>103426</v>
      </c>
      <c r="J228" s="220">
        <v>395875</v>
      </c>
      <c r="K228" s="220">
        <v>2696912</v>
      </c>
      <c r="L228" s="219"/>
      <c r="M228" s="220">
        <v>1920690</v>
      </c>
      <c r="N228" s="220">
        <v>19923876</v>
      </c>
      <c r="O228" s="220">
        <v>5395244</v>
      </c>
      <c r="P228" s="220">
        <v>27239810</v>
      </c>
      <c r="Q228" s="219"/>
      <c r="R228" s="220">
        <v>-1385762</v>
      </c>
      <c r="S228" s="220">
        <v>-1356708</v>
      </c>
      <c r="T228" s="220">
        <v>-2742470</v>
      </c>
    </row>
    <row r="229" spans="1:20">
      <c r="A229" s="243">
        <v>37001</v>
      </c>
      <c r="B229" s="244" t="s">
        <v>801</v>
      </c>
      <c r="C229" s="255">
        <f t="shared" si="6"/>
        <v>1.5211620453016832E-4</v>
      </c>
      <c r="D229" s="256">
        <f t="shared" si="7"/>
        <v>1.1358182199163997E-4</v>
      </c>
      <c r="E229" s="221">
        <v>3593672</v>
      </c>
      <c r="F229" s="220">
        <v>4219833</v>
      </c>
      <c r="G229" s="220">
        <v>3823</v>
      </c>
      <c r="H229" s="220">
        <v>185064</v>
      </c>
      <c r="I229" s="220">
        <v>8890</v>
      </c>
      <c r="J229" s="220">
        <v>2828292</v>
      </c>
      <c r="K229" s="220">
        <v>3026069</v>
      </c>
      <c r="L229" s="219"/>
      <c r="M229" s="220">
        <v>165085</v>
      </c>
      <c r="N229" s="220">
        <v>1712475</v>
      </c>
      <c r="O229" s="220">
        <v>0</v>
      </c>
      <c r="P229" s="220">
        <v>1877560</v>
      </c>
      <c r="Q229" s="219"/>
      <c r="R229" s="220">
        <v>-119105</v>
      </c>
      <c r="S229" s="220">
        <v>852024</v>
      </c>
      <c r="T229" s="220">
        <v>732919</v>
      </c>
    </row>
    <row r="230" spans="1:20">
      <c r="A230" s="243">
        <v>37005</v>
      </c>
      <c r="B230" s="244" t="s">
        <v>203</v>
      </c>
      <c r="C230" s="255">
        <f t="shared" si="6"/>
        <v>4.4241764237574002E-4</v>
      </c>
      <c r="D230" s="256">
        <f t="shared" si="7"/>
        <v>4.2645936925855794E-4</v>
      </c>
      <c r="E230" s="221">
        <v>13492961</v>
      </c>
      <c r="F230" s="220">
        <v>12273042</v>
      </c>
      <c r="G230" s="220">
        <v>11118</v>
      </c>
      <c r="H230" s="220">
        <v>538243</v>
      </c>
      <c r="I230" s="220">
        <v>25854</v>
      </c>
      <c r="J230" s="220">
        <v>657103</v>
      </c>
      <c r="K230" s="220">
        <v>1232318</v>
      </c>
      <c r="L230" s="219"/>
      <c r="M230" s="220">
        <v>480136</v>
      </c>
      <c r="N230" s="220">
        <v>4980594</v>
      </c>
      <c r="O230" s="220">
        <v>654068</v>
      </c>
      <c r="P230" s="220">
        <v>6114798</v>
      </c>
      <c r="Q230" s="219"/>
      <c r="R230" s="220">
        <v>-346415</v>
      </c>
      <c r="S230" s="220">
        <v>-76970</v>
      </c>
      <c r="T230" s="220">
        <v>-423385</v>
      </c>
    </row>
    <row r="231" spans="1:20">
      <c r="A231" s="243">
        <v>37100</v>
      </c>
      <c r="B231" s="244" t="s">
        <v>204</v>
      </c>
      <c r="C231" s="255">
        <f t="shared" si="6"/>
        <v>3.0056309123208946E-3</v>
      </c>
      <c r="D231" s="256">
        <f t="shared" si="7"/>
        <v>2.9434129640054331E-3</v>
      </c>
      <c r="E231" s="221">
        <v>93128113</v>
      </c>
      <c r="F231" s="221">
        <v>83378760</v>
      </c>
      <c r="G231" s="221">
        <v>75535</v>
      </c>
      <c r="H231" s="221">
        <v>3656635</v>
      </c>
      <c r="I231" s="221">
        <v>175646</v>
      </c>
      <c r="J231" s="221">
        <v>5259219</v>
      </c>
      <c r="K231" s="221">
        <v>9167035</v>
      </c>
      <c r="L231" s="218"/>
      <c r="M231" s="221">
        <v>3261880</v>
      </c>
      <c r="N231" s="221">
        <v>33836417</v>
      </c>
      <c r="O231" s="221">
        <v>655206</v>
      </c>
      <c r="P231" s="221">
        <v>37753503</v>
      </c>
      <c r="Q231" s="218"/>
      <c r="R231" s="221">
        <v>-2353418</v>
      </c>
      <c r="S231" s="221">
        <v>1638288</v>
      </c>
      <c r="T231" s="221">
        <v>-715130</v>
      </c>
    </row>
    <row r="232" spans="1:20">
      <c r="A232" s="243">
        <v>37200</v>
      </c>
      <c r="B232" s="244" t="s">
        <v>205</v>
      </c>
      <c r="C232" s="255">
        <f t="shared" si="6"/>
        <v>6.1597118475127937E-4</v>
      </c>
      <c r="D232" s="256">
        <f t="shared" si="7"/>
        <v>6.1898577127046477E-4</v>
      </c>
      <c r="E232" s="221">
        <v>19584400</v>
      </c>
      <c r="F232" s="220">
        <v>17087565</v>
      </c>
      <c r="G232" s="220">
        <v>15480</v>
      </c>
      <c r="H232" s="220">
        <v>749387</v>
      </c>
      <c r="I232" s="220">
        <v>35997</v>
      </c>
      <c r="J232" s="220">
        <v>512434</v>
      </c>
      <c r="K232" s="220">
        <v>1313298</v>
      </c>
      <c r="L232" s="219"/>
      <c r="M232" s="220">
        <v>668487</v>
      </c>
      <c r="N232" s="220">
        <v>6934404</v>
      </c>
      <c r="O232" s="220">
        <v>1122430</v>
      </c>
      <c r="P232" s="220">
        <v>8725321</v>
      </c>
      <c r="Q232" s="219"/>
      <c r="R232" s="220">
        <v>-482309</v>
      </c>
      <c r="S232" s="220">
        <v>-67589</v>
      </c>
      <c r="T232" s="220">
        <v>-549898</v>
      </c>
    </row>
    <row r="233" spans="1:20">
      <c r="A233" s="243">
        <v>37300</v>
      </c>
      <c r="B233" s="244" t="s">
        <v>206</v>
      </c>
      <c r="C233" s="255">
        <f t="shared" si="6"/>
        <v>1.5747850213057664E-3</v>
      </c>
      <c r="D233" s="256">
        <f t="shared" si="7"/>
        <v>1.6668431180988448E-3</v>
      </c>
      <c r="E233" s="221">
        <v>52738082</v>
      </c>
      <c r="F233" s="220">
        <v>43685877</v>
      </c>
      <c r="G233" s="220">
        <v>39576</v>
      </c>
      <c r="H233" s="220">
        <v>1915875</v>
      </c>
      <c r="I233" s="220">
        <v>92029</v>
      </c>
      <c r="J233" s="220">
        <v>1451416</v>
      </c>
      <c r="K233" s="220">
        <v>3498896</v>
      </c>
      <c r="L233" s="219"/>
      <c r="M233" s="220">
        <v>1709045</v>
      </c>
      <c r="N233" s="220">
        <v>17728419</v>
      </c>
      <c r="O233" s="220">
        <v>5436701</v>
      </c>
      <c r="P233" s="220">
        <v>24874165</v>
      </c>
      <c r="Q233" s="219"/>
      <c r="R233" s="220">
        <v>-1233061</v>
      </c>
      <c r="S233" s="220">
        <v>-504141</v>
      </c>
      <c r="T233" s="220">
        <v>-1737202</v>
      </c>
    </row>
    <row r="234" spans="1:20">
      <c r="A234" s="243">
        <v>37301</v>
      </c>
      <c r="B234" s="244" t="s">
        <v>207</v>
      </c>
      <c r="C234" s="255">
        <f t="shared" si="6"/>
        <v>1.8966523254128004E-4</v>
      </c>
      <c r="D234" s="256">
        <f t="shared" si="7"/>
        <v>1.9204308210349672E-4</v>
      </c>
      <c r="E234" s="221">
        <v>6076147</v>
      </c>
      <c r="F234" s="221">
        <v>5261475</v>
      </c>
      <c r="G234" s="221">
        <v>4767</v>
      </c>
      <c r="H234" s="221">
        <v>230746</v>
      </c>
      <c r="I234" s="221">
        <v>11084</v>
      </c>
      <c r="J234" s="221">
        <v>306330</v>
      </c>
      <c r="K234" s="221">
        <v>552927</v>
      </c>
      <c r="L234" s="218"/>
      <c r="M234" s="221">
        <v>205835</v>
      </c>
      <c r="N234" s="221">
        <v>2135190</v>
      </c>
      <c r="O234" s="221">
        <v>268940</v>
      </c>
      <c r="P234" s="221">
        <v>2609965</v>
      </c>
      <c r="Q234" s="218"/>
      <c r="R234" s="221">
        <v>-148508</v>
      </c>
      <c r="S234" s="221">
        <v>66154</v>
      </c>
      <c r="T234" s="221">
        <v>-82354</v>
      </c>
    </row>
    <row r="235" spans="1:20">
      <c r="A235" s="243">
        <v>37305</v>
      </c>
      <c r="B235" s="244" t="s">
        <v>208</v>
      </c>
      <c r="C235" s="255">
        <f t="shared" si="6"/>
        <v>3.6606994914127551E-4</v>
      </c>
      <c r="D235" s="256">
        <f t="shared" si="7"/>
        <v>3.9559639685184008E-4</v>
      </c>
      <c r="E235" s="221">
        <v>12516472</v>
      </c>
      <c r="F235" s="220">
        <v>10155092</v>
      </c>
      <c r="G235" s="220">
        <v>9200</v>
      </c>
      <c r="H235" s="220">
        <v>445359</v>
      </c>
      <c r="I235" s="220">
        <v>21393</v>
      </c>
      <c r="J235" s="220">
        <v>0</v>
      </c>
      <c r="K235" s="220">
        <v>475952</v>
      </c>
      <c r="L235" s="219"/>
      <c r="M235" s="220">
        <v>397280</v>
      </c>
      <c r="N235" s="220">
        <v>4121097</v>
      </c>
      <c r="O235" s="220">
        <v>2228154</v>
      </c>
      <c r="P235" s="220">
        <v>6746531</v>
      </c>
      <c r="Q235" s="219"/>
      <c r="R235" s="220">
        <v>-286634</v>
      </c>
      <c r="S235" s="220">
        <v>-745294</v>
      </c>
      <c r="T235" s="220">
        <v>-1031928</v>
      </c>
    </row>
    <row r="236" spans="1:20">
      <c r="A236" s="243">
        <v>37400</v>
      </c>
      <c r="B236" s="244" t="s">
        <v>209</v>
      </c>
      <c r="C236" s="255">
        <f t="shared" si="6"/>
        <v>8.1100060019921021E-3</v>
      </c>
      <c r="D236" s="256">
        <f t="shared" si="7"/>
        <v>8.0890405996494677E-3</v>
      </c>
      <c r="E236" s="221">
        <v>255933196</v>
      </c>
      <c r="F236" s="220">
        <v>224978470</v>
      </c>
      <c r="G236" s="220">
        <v>203814</v>
      </c>
      <c r="H236" s="220">
        <v>9866590</v>
      </c>
      <c r="I236" s="220">
        <v>473941</v>
      </c>
      <c r="J236" s="220">
        <v>2490230</v>
      </c>
      <c r="K236" s="220">
        <v>13034575</v>
      </c>
      <c r="L236" s="219"/>
      <c r="M236" s="220">
        <v>8801435</v>
      </c>
      <c r="N236" s="220">
        <v>91299815</v>
      </c>
      <c r="O236" s="220">
        <v>4778296</v>
      </c>
      <c r="P236" s="220">
        <v>104879546</v>
      </c>
      <c r="Q236" s="219"/>
      <c r="R236" s="220">
        <v>-6350160</v>
      </c>
      <c r="S236" s="220">
        <v>-332089</v>
      </c>
      <c r="T236" s="220">
        <v>-6682249</v>
      </c>
    </row>
    <row r="237" spans="1:20">
      <c r="A237" s="243">
        <v>37405</v>
      </c>
      <c r="B237" s="244" t="s">
        <v>210</v>
      </c>
      <c r="C237" s="255">
        <f t="shared" si="6"/>
        <v>1.5606742070155999E-3</v>
      </c>
      <c r="D237" s="256">
        <f t="shared" si="7"/>
        <v>1.6570583552264174E-3</v>
      </c>
      <c r="E237" s="221">
        <v>52428497</v>
      </c>
      <c r="F237" s="220">
        <v>43294431</v>
      </c>
      <c r="G237" s="220">
        <v>39222</v>
      </c>
      <c r="H237" s="220">
        <v>1898708</v>
      </c>
      <c r="I237" s="220">
        <v>91204</v>
      </c>
      <c r="J237" s="220">
        <v>1007532</v>
      </c>
      <c r="K237" s="220">
        <v>3036666</v>
      </c>
      <c r="L237" s="219"/>
      <c r="M237" s="220">
        <v>1693731</v>
      </c>
      <c r="N237" s="220">
        <v>17569563</v>
      </c>
      <c r="O237" s="220">
        <v>7609272</v>
      </c>
      <c r="P237" s="220">
        <v>26872566</v>
      </c>
      <c r="Q237" s="219"/>
      <c r="R237" s="220">
        <v>-1222013</v>
      </c>
      <c r="S237" s="220">
        <v>-1615658</v>
      </c>
      <c r="T237" s="220">
        <v>-2837671</v>
      </c>
    </row>
    <row r="238" spans="1:20">
      <c r="A238" s="243">
        <v>37500</v>
      </c>
      <c r="B238" s="244" t="s">
        <v>211</v>
      </c>
      <c r="C238" s="255">
        <f t="shared" si="6"/>
        <v>8.4643556186436079E-4</v>
      </c>
      <c r="D238" s="256">
        <f t="shared" si="7"/>
        <v>8.6492743037433093E-4</v>
      </c>
      <c r="E238" s="221">
        <v>27365871</v>
      </c>
      <c r="F238" s="220">
        <v>23480843</v>
      </c>
      <c r="G238" s="220">
        <v>21272</v>
      </c>
      <c r="H238" s="220">
        <v>1029769</v>
      </c>
      <c r="I238" s="220">
        <v>49465</v>
      </c>
      <c r="J238" s="220">
        <v>113332</v>
      </c>
      <c r="K238" s="220">
        <v>1213838</v>
      </c>
      <c r="L238" s="219"/>
      <c r="M238" s="220">
        <v>918599</v>
      </c>
      <c r="N238" s="220">
        <v>9528897</v>
      </c>
      <c r="O238" s="220">
        <v>1940245</v>
      </c>
      <c r="P238" s="220">
        <v>12387741</v>
      </c>
      <c r="Q238" s="219"/>
      <c r="R238" s="220">
        <v>-662762</v>
      </c>
      <c r="S238" s="220">
        <v>-457219</v>
      </c>
      <c r="T238" s="220">
        <v>-1119981</v>
      </c>
    </row>
    <row r="239" spans="1:20">
      <c r="A239" s="243">
        <v>37600</v>
      </c>
      <c r="B239" s="244" t="s">
        <v>212</v>
      </c>
      <c r="C239" s="255">
        <f t="shared" si="6"/>
        <v>5.0551992735240374E-3</v>
      </c>
      <c r="D239" s="256">
        <f t="shared" si="7"/>
        <v>5.2460375362526207E-3</v>
      </c>
      <c r="E239" s="221">
        <v>165982002</v>
      </c>
      <c r="F239" s="220">
        <v>140235531</v>
      </c>
      <c r="G239" s="220">
        <v>127043</v>
      </c>
      <c r="H239" s="220">
        <v>6150128</v>
      </c>
      <c r="I239" s="220">
        <v>295421</v>
      </c>
      <c r="J239" s="220">
        <v>2707146</v>
      </c>
      <c r="K239" s="220">
        <v>9279738</v>
      </c>
      <c r="L239" s="219"/>
      <c r="M239" s="220">
        <v>5486186</v>
      </c>
      <c r="N239" s="220">
        <v>56909793</v>
      </c>
      <c r="O239" s="220">
        <v>20632127</v>
      </c>
      <c r="P239" s="220">
        <v>83028106</v>
      </c>
      <c r="Q239" s="219"/>
      <c r="R239" s="220">
        <v>-3958236</v>
      </c>
      <c r="S239" s="220">
        <v>-3922248</v>
      </c>
      <c r="T239" s="220">
        <v>-7880484</v>
      </c>
    </row>
    <row r="240" spans="1:20">
      <c r="A240" s="243">
        <v>37601</v>
      </c>
      <c r="B240" s="244" t="s">
        <v>213</v>
      </c>
      <c r="C240" s="255">
        <f t="shared" si="6"/>
        <v>4.6716666663002395E-4</v>
      </c>
      <c r="D240" s="256">
        <f t="shared" si="7"/>
        <v>4.1466537738419869E-4</v>
      </c>
      <c r="E240" s="221">
        <v>13119805</v>
      </c>
      <c r="F240" s="221">
        <v>12959601</v>
      </c>
      <c r="G240" s="221">
        <v>11740</v>
      </c>
      <c r="H240" s="221">
        <v>568352</v>
      </c>
      <c r="I240" s="221">
        <v>27301</v>
      </c>
      <c r="J240" s="221">
        <v>7233298</v>
      </c>
      <c r="K240" s="221">
        <v>7840691</v>
      </c>
      <c r="L240" s="218"/>
      <c r="M240" s="221">
        <v>506996</v>
      </c>
      <c r="N240" s="221">
        <v>5259211</v>
      </c>
      <c r="O240" s="221">
        <v>0</v>
      </c>
      <c r="P240" s="221">
        <v>5766207</v>
      </c>
      <c r="Q240" s="218"/>
      <c r="R240" s="221">
        <v>-365793</v>
      </c>
      <c r="S240" s="221">
        <v>2023379</v>
      </c>
      <c r="T240" s="221">
        <v>1657586</v>
      </c>
    </row>
    <row r="241" spans="1:20">
      <c r="A241" s="243">
        <v>37605</v>
      </c>
      <c r="B241" s="244" t="s">
        <v>214</v>
      </c>
      <c r="C241" s="255">
        <f t="shared" si="6"/>
        <v>6.3979302044224332E-4</v>
      </c>
      <c r="D241" s="256">
        <f t="shared" si="7"/>
        <v>6.5273744297544075E-4</v>
      </c>
      <c r="E241" s="221">
        <v>20652286</v>
      </c>
      <c r="F241" s="220">
        <v>17748403</v>
      </c>
      <c r="G241" s="220">
        <v>16079</v>
      </c>
      <c r="H241" s="220">
        <v>778369</v>
      </c>
      <c r="I241" s="220">
        <v>37389</v>
      </c>
      <c r="J241" s="220">
        <v>252462</v>
      </c>
      <c r="K241" s="220">
        <v>1084299</v>
      </c>
      <c r="L241" s="219"/>
      <c r="M241" s="220">
        <v>694339</v>
      </c>
      <c r="N241" s="220">
        <v>7202582</v>
      </c>
      <c r="O241" s="220">
        <v>1134791</v>
      </c>
      <c r="P241" s="220">
        <v>9031712</v>
      </c>
      <c r="Q241" s="219"/>
      <c r="R241" s="220">
        <v>-500960</v>
      </c>
      <c r="S241" s="220">
        <v>-228561</v>
      </c>
      <c r="T241" s="220">
        <v>-729521</v>
      </c>
    </row>
    <row r="242" spans="1:20">
      <c r="A242" s="243">
        <v>37610</v>
      </c>
      <c r="B242" s="244" t="s">
        <v>215</v>
      </c>
      <c r="C242" s="255">
        <f t="shared" si="6"/>
        <v>1.6524969120438381E-3</v>
      </c>
      <c r="D242" s="256">
        <f t="shared" si="7"/>
        <v>1.6567422946009859E-3</v>
      </c>
      <c r="E242" s="221">
        <v>52418497</v>
      </c>
      <c r="F242" s="220">
        <v>45841671</v>
      </c>
      <c r="G242" s="220">
        <v>41529</v>
      </c>
      <c r="H242" s="220">
        <v>2010419</v>
      </c>
      <c r="I242" s="220">
        <v>96570</v>
      </c>
      <c r="J242" s="220">
        <v>1434004</v>
      </c>
      <c r="K242" s="220">
        <v>3582522</v>
      </c>
      <c r="L242" s="219"/>
      <c r="M242" s="220">
        <v>1793383</v>
      </c>
      <c r="N242" s="220">
        <v>18603274</v>
      </c>
      <c r="O242" s="220">
        <v>4075706</v>
      </c>
      <c r="P242" s="220">
        <v>24472363</v>
      </c>
      <c r="Q242" s="219"/>
      <c r="R242" s="220">
        <v>-1293910</v>
      </c>
      <c r="S242" s="220">
        <v>-525259</v>
      </c>
      <c r="T242" s="220">
        <v>-1819169</v>
      </c>
    </row>
    <row r="243" spans="1:20">
      <c r="A243" s="243">
        <v>37700</v>
      </c>
      <c r="B243" s="244" t="s">
        <v>216</v>
      </c>
      <c r="C243" s="255">
        <f t="shared" si="6"/>
        <v>2.2120538582104583E-3</v>
      </c>
      <c r="D243" s="256">
        <f t="shared" si="7"/>
        <v>2.2794879230715859E-3</v>
      </c>
      <c r="E243" s="221">
        <v>72121857</v>
      </c>
      <c r="F243" s="220">
        <v>61364257</v>
      </c>
      <c r="G243" s="220">
        <v>55592</v>
      </c>
      <c r="H243" s="220">
        <v>2691173</v>
      </c>
      <c r="I243" s="220">
        <v>129270</v>
      </c>
      <c r="J243" s="220">
        <v>539626</v>
      </c>
      <c r="K243" s="220">
        <v>3415661</v>
      </c>
      <c r="L243" s="219"/>
      <c r="M243" s="220">
        <v>2400645</v>
      </c>
      <c r="N243" s="220">
        <v>24902584</v>
      </c>
      <c r="O243" s="220">
        <v>5949181</v>
      </c>
      <c r="P243" s="220">
        <v>33252410</v>
      </c>
      <c r="Q243" s="219"/>
      <c r="R243" s="220">
        <v>-1732046</v>
      </c>
      <c r="S243" s="220">
        <v>-1249737</v>
      </c>
      <c r="T243" s="220">
        <v>-2981783</v>
      </c>
    </row>
    <row r="244" spans="1:20">
      <c r="A244" s="243">
        <v>37705</v>
      </c>
      <c r="B244" s="244" t="s">
        <v>217</v>
      </c>
      <c r="C244" s="255">
        <f t="shared" si="6"/>
        <v>6.4969430276746835E-4</v>
      </c>
      <c r="D244" s="256">
        <f t="shared" si="7"/>
        <v>6.9279869615803498E-4</v>
      </c>
      <c r="E244" s="221">
        <v>21919804</v>
      </c>
      <c r="F244" s="220">
        <v>18023073</v>
      </c>
      <c r="G244" s="220">
        <v>16328</v>
      </c>
      <c r="H244" s="220">
        <v>790415</v>
      </c>
      <c r="I244" s="220">
        <v>37968</v>
      </c>
      <c r="J244" s="220">
        <v>850122</v>
      </c>
      <c r="K244" s="220">
        <v>1694833</v>
      </c>
      <c r="L244" s="219"/>
      <c r="M244" s="220">
        <v>705085</v>
      </c>
      <c r="N244" s="220">
        <v>7314048</v>
      </c>
      <c r="O244" s="220">
        <v>2180648</v>
      </c>
      <c r="P244" s="220">
        <v>10199781</v>
      </c>
      <c r="Q244" s="219"/>
      <c r="R244" s="220">
        <v>-508712</v>
      </c>
      <c r="S244" s="220">
        <v>-262478</v>
      </c>
      <c r="T244" s="220">
        <v>-771190</v>
      </c>
    </row>
    <row r="245" spans="1:20">
      <c r="A245" s="243">
        <v>37800</v>
      </c>
      <c r="B245" s="244" t="s">
        <v>218</v>
      </c>
      <c r="C245" s="255">
        <f t="shared" si="6"/>
        <v>6.7275786684580863E-3</v>
      </c>
      <c r="D245" s="256">
        <f t="shared" si="7"/>
        <v>7.134413077777492E-3</v>
      </c>
      <c r="E245" s="221">
        <v>225729259</v>
      </c>
      <c r="F245" s="220">
        <v>186628759</v>
      </c>
      <c r="G245" s="220">
        <v>169072</v>
      </c>
      <c r="H245" s="220">
        <v>8184736</v>
      </c>
      <c r="I245" s="220">
        <v>393153</v>
      </c>
      <c r="J245" s="220">
        <v>3665488</v>
      </c>
      <c r="K245" s="220">
        <v>12412449</v>
      </c>
      <c r="L245" s="219"/>
      <c r="M245" s="220">
        <v>7301147</v>
      </c>
      <c r="N245" s="220">
        <v>75736897</v>
      </c>
      <c r="O245" s="220">
        <v>21993187</v>
      </c>
      <c r="P245" s="220">
        <v>105031231</v>
      </c>
      <c r="Q245" s="219"/>
      <c r="R245" s="220">
        <v>-5267715</v>
      </c>
      <c r="S245" s="220">
        <v>-3106898</v>
      </c>
      <c r="T245" s="220">
        <v>-8374613</v>
      </c>
    </row>
    <row r="246" spans="1:20">
      <c r="A246" s="243">
        <v>37801</v>
      </c>
      <c r="B246" s="244" t="s">
        <v>219</v>
      </c>
      <c r="C246" s="255">
        <f t="shared" si="6"/>
        <v>6.7272521103462277E-5</v>
      </c>
      <c r="D246" s="256">
        <f t="shared" si="7"/>
        <v>5.8670839595887754E-5</v>
      </c>
      <c r="E246" s="221">
        <v>1856316</v>
      </c>
      <c r="F246" s="220">
        <v>1866197</v>
      </c>
      <c r="G246" s="220">
        <v>1691</v>
      </c>
      <c r="H246" s="220">
        <v>81843</v>
      </c>
      <c r="I246" s="220">
        <v>3931</v>
      </c>
      <c r="J246" s="220">
        <v>492503</v>
      </c>
      <c r="K246" s="220">
        <v>579968</v>
      </c>
      <c r="L246" s="219"/>
      <c r="M246" s="220">
        <v>73008</v>
      </c>
      <c r="N246" s="220">
        <v>757332</v>
      </c>
      <c r="O246" s="220">
        <v>56468</v>
      </c>
      <c r="P246" s="220">
        <v>886808</v>
      </c>
      <c r="Q246" s="219"/>
      <c r="R246" s="220">
        <v>-52675</v>
      </c>
      <c r="S246" s="220">
        <v>148209</v>
      </c>
      <c r="T246" s="220">
        <v>95534</v>
      </c>
    </row>
    <row r="247" spans="1:20">
      <c r="A247" s="243">
        <v>37805</v>
      </c>
      <c r="B247" s="244" t="s">
        <v>220</v>
      </c>
      <c r="C247" s="255">
        <f t="shared" si="6"/>
        <v>4.9903284811721692E-4</v>
      </c>
      <c r="D247" s="256">
        <f t="shared" si="7"/>
        <v>4.8517439412988108E-4</v>
      </c>
      <c r="E247" s="221">
        <v>15350675</v>
      </c>
      <c r="F247" s="220">
        <v>13843596</v>
      </c>
      <c r="G247" s="220">
        <v>12541</v>
      </c>
      <c r="H247" s="220">
        <v>607121</v>
      </c>
      <c r="I247" s="220">
        <v>29163</v>
      </c>
      <c r="J247" s="220">
        <v>766949</v>
      </c>
      <c r="K247" s="220">
        <v>1415774</v>
      </c>
      <c r="L247" s="219"/>
      <c r="M247" s="220">
        <v>541579</v>
      </c>
      <c r="N247" s="220">
        <v>5617950</v>
      </c>
      <c r="O247" s="220">
        <v>2389176</v>
      </c>
      <c r="P247" s="220">
        <v>8548705</v>
      </c>
      <c r="Q247" s="219"/>
      <c r="R247" s="220">
        <v>-390746</v>
      </c>
      <c r="S247" s="220">
        <v>-606604</v>
      </c>
      <c r="T247" s="220">
        <v>-997350</v>
      </c>
    </row>
    <row r="248" spans="1:20">
      <c r="A248" s="243">
        <v>37900</v>
      </c>
      <c r="B248" s="244" t="s">
        <v>221</v>
      </c>
      <c r="C248" s="255">
        <f t="shared" si="6"/>
        <v>3.5027568614912951E-3</v>
      </c>
      <c r="D248" s="256">
        <f t="shared" si="7"/>
        <v>3.4829242480110319E-3</v>
      </c>
      <c r="E248" s="221">
        <v>110197980</v>
      </c>
      <c r="F248" s="220">
        <v>97169457</v>
      </c>
      <c r="G248" s="220">
        <v>88028</v>
      </c>
      <c r="H248" s="220">
        <v>4261435</v>
      </c>
      <c r="I248" s="220">
        <v>204698</v>
      </c>
      <c r="J248" s="220">
        <v>1625424</v>
      </c>
      <c r="K248" s="220">
        <v>6179585</v>
      </c>
      <c r="L248" s="219"/>
      <c r="M248" s="220">
        <v>3801389</v>
      </c>
      <c r="N248" s="220">
        <v>39432900</v>
      </c>
      <c r="O248" s="220">
        <v>12306167</v>
      </c>
      <c r="P248" s="220">
        <v>55540456</v>
      </c>
      <c r="Q248" s="219"/>
      <c r="R248" s="220">
        <v>-2742670</v>
      </c>
      <c r="S248" s="220">
        <v>-2900974</v>
      </c>
      <c r="T248" s="220">
        <v>-5643644</v>
      </c>
    </row>
    <row r="249" spans="1:20">
      <c r="A249" s="243">
        <v>37901</v>
      </c>
      <c r="B249" s="244" t="s">
        <v>222</v>
      </c>
      <c r="C249" s="255">
        <f t="shared" si="6"/>
        <v>9.2171252371605258E-5</v>
      </c>
      <c r="D249" s="256">
        <f t="shared" si="7"/>
        <v>8.6016847393114321E-5</v>
      </c>
      <c r="E249" s="221">
        <v>2721530</v>
      </c>
      <c r="F249" s="221">
        <v>2556909</v>
      </c>
      <c r="G249" s="221">
        <v>2316</v>
      </c>
      <c r="H249" s="221">
        <v>112135</v>
      </c>
      <c r="I249" s="221">
        <v>5386</v>
      </c>
      <c r="J249" s="221">
        <v>977084</v>
      </c>
      <c r="K249" s="221">
        <v>1096921</v>
      </c>
      <c r="L249" s="218"/>
      <c r="M249" s="221">
        <v>100029</v>
      </c>
      <c r="N249" s="221">
        <v>1037634</v>
      </c>
      <c r="O249" s="221">
        <v>44512</v>
      </c>
      <c r="P249" s="221">
        <v>1182175</v>
      </c>
      <c r="Q249" s="218"/>
      <c r="R249" s="221">
        <v>-72171</v>
      </c>
      <c r="S249" s="221">
        <v>246821</v>
      </c>
      <c r="T249" s="221">
        <v>174650</v>
      </c>
    </row>
    <row r="250" spans="1:20">
      <c r="A250" s="243">
        <v>37905</v>
      </c>
      <c r="B250" s="244" t="s">
        <v>223</v>
      </c>
      <c r="C250" s="255">
        <f t="shared" si="6"/>
        <v>3.920870671430993E-4</v>
      </c>
      <c r="D250" s="256">
        <f t="shared" si="7"/>
        <v>3.9472751458646582E-4</v>
      </c>
      <c r="E250" s="221">
        <v>12488981</v>
      </c>
      <c r="F250" s="220">
        <v>10876829</v>
      </c>
      <c r="G250" s="220">
        <v>9854</v>
      </c>
      <c r="H250" s="220">
        <v>477011</v>
      </c>
      <c r="I250" s="220">
        <v>22913</v>
      </c>
      <c r="J250" s="220">
        <v>0</v>
      </c>
      <c r="K250" s="220">
        <v>509778</v>
      </c>
      <c r="L250" s="219"/>
      <c r="M250" s="220">
        <v>425515</v>
      </c>
      <c r="N250" s="220">
        <v>4413989</v>
      </c>
      <c r="O250" s="220">
        <v>1166107</v>
      </c>
      <c r="P250" s="220">
        <v>6005611</v>
      </c>
      <c r="Q250" s="219"/>
      <c r="R250" s="220">
        <v>-307006</v>
      </c>
      <c r="S250" s="220">
        <v>-335286</v>
      </c>
      <c r="T250" s="220">
        <v>-642292</v>
      </c>
    </row>
    <row r="251" spans="1:20">
      <c r="A251" s="243">
        <v>38000</v>
      </c>
      <c r="B251" s="244" t="s">
        <v>224</v>
      </c>
      <c r="C251" s="255">
        <f t="shared" si="6"/>
        <v>6.1982614216054546E-3</v>
      </c>
      <c r="D251" s="256">
        <f t="shared" si="7"/>
        <v>6.269740329055134E-3</v>
      </c>
      <c r="E251" s="221">
        <v>198371446</v>
      </c>
      <c r="F251" s="220">
        <v>171945048</v>
      </c>
      <c r="G251" s="220">
        <v>155770</v>
      </c>
      <c r="H251" s="220">
        <v>7540772</v>
      </c>
      <c r="I251" s="220">
        <v>362221</v>
      </c>
      <c r="J251" s="220">
        <v>4066196</v>
      </c>
      <c r="K251" s="220">
        <v>12124959</v>
      </c>
      <c r="L251" s="219"/>
      <c r="M251" s="220">
        <v>6726702</v>
      </c>
      <c r="N251" s="220">
        <v>69778015</v>
      </c>
      <c r="O251" s="220">
        <v>10187124</v>
      </c>
      <c r="P251" s="220">
        <v>86691841</v>
      </c>
      <c r="Q251" s="219"/>
      <c r="R251" s="220">
        <v>-4853260</v>
      </c>
      <c r="S251" s="220">
        <v>-530952</v>
      </c>
      <c r="T251" s="220">
        <v>-5384212</v>
      </c>
    </row>
    <row r="252" spans="1:20">
      <c r="A252" s="243">
        <v>38005</v>
      </c>
      <c r="B252" s="244" t="s">
        <v>225</v>
      </c>
      <c r="C252" s="255">
        <f t="shared" si="6"/>
        <v>1.1765572990483295E-3</v>
      </c>
      <c r="D252" s="256">
        <f t="shared" si="7"/>
        <v>1.1770703263234955E-3</v>
      </c>
      <c r="E252" s="221">
        <v>37241916</v>
      </c>
      <c r="F252" s="221">
        <v>32638701</v>
      </c>
      <c r="G252" s="221">
        <v>29568</v>
      </c>
      <c r="H252" s="221">
        <v>1431393</v>
      </c>
      <c r="I252" s="221">
        <v>68757</v>
      </c>
      <c r="J252" s="221">
        <v>469849</v>
      </c>
      <c r="K252" s="221">
        <v>1999567</v>
      </c>
      <c r="L252" s="218"/>
      <c r="M252" s="221">
        <v>1276866</v>
      </c>
      <c r="N252" s="221">
        <v>13245300</v>
      </c>
      <c r="O252" s="221">
        <v>2430982</v>
      </c>
      <c r="P252" s="221">
        <v>16953148</v>
      </c>
      <c r="Q252" s="218"/>
      <c r="R252" s="221">
        <v>-921246</v>
      </c>
      <c r="S252" s="221">
        <v>-1077679</v>
      </c>
      <c r="T252" s="221">
        <v>-1998925</v>
      </c>
    </row>
    <row r="253" spans="1:20">
      <c r="A253" s="243">
        <v>38100</v>
      </c>
      <c r="B253" s="244" t="s">
        <v>226</v>
      </c>
      <c r="C253" s="255">
        <f t="shared" si="6"/>
        <v>2.7652028539321932E-3</v>
      </c>
      <c r="D253" s="256">
        <f t="shared" si="7"/>
        <v>2.8184751153480943E-3</v>
      </c>
      <c r="E253" s="221">
        <v>89175142</v>
      </c>
      <c r="F253" s="220">
        <v>76709081</v>
      </c>
      <c r="G253" s="220">
        <v>69493</v>
      </c>
      <c r="H253" s="220">
        <v>3364131</v>
      </c>
      <c r="I253" s="220">
        <v>161596</v>
      </c>
      <c r="J253" s="220">
        <v>522038</v>
      </c>
      <c r="K253" s="220">
        <v>4117258</v>
      </c>
      <c r="L253" s="219"/>
      <c r="M253" s="220">
        <v>3000954</v>
      </c>
      <c r="N253" s="220">
        <v>31129756</v>
      </c>
      <c r="O253" s="220">
        <v>3587095</v>
      </c>
      <c r="P253" s="220">
        <v>37717805</v>
      </c>
      <c r="Q253" s="219"/>
      <c r="R253" s="220">
        <v>-2165163</v>
      </c>
      <c r="S253" s="220">
        <v>-549427</v>
      </c>
      <c r="T253" s="220">
        <v>-2714590</v>
      </c>
    </row>
    <row r="254" spans="1:20">
      <c r="A254" s="243">
        <v>38105</v>
      </c>
      <c r="B254" s="244" t="s">
        <v>227</v>
      </c>
      <c r="C254" s="255">
        <f t="shared" si="6"/>
        <v>5.1761987688822412E-4</v>
      </c>
      <c r="D254" s="256">
        <f t="shared" si="7"/>
        <v>5.2582510037890533E-4</v>
      </c>
      <c r="E254" s="221">
        <v>16636843</v>
      </c>
      <c r="F254" s="220">
        <v>14359216</v>
      </c>
      <c r="G254" s="220">
        <v>13008</v>
      </c>
      <c r="H254" s="220">
        <v>629734</v>
      </c>
      <c r="I254" s="220">
        <v>30249</v>
      </c>
      <c r="J254" s="220">
        <v>0</v>
      </c>
      <c r="K254" s="220">
        <v>672991</v>
      </c>
      <c r="L254" s="219"/>
      <c r="M254" s="220">
        <v>561750</v>
      </c>
      <c r="N254" s="220">
        <v>5827197</v>
      </c>
      <c r="O254" s="220">
        <v>1596825</v>
      </c>
      <c r="P254" s="220">
        <v>7985772</v>
      </c>
      <c r="Q254" s="219"/>
      <c r="R254" s="220">
        <v>-405298</v>
      </c>
      <c r="S254" s="220">
        <v>-566327</v>
      </c>
      <c r="T254" s="220">
        <v>-971625</v>
      </c>
    </row>
    <row r="255" spans="1:20">
      <c r="A255" s="243">
        <v>38200</v>
      </c>
      <c r="B255" s="244" t="s">
        <v>228</v>
      </c>
      <c r="C255" s="255">
        <f t="shared" si="6"/>
        <v>2.5102601363999029E-3</v>
      </c>
      <c r="D255" s="256">
        <f t="shared" si="7"/>
        <v>2.607179453094926E-3</v>
      </c>
      <c r="E255" s="221">
        <v>82489853</v>
      </c>
      <c r="F255" s="220">
        <v>69636753</v>
      </c>
      <c r="G255" s="220">
        <v>63086</v>
      </c>
      <c r="H255" s="220">
        <v>3053969</v>
      </c>
      <c r="I255" s="220">
        <v>146697</v>
      </c>
      <c r="J255" s="220">
        <v>163130</v>
      </c>
      <c r="K255" s="220">
        <v>3426882</v>
      </c>
      <c r="L255" s="219"/>
      <c r="M255" s="220">
        <v>2724275</v>
      </c>
      <c r="N255" s="220">
        <v>28259694</v>
      </c>
      <c r="O255" s="220">
        <v>8511077</v>
      </c>
      <c r="P255" s="220">
        <v>39495046</v>
      </c>
      <c r="Q255" s="219"/>
      <c r="R255" s="220">
        <v>-1965543</v>
      </c>
      <c r="S255" s="220">
        <v>-2100341</v>
      </c>
      <c r="T255" s="220">
        <v>-4065884</v>
      </c>
    </row>
    <row r="256" spans="1:20">
      <c r="A256" s="243">
        <v>38205</v>
      </c>
      <c r="B256" s="244" t="s">
        <v>229</v>
      </c>
      <c r="C256" s="255">
        <f t="shared" si="6"/>
        <v>3.8587734421307332E-4</v>
      </c>
      <c r="D256" s="256">
        <f t="shared" si="7"/>
        <v>3.7281658012235043E-4</v>
      </c>
      <c r="E256" s="221">
        <v>11795730</v>
      </c>
      <c r="F256" s="220">
        <v>10704566</v>
      </c>
      <c r="G256" s="220">
        <v>9698</v>
      </c>
      <c r="H256" s="220">
        <v>469456</v>
      </c>
      <c r="I256" s="220">
        <v>22550</v>
      </c>
      <c r="J256" s="220">
        <v>573494</v>
      </c>
      <c r="K256" s="220">
        <v>1075198</v>
      </c>
      <c r="L256" s="219"/>
      <c r="M256" s="220">
        <v>418776</v>
      </c>
      <c r="N256" s="220">
        <v>4344082</v>
      </c>
      <c r="O256" s="220">
        <v>222862</v>
      </c>
      <c r="P256" s="220">
        <v>4985720</v>
      </c>
      <c r="Q256" s="219"/>
      <c r="R256" s="220">
        <v>-302142</v>
      </c>
      <c r="S256" s="220">
        <v>37732</v>
      </c>
      <c r="T256" s="220">
        <v>-264410</v>
      </c>
    </row>
    <row r="257" spans="1:20">
      <c r="A257" s="243">
        <v>38210</v>
      </c>
      <c r="B257" s="244" t="s">
        <v>230</v>
      </c>
      <c r="C257" s="255">
        <f t="shared" si="6"/>
        <v>9.7496153859281248E-4</v>
      </c>
      <c r="D257" s="256">
        <f t="shared" si="7"/>
        <v>1.0072187773073724E-3</v>
      </c>
      <c r="E257" s="221">
        <v>31867898</v>
      </c>
      <c r="F257" s="220">
        <v>27046263</v>
      </c>
      <c r="G257" s="220">
        <v>24502</v>
      </c>
      <c r="H257" s="220">
        <v>1186133</v>
      </c>
      <c r="I257" s="220">
        <v>56976</v>
      </c>
      <c r="J257" s="220">
        <v>584670</v>
      </c>
      <c r="K257" s="220">
        <v>1852281</v>
      </c>
      <c r="L257" s="219"/>
      <c r="M257" s="220">
        <v>1058083</v>
      </c>
      <c r="N257" s="220">
        <v>10975801</v>
      </c>
      <c r="O257" s="220">
        <v>2657241</v>
      </c>
      <c r="P257" s="220">
        <v>14691125</v>
      </c>
      <c r="Q257" s="219"/>
      <c r="R257" s="220">
        <v>-763399</v>
      </c>
      <c r="S257" s="220">
        <v>-359004</v>
      </c>
      <c r="T257" s="220">
        <v>-1122403</v>
      </c>
    </row>
    <row r="258" spans="1:20">
      <c r="A258" s="243">
        <v>38300</v>
      </c>
      <c r="B258" s="244" t="s">
        <v>231</v>
      </c>
      <c r="C258" s="255">
        <f t="shared" si="6"/>
        <v>2.010488450104007E-3</v>
      </c>
      <c r="D258" s="256">
        <f t="shared" si="7"/>
        <v>2.0196431363277301E-3</v>
      </c>
      <c r="E258" s="221">
        <v>63900498</v>
      </c>
      <c r="F258" s="220">
        <v>55772661</v>
      </c>
      <c r="G258" s="220">
        <v>50526</v>
      </c>
      <c r="H258" s="220">
        <v>2445949</v>
      </c>
      <c r="I258" s="220">
        <v>117491</v>
      </c>
      <c r="J258" s="220">
        <v>536736</v>
      </c>
      <c r="K258" s="220">
        <v>3150702</v>
      </c>
      <c r="L258" s="219"/>
      <c r="M258" s="220">
        <v>2181895</v>
      </c>
      <c r="N258" s="220">
        <v>22633426</v>
      </c>
      <c r="O258" s="220">
        <v>5442153</v>
      </c>
      <c r="P258" s="220">
        <v>30257474</v>
      </c>
      <c r="Q258" s="219"/>
      <c r="R258" s="220">
        <v>-1574219</v>
      </c>
      <c r="S258" s="220">
        <v>-1223683</v>
      </c>
      <c r="T258" s="220">
        <v>-2797902</v>
      </c>
    </row>
    <row r="259" spans="1:20">
      <c r="A259" s="243">
        <v>38400</v>
      </c>
      <c r="B259" s="244" t="s">
        <v>232</v>
      </c>
      <c r="C259" s="255">
        <f t="shared" si="6"/>
        <v>2.6042818366748132E-3</v>
      </c>
      <c r="D259" s="256">
        <f t="shared" si="7"/>
        <v>2.5124093066804807E-3</v>
      </c>
      <c r="E259" s="221">
        <v>79491373</v>
      </c>
      <c r="F259" s="220">
        <v>72244995</v>
      </c>
      <c r="G259" s="220">
        <v>65449</v>
      </c>
      <c r="H259" s="220">
        <v>3168355</v>
      </c>
      <c r="I259" s="220">
        <v>152192</v>
      </c>
      <c r="J259" s="220">
        <v>3749219</v>
      </c>
      <c r="K259" s="220">
        <v>7135215</v>
      </c>
      <c r="L259" s="219"/>
      <c r="M259" s="220">
        <v>2826313</v>
      </c>
      <c r="N259" s="220">
        <v>29318160</v>
      </c>
      <c r="O259" s="220">
        <v>6024199</v>
      </c>
      <c r="P259" s="220">
        <v>38168672</v>
      </c>
      <c r="Q259" s="219"/>
      <c r="R259" s="220">
        <v>-2039162</v>
      </c>
      <c r="S259" s="220">
        <v>-705331</v>
      </c>
      <c r="T259" s="220">
        <v>-2744493</v>
      </c>
    </row>
    <row r="260" spans="1:20">
      <c r="A260" s="243">
        <v>38402</v>
      </c>
      <c r="B260" s="244" t="s">
        <v>233</v>
      </c>
      <c r="C260" s="255">
        <f t="shared" si="6"/>
        <v>1.9601456906742355E-4</v>
      </c>
      <c r="D260" s="256">
        <f t="shared" si="7"/>
        <v>2.0398170332005351E-4</v>
      </c>
      <c r="E260" s="221">
        <v>6453879</v>
      </c>
      <c r="F260" s="220">
        <v>5437611</v>
      </c>
      <c r="G260" s="220">
        <v>4926</v>
      </c>
      <c r="H260" s="220">
        <v>238470</v>
      </c>
      <c r="I260" s="220">
        <v>11455</v>
      </c>
      <c r="J260" s="220">
        <v>2322170</v>
      </c>
      <c r="K260" s="220">
        <v>2577021</v>
      </c>
      <c r="L260" s="219"/>
      <c r="M260" s="220">
        <v>212726</v>
      </c>
      <c r="N260" s="220">
        <v>2206668</v>
      </c>
      <c r="O260" s="220">
        <v>295845</v>
      </c>
      <c r="P260" s="220">
        <v>2715239</v>
      </c>
      <c r="Q260" s="219"/>
      <c r="R260" s="220">
        <v>-153480</v>
      </c>
      <c r="S260" s="220">
        <v>711021</v>
      </c>
      <c r="T260" s="220">
        <v>557541</v>
      </c>
    </row>
    <row r="261" spans="1:20">
      <c r="A261" s="243">
        <v>38405</v>
      </c>
      <c r="B261" s="244" t="s">
        <v>234</v>
      </c>
      <c r="C261" s="255">
        <f t="shared" si="6"/>
        <v>6.2698353608232264E-4</v>
      </c>
      <c r="D261" s="256">
        <f t="shared" si="7"/>
        <v>6.3874164636007415E-4</v>
      </c>
      <c r="E261" s="221">
        <v>20209466</v>
      </c>
      <c r="F261" s="221">
        <v>17393057</v>
      </c>
      <c r="G261" s="221">
        <v>15757</v>
      </c>
      <c r="H261" s="221">
        <v>762785</v>
      </c>
      <c r="I261" s="221">
        <v>36640</v>
      </c>
      <c r="J261" s="221">
        <v>1060983</v>
      </c>
      <c r="K261" s="221">
        <v>1876165</v>
      </c>
      <c r="L261" s="218"/>
      <c r="M261" s="221">
        <v>680438</v>
      </c>
      <c r="N261" s="221">
        <v>7058377</v>
      </c>
      <c r="O261" s="221">
        <v>2781634</v>
      </c>
      <c r="P261" s="221">
        <v>10520449</v>
      </c>
      <c r="Q261" s="218"/>
      <c r="R261" s="221">
        <v>-490931</v>
      </c>
      <c r="S261" s="221">
        <v>-431897</v>
      </c>
      <c r="T261" s="221">
        <v>-922828</v>
      </c>
    </row>
    <row r="262" spans="1:20">
      <c r="A262" s="243">
        <v>38500</v>
      </c>
      <c r="B262" s="244" t="s">
        <v>235</v>
      </c>
      <c r="C262" s="255">
        <f t="shared" si="6"/>
        <v>1.9257252616837895E-3</v>
      </c>
      <c r="D262" s="256">
        <f t="shared" si="7"/>
        <v>1.9454085549597713E-3</v>
      </c>
      <c r="E262" s="221">
        <v>61551753</v>
      </c>
      <c r="F262" s="220">
        <v>53421258</v>
      </c>
      <c r="G262" s="220">
        <v>48396</v>
      </c>
      <c r="H262" s="220">
        <v>2342827</v>
      </c>
      <c r="I262" s="220">
        <v>112538</v>
      </c>
      <c r="J262" s="220">
        <v>0</v>
      </c>
      <c r="K262" s="220">
        <v>2503761</v>
      </c>
      <c r="L262" s="219"/>
      <c r="M262" s="220">
        <v>2089905</v>
      </c>
      <c r="N262" s="220">
        <v>21679190</v>
      </c>
      <c r="O262" s="220">
        <v>6002567</v>
      </c>
      <c r="P262" s="220">
        <v>29771662</v>
      </c>
      <c r="Q262" s="219"/>
      <c r="R262" s="220">
        <v>-1507849</v>
      </c>
      <c r="S262" s="220">
        <v>-1702588</v>
      </c>
      <c r="T262" s="220">
        <v>-3210437</v>
      </c>
    </row>
    <row r="263" spans="1:20">
      <c r="A263" s="243">
        <v>38600</v>
      </c>
      <c r="B263" s="244" t="s">
        <v>236</v>
      </c>
      <c r="C263" s="255">
        <f t="shared" ref="C263:C314" si="8">F263/$F$316</f>
        <v>2.4418376505843972E-3</v>
      </c>
      <c r="D263" s="256">
        <f t="shared" ref="D263:D314" si="9">E263/$E$316</f>
        <v>2.5548002427331316E-3</v>
      </c>
      <c r="E263" s="221">
        <v>80832601</v>
      </c>
      <c r="F263" s="220">
        <v>67738655</v>
      </c>
      <c r="G263" s="220">
        <v>61366</v>
      </c>
      <c r="H263" s="220">
        <v>2970727</v>
      </c>
      <c r="I263" s="220">
        <v>142699</v>
      </c>
      <c r="J263" s="220">
        <v>1572444</v>
      </c>
      <c r="K263" s="220">
        <v>4747236</v>
      </c>
      <c r="L263" s="219"/>
      <c r="M263" s="220">
        <v>2650020</v>
      </c>
      <c r="N263" s="220">
        <v>27489416</v>
      </c>
      <c r="O263" s="220">
        <v>8936468</v>
      </c>
      <c r="P263" s="220">
        <v>39075904</v>
      </c>
      <c r="Q263" s="219"/>
      <c r="R263" s="220">
        <v>-1911968</v>
      </c>
      <c r="S263" s="220">
        <v>-1459722</v>
      </c>
      <c r="T263" s="220">
        <v>-3371690</v>
      </c>
    </row>
    <row r="264" spans="1:20">
      <c r="A264" s="243">
        <v>38601</v>
      </c>
      <c r="B264" s="244" t="s">
        <v>237</v>
      </c>
      <c r="C264" s="255">
        <f t="shared" si="8"/>
        <v>3.7623719302398957E-5</v>
      </c>
      <c r="D264" s="256">
        <f t="shared" si="9"/>
        <v>3.6267261434911992E-5</v>
      </c>
      <c r="E264" s="221">
        <v>1147478</v>
      </c>
      <c r="F264" s="221">
        <v>1043714</v>
      </c>
      <c r="G264" s="221">
        <v>946</v>
      </c>
      <c r="H264" s="221">
        <v>45773</v>
      </c>
      <c r="I264" s="221">
        <v>2199</v>
      </c>
      <c r="J264" s="221">
        <v>130993</v>
      </c>
      <c r="K264" s="221">
        <v>179911</v>
      </c>
      <c r="L264" s="218"/>
      <c r="M264" s="221">
        <v>40831</v>
      </c>
      <c r="N264" s="221">
        <v>423556</v>
      </c>
      <c r="O264" s="221">
        <v>75470</v>
      </c>
      <c r="P264" s="221">
        <v>539857</v>
      </c>
      <c r="Q264" s="218"/>
      <c r="R264" s="221">
        <v>-29460</v>
      </c>
      <c r="S264" s="221">
        <v>-2011</v>
      </c>
      <c r="T264" s="221">
        <v>-31471</v>
      </c>
    </row>
    <row r="265" spans="1:20">
      <c r="A265" s="243">
        <v>38602</v>
      </c>
      <c r="B265" s="244" t="s">
        <v>238</v>
      </c>
      <c r="C265" s="255">
        <f t="shared" si="8"/>
        <v>2.2849785490574893E-4</v>
      </c>
      <c r="D265" s="256">
        <f t="shared" si="9"/>
        <v>2.1955432639569897E-4</v>
      </c>
      <c r="E265" s="221">
        <v>6946589</v>
      </c>
      <c r="F265" s="220">
        <v>6338725</v>
      </c>
      <c r="G265" s="220">
        <v>5742</v>
      </c>
      <c r="H265" s="220">
        <v>277989</v>
      </c>
      <c r="I265" s="220">
        <v>13353</v>
      </c>
      <c r="J265" s="220">
        <v>1256154</v>
      </c>
      <c r="K265" s="220">
        <v>1553238</v>
      </c>
      <c r="L265" s="219"/>
      <c r="M265" s="220">
        <v>247979</v>
      </c>
      <c r="N265" s="220">
        <v>2572355</v>
      </c>
      <c r="O265" s="220">
        <v>97264</v>
      </c>
      <c r="P265" s="220">
        <v>2917598</v>
      </c>
      <c r="Q265" s="219"/>
      <c r="R265" s="220">
        <v>-178914</v>
      </c>
      <c r="S265" s="220">
        <v>435984</v>
      </c>
      <c r="T265" s="220">
        <v>257070</v>
      </c>
    </row>
    <row r="266" spans="1:20">
      <c r="A266" s="243">
        <v>38605</v>
      </c>
      <c r="B266" s="244" t="s">
        <v>239</v>
      </c>
      <c r="C266" s="255">
        <f t="shared" si="8"/>
        <v>6.0198019374887296E-4</v>
      </c>
      <c r="D266" s="256">
        <f t="shared" si="9"/>
        <v>6.5322392349010522E-4</v>
      </c>
      <c r="E266" s="221">
        <v>20667678</v>
      </c>
      <c r="F266" s="220">
        <v>16699443</v>
      </c>
      <c r="G266" s="220">
        <v>15128</v>
      </c>
      <c r="H266" s="220">
        <v>732366</v>
      </c>
      <c r="I266" s="220">
        <v>35179</v>
      </c>
      <c r="J266" s="220">
        <v>0</v>
      </c>
      <c r="K266" s="220">
        <v>782673</v>
      </c>
      <c r="L266" s="219"/>
      <c r="M266" s="220">
        <v>653303</v>
      </c>
      <c r="N266" s="220">
        <v>6776898</v>
      </c>
      <c r="O266" s="220">
        <v>3664183</v>
      </c>
      <c r="P266" s="220">
        <v>11094384</v>
      </c>
      <c r="Q266" s="219"/>
      <c r="R266" s="220">
        <v>-471354</v>
      </c>
      <c r="S266" s="220">
        <v>-993191</v>
      </c>
      <c r="T266" s="220">
        <v>-1464545</v>
      </c>
    </row>
    <row r="267" spans="1:20">
      <c r="A267" s="243">
        <v>38610</v>
      </c>
      <c r="B267" s="244" t="s">
        <v>240</v>
      </c>
      <c r="C267" s="255">
        <f t="shared" si="8"/>
        <v>5.7585878911302693E-4</v>
      </c>
      <c r="D267" s="256">
        <f t="shared" si="9"/>
        <v>5.5339238221999664E-4</v>
      </c>
      <c r="E267" s="221">
        <v>17509058</v>
      </c>
      <c r="F267" s="220">
        <v>15974813</v>
      </c>
      <c r="G267" s="220">
        <v>14472</v>
      </c>
      <c r="H267" s="220">
        <v>700587</v>
      </c>
      <c r="I267" s="220">
        <v>33653</v>
      </c>
      <c r="J267" s="220">
        <v>1044275</v>
      </c>
      <c r="K267" s="220">
        <v>1792987</v>
      </c>
      <c r="L267" s="219"/>
      <c r="M267" s="220">
        <v>624954</v>
      </c>
      <c r="N267" s="220">
        <v>6482831</v>
      </c>
      <c r="O267" s="220">
        <v>169684</v>
      </c>
      <c r="P267" s="220">
        <v>7277469</v>
      </c>
      <c r="Q267" s="219"/>
      <c r="R267" s="220">
        <v>-450900</v>
      </c>
      <c r="S267" s="220">
        <v>156444</v>
      </c>
      <c r="T267" s="220">
        <v>-294456</v>
      </c>
    </row>
    <row r="268" spans="1:20">
      <c r="A268" s="243">
        <v>38620</v>
      </c>
      <c r="B268" s="244" t="s">
        <v>241</v>
      </c>
      <c r="C268" s="255">
        <f t="shared" si="8"/>
        <v>3.9896367660247566E-4</v>
      </c>
      <c r="D268" s="256">
        <f t="shared" si="9"/>
        <v>3.9520166873673843E-4</v>
      </c>
      <c r="E268" s="221">
        <v>12503983</v>
      </c>
      <c r="F268" s="220">
        <v>11067592</v>
      </c>
      <c r="G268" s="220">
        <v>10026</v>
      </c>
      <c r="H268" s="220">
        <v>485377</v>
      </c>
      <c r="I268" s="220">
        <v>23315</v>
      </c>
      <c r="J268" s="220">
        <v>145705</v>
      </c>
      <c r="K268" s="220">
        <v>664423</v>
      </c>
      <c r="L268" s="219"/>
      <c r="M268" s="220">
        <v>432978</v>
      </c>
      <c r="N268" s="220">
        <v>4491404</v>
      </c>
      <c r="O268" s="220">
        <v>1502643</v>
      </c>
      <c r="P268" s="220">
        <v>6427025</v>
      </c>
      <c r="Q268" s="219"/>
      <c r="R268" s="220">
        <v>-312392</v>
      </c>
      <c r="S268" s="220">
        <v>-427382</v>
      </c>
      <c r="T268" s="220">
        <v>-739774</v>
      </c>
    </row>
    <row r="269" spans="1:20">
      <c r="A269" s="243">
        <v>38700</v>
      </c>
      <c r="B269" s="244" t="s">
        <v>242</v>
      </c>
      <c r="C269" s="255">
        <f t="shared" si="8"/>
        <v>7.5429902364020226E-4</v>
      </c>
      <c r="D269" s="256">
        <f t="shared" si="9"/>
        <v>7.7918754690728235E-4</v>
      </c>
      <c r="E269" s="221">
        <v>24653104</v>
      </c>
      <c r="F269" s="220">
        <v>20924897</v>
      </c>
      <c r="G269" s="220">
        <v>18956</v>
      </c>
      <c r="H269" s="220">
        <v>917676</v>
      </c>
      <c r="I269" s="220">
        <v>44081</v>
      </c>
      <c r="J269" s="220">
        <v>446728</v>
      </c>
      <c r="K269" s="220">
        <v>1427441</v>
      </c>
      <c r="L269" s="219"/>
      <c r="M269" s="220">
        <v>818608</v>
      </c>
      <c r="N269" s="220">
        <v>8491653</v>
      </c>
      <c r="O269" s="220">
        <v>2056534</v>
      </c>
      <c r="P269" s="220">
        <v>11366795</v>
      </c>
      <c r="Q269" s="219"/>
      <c r="R269" s="220">
        <v>-590619</v>
      </c>
      <c r="S269" s="220">
        <v>-296020</v>
      </c>
      <c r="T269" s="220">
        <v>-886639</v>
      </c>
    </row>
    <row r="270" spans="1:20">
      <c r="A270" s="243">
        <v>38701</v>
      </c>
      <c r="B270" s="244" t="s">
        <v>802</v>
      </c>
      <c r="C270" s="255">
        <f t="shared" si="8"/>
        <v>4.9177330159831149E-5</v>
      </c>
      <c r="D270" s="256">
        <f t="shared" si="9"/>
        <v>4.8626243283292971E-5</v>
      </c>
      <c r="E270" s="221">
        <v>1538510</v>
      </c>
      <c r="F270" s="220">
        <v>1364221</v>
      </c>
      <c r="G270" s="220">
        <v>1236</v>
      </c>
      <c r="H270" s="220">
        <v>59829</v>
      </c>
      <c r="I270" s="220">
        <v>2874</v>
      </c>
      <c r="J270" s="220">
        <v>55969</v>
      </c>
      <c r="K270" s="220">
        <v>119908</v>
      </c>
      <c r="L270" s="219"/>
      <c r="M270" s="220">
        <v>53370</v>
      </c>
      <c r="N270" s="220">
        <v>553622</v>
      </c>
      <c r="O270" s="220">
        <v>49668</v>
      </c>
      <c r="P270" s="220">
        <v>656660</v>
      </c>
      <c r="Q270" s="219"/>
      <c r="R270" s="220">
        <v>-38506</v>
      </c>
      <c r="S270" s="220">
        <v>-9166</v>
      </c>
      <c r="T270" s="220">
        <v>-47672</v>
      </c>
    </row>
    <row r="271" spans="1:20">
      <c r="A271" s="243">
        <v>38800</v>
      </c>
      <c r="B271" s="244" t="s">
        <v>244</v>
      </c>
      <c r="C271" s="255">
        <f t="shared" si="8"/>
        <v>1.3052345328512219E-3</v>
      </c>
      <c r="D271" s="256">
        <f t="shared" si="9"/>
        <v>1.3119644955607457E-3</v>
      </c>
      <c r="E271" s="221">
        <v>41509900</v>
      </c>
      <c r="F271" s="220">
        <v>36208317</v>
      </c>
      <c r="G271" s="220">
        <v>32802</v>
      </c>
      <c r="H271" s="220">
        <v>1587941</v>
      </c>
      <c r="I271" s="220">
        <v>76277</v>
      </c>
      <c r="J271" s="220">
        <v>328744</v>
      </c>
      <c r="K271" s="220">
        <v>2025764</v>
      </c>
      <c r="L271" s="219"/>
      <c r="M271" s="220">
        <v>1416514</v>
      </c>
      <c r="N271" s="220">
        <v>14693907</v>
      </c>
      <c r="O271" s="220">
        <v>2593584</v>
      </c>
      <c r="P271" s="220">
        <v>18704005</v>
      </c>
      <c r="Q271" s="219"/>
      <c r="R271" s="220">
        <v>-1022002</v>
      </c>
      <c r="S271" s="220">
        <v>-541550</v>
      </c>
      <c r="T271" s="220">
        <v>-1563552</v>
      </c>
    </row>
    <row r="272" spans="1:20">
      <c r="A272" s="243">
        <v>38801</v>
      </c>
      <c r="B272" s="244" t="s">
        <v>245</v>
      </c>
      <c r="C272" s="255">
        <f t="shared" si="8"/>
        <v>1.3027956386935864E-4</v>
      </c>
      <c r="D272" s="256">
        <f t="shared" si="9"/>
        <v>1.0635806676102313E-4</v>
      </c>
      <c r="E272" s="221">
        <v>3365116</v>
      </c>
      <c r="F272" s="220">
        <v>3614066</v>
      </c>
      <c r="G272" s="220">
        <v>3274</v>
      </c>
      <c r="H272" s="220">
        <v>158497</v>
      </c>
      <c r="I272" s="220">
        <v>7613</v>
      </c>
      <c r="J272" s="220">
        <v>1230030</v>
      </c>
      <c r="K272" s="220">
        <v>1399414</v>
      </c>
      <c r="L272" s="219"/>
      <c r="M272" s="220">
        <v>141387</v>
      </c>
      <c r="N272" s="220">
        <v>1466645</v>
      </c>
      <c r="O272" s="220">
        <v>446712</v>
      </c>
      <c r="P272" s="220">
        <v>2054744</v>
      </c>
      <c r="Q272" s="219"/>
      <c r="R272" s="220">
        <v>-102008</v>
      </c>
      <c r="S272" s="220">
        <v>243481</v>
      </c>
      <c r="T272" s="220">
        <v>141473</v>
      </c>
    </row>
    <row r="273" spans="1:20">
      <c r="A273" s="243">
        <v>38900</v>
      </c>
      <c r="B273" s="244" t="s">
        <v>246</v>
      </c>
      <c r="C273" s="255">
        <f t="shared" si="8"/>
        <v>3.0247081928107755E-4</v>
      </c>
      <c r="D273" s="256">
        <f t="shared" si="9"/>
        <v>2.7980632248243389E-4</v>
      </c>
      <c r="E273" s="221">
        <v>8852932</v>
      </c>
      <c r="F273" s="221">
        <v>8390798</v>
      </c>
      <c r="G273" s="221">
        <v>7601</v>
      </c>
      <c r="H273" s="221">
        <v>367984</v>
      </c>
      <c r="I273" s="221">
        <v>17676</v>
      </c>
      <c r="J273" s="221">
        <v>769835</v>
      </c>
      <c r="K273" s="221">
        <v>1163096</v>
      </c>
      <c r="L273" s="218"/>
      <c r="M273" s="221">
        <v>328258</v>
      </c>
      <c r="N273" s="221">
        <v>3405118</v>
      </c>
      <c r="O273" s="221">
        <v>559673</v>
      </c>
      <c r="P273" s="221">
        <v>4293049</v>
      </c>
      <c r="Q273" s="218"/>
      <c r="R273" s="221">
        <v>-236834</v>
      </c>
      <c r="S273" s="221">
        <v>-34292</v>
      </c>
      <c r="T273" s="221">
        <v>-271126</v>
      </c>
    </row>
    <row r="274" spans="1:20">
      <c r="A274" s="243">
        <v>39000</v>
      </c>
      <c r="B274" s="244" t="s">
        <v>247</v>
      </c>
      <c r="C274" s="255">
        <f t="shared" si="8"/>
        <v>1.3730553464303638E-2</v>
      </c>
      <c r="D274" s="256">
        <f t="shared" si="9"/>
        <v>1.3725792249454699E-2</v>
      </c>
      <c r="E274" s="221">
        <v>434277197</v>
      </c>
      <c r="F274" s="220">
        <v>380897241</v>
      </c>
      <c r="G274" s="220">
        <v>345065</v>
      </c>
      <c r="H274" s="220">
        <v>16704518</v>
      </c>
      <c r="I274" s="220">
        <v>802401</v>
      </c>
      <c r="J274" s="220">
        <v>8688154</v>
      </c>
      <c r="K274" s="220">
        <v>26540138</v>
      </c>
      <c r="L274" s="219"/>
      <c r="M274" s="220">
        <v>14901169</v>
      </c>
      <c r="N274" s="220">
        <v>154574114</v>
      </c>
      <c r="O274" s="220">
        <v>20888561</v>
      </c>
      <c r="P274" s="220">
        <v>190363844</v>
      </c>
      <c r="Q274" s="219"/>
      <c r="R274" s="220">
        <v>-10751067</v>
      </c>
      <c r="S274" s="220">
        <v>-2158667</v>
      </c>
      <c r="T274" s="220">
        <v>-12909734</v>
      </c>
    </row>
    <row r="275" spans="1:20">
      <c r="A275" s="243">
        <v>39100</v>
      </c>
      <c r="B275" s="244" t="s">
        <v>248</v>
      </c>
      <c r="C275" s="255">
        <f t="shared" si="8"/>
        <v>1.6400166893898141E-3</v>
      </c>
      <c r="D275" s="256">
        <f t="shared" si="9"/>
        <v>1.7486937175396435E-3</v>
      </c>
      <c r="E275" s="221">
        <v>55327794</v>
      </c>
      <c r="F275" s="220">
        <v>45495459</v>
      </c>
      <c r="G275" s="220">
        <v>41216</v>
      </c>
      <c r="H275" s="220">
        <v>1995236</v>
      </c>
      <c r="I275" s="220">
        <v>95841</v>
      </c>
      <c r="J275" s="220">
        <v>0</v>
      </c>
      <c r="K275" s="220">
        <v>2132293</v>
      </c>
      <c r="L275" s="219"/>
      <c r="M275" s="220">
        <v>1779838</v>
      </c>
      <c r="N275" s="220">
        <v>18462775</v>
      </c>
      <c r="O275" s="220">
        <v>12940353</v>
      </c>
      <c r="P275" s="220">
        <v>33182966</v>
      </c>
      <c r="Q275" s="219"/>
      <c r="R275" s="220">
        <v>-1284138</v>
      </c>
      <c r="S275" s="220">
        <v>-3465013</v>
      </c>
      <c r="T275" s="220">
        <v>-4749151</v>
      </c>
    </row>
    <row r="276" spans="1:20">
      <c r="A276" s="243">
        <v>39101</v>
      </c>
      <c r="B276" s="244" t="s">
        <v>249</v>
      </c>
      <c r="C276" s="255">
        <f t="shared" si="8"/>
        <v>2.3448098060747781E-4</v>
      </c>
      <c r="D276" s="256">
        <f t="shared" si="9"/>
        <v>2.207261843766121E-4</v>
      </c>
      <c r="E276" s="221">
        <v>6983666</v>
      </c>
      <c r="F276" s="221">
        <v>6504702</v>
      </c>
      <c r="G276" s="221">
        <v>5893</v>
      </c>
      <c r="H276" s="221">
        <v>285268</v>
      </c>
      <c r="I276" s="221">
        <v>13703</v>
      </c>
      <c r="J276" s="221">
        <v>1930557</v>
      </c>
      <c r="K276" s="221">
        <v>2235421</v>
      </c>
      <c r="L276" s="218"/>
      <c r="M276" s="221">
        <v>254472</v>
      </c>
      <c r="N276" s="221">
        <v>2639711</v>
      </c>
      <c r="O276" s="221">
        <v>0</v>
      </c>
      <c r="P276" s="221">
        <v>2894183</v>
      </c>
      <c r="Q276" s="218"/>
      <c r="R276" s="221">
        <v>-183598</v>
      </c>
      <c r="S276" s="221">
        <v>590714</v>
      </c>
      <c r="T276" s="221">
        <v>407116</v>
      </c>
    </row>
    <row r="277" spans="1:20">
      <c r="A277" s="243">
        <v>39105</v>
      </c>
      <c r="B277" s="244" t="s">
        <v>250</v>
      </c>
      <c r="C277" s="255">
        <f t="shared" si="8"/>
        <v>6.1185249354601154E-4</v>
      </c>
      <c r="D277" s="256">
        <f t="shared" si="9"/>
        <v>6.5294512641241194E-4</v>
      </c>
      <c r="E277" s="221">
        <v>20658857</v>
      </c>
      <c r="F277" s="220">
        <v>16973309</v>
      </c>
      <c r="G277" s="220">
        <v>15377</v>
      </c>
      <c r="H277" s="220">
        <v>744376</v>
      </c>
      <c r="I277" s="220">
        <v>35756</v>
      </c>
      <c r="J277" s="220">
        <v>0</v>
      </c>
      <c r="K277" s="220">
        <v>795509</v>
      </c>
      <c r="L277" s="219"/>
      <c r="M277" s="220">
        <v>664017</v>
      </c>
      <c r="N277" s="220">
        <v>6888037</v>
      </c>
      <c r="O277" s="220">
        <v>6690908</v>
      </c>
      <c r="P277" s="220">
        <v>14242962</v>
      </c>
      <c r="Q277" s="219"/>
      <c r="R277" s="220">
        <v>-479082</v>
      </c>
      <c r="S277" s="220">
        <v>-1902985</v>
      </c>
      <c r="T277" s="220">
        <v>-2382067</v>
      </c>
    </row>
    <row r="278" spans="1:20">
      <c r="A278" s="243">
        <v>39200</v>
      </c>
      <c r="B278" s="244" t="s">
        <v>803</v>
      </c>
      <c r="C278" s="255">
        <f t="shared" si="8"/>
        <v>5.8836962257970665E-2</v>
      </c>
      <c r="D278" s="256">
        <f t="shared" si="9"/>
        <v>5.8655180182564368E-2</v>
      </c>
      <c r="E278" s="221">
        <v>1855820544</v>
      </c>
      <c r="F278" s="220">
        <v>1632187417</v>
      </c>
      <c r="G278" s="220">
        <v>1478643</v>
      </c>
      <c r="H278" s="220">
        <v>71580734</v>
      </c>
      <c r="I278" s="220">
        <v>3438377</v>
      </c>
      <c r="J278" s="220">
        <v>57183802</v>
      </c>
      <c r="K278" s="220">
        <v>133681556</v>
      </c>
      <c r="L278" s="219"/>
      <c r="M278" s="220">
        <v>63853180</v>
      </c>
      <c r="N278" s="220">
        <v>662367424</v>
      </c>
      <c r="O278" s="220">
        <v>42494897</v>
      </c>
      <c r="P278" s="220">
        <v>768715501</v>
      </c>
      <c r="Q278" s="219"/>
      <c r="R278" s="220">
        <v>-46069531</v>
      </c>
      <c r="S278" s="220">
        <v>15482949</v>
      </c>
      <c r="T278" s="220">
        <v>-30586582</v>
      </c>
    </row>
    <row r="279" spans="1:20">
      <c r="A279" s="243">
        <v>39201</v>
      </c>
      <c r="B279" s="244" t="s">
        <v>251</v>
      </c>
      <c r="C279" s="255">
        <f t="shared" si="8"/>
        <v>1.6216142620197152E-4</v>
      </c>
      <c r="D279" s="256">
        <f t="shared" si="9"/>
        <v>1.6577509388749259E-4</v>
      </c>
      <c r="E279" s="221">
        <v>5245041</v>
      </c>
      <c r="F279" s="220">
        <v>4498496</v>
      </c>
      <c r="G279" s="220">
        <v>4075</v>
      </c>
      <c r="H279" s="220">
        <v>197285</v>
      </c>
      <c r="I279" s="220">
        <v>9477</v>
      </c>
      <c r="J279" s="220">
        <v>61124</v>
      </c>
      <c r="K279" s="220">
        <v>271961</v>
      </c>
      <c r="L279" s="219"/>
      <c r="M279" s="220">
        <v>175987</v>
      </c>
      <c r="N279" s="220">
        <v>1825561</v>
      </c>
      <c r="O279" s="220">
        <v>740429</v>
      </c>
      <c r="P279" s="220">
        <v>2741977</v>
      </c>
      <c r="Q279" s="219"/>
      <c r="R279" s="220">
        <v>-126972</v>
      </c>
      <c r="S279" s="220">
        <v>-151579</v>
      </c>
      <c r="T279" s="220">
        <v>-278551</v>
      </c>
    </row>
    <row r="280" spans="1:20">
      <c r="A280" s="243">
        <v>39204</v>
      </c>
      <c r="B280" s="244" t="s">
        <v>252</v>
      </c>
      <c r="C280" s="255">
        <f t="shared" si="8"/>
        <v>2.9408030530423486E-4</v>
      </c>
      <c r="D280" s="256">
        <f t="shared" si="9"/>
        <v>2.4220828778414173E-4</v>
      </c>
      <c r="E280" s="221">
        <v>7663349</v>
      </c>
      <c r="F280" s="220">
        <v>8158038</v>
      </c>
      <c r="G280" s="220">
        <v>7391</v>
      </c>
      <c r="H280" s="220">
        <v>357777</v>
      </c>
      <c r="I280" s="220">
        <v>17186</v>
      </c>
      <c r="J280" s="220">
        <v>4403348</v>
      </c>
      <c r="K280" s="220">
        <v>4785702</v>
      </c>
      <c r="L280" s="219"/>
      <c r="M280" s="220">
        <v>319152</v>
      </c>
      <c r="N280" s="220">
        <v>3310661</v>
      </c>
      <c r="O280" s="220">
        <v>0</v>
      </c>
      <c r="P280" s="220">
        <v>3629813</v>
      </c>
      <c r="Q280" s="219"/>
      <c r="R280" s="220">
        <v>-230266</v>
      </c>
      <c r="S280" s="220">
        <v>1240069</v>
      </c>
      <c r="T280" s="220">
        <v>1009803</v>
      </c>
    </row>
    <row r="281" spans="1:20">
      <c r="A281" s="243">
        <v>39205</v>
      </c>
      <c r="B281" s="244" t="s">
        <v>253</v>
      </c>
      <c r="C281" s="255">
        <f t="shared" si="8"/>
        <v>4.6395481854174291E-3</v>
      </c>
      <c r="D281" s="256">
        <f t="shared" si="9"/>
        <v>4.7544235016977569E-3</v>
      </c>
      <c r="E281" s="221">
        <v>150427580</v>
      </c>
      <c r="F281" s="220">
        <v>128705016</v>
      </c>
      <c r="G281" s="220">
        <v>116597</v>
      </c>
      <c r="H281" s="220">
        <v>5644450</v>
      </c>
      <c r="I281" s="220">
        <v>271131</v>
      </c>
      <c r="J281" s="220">
        <v>8498041</v>
      </c>
      <c r="K281" s="220">
        <v>14530219</v>
      </c>
      <c r="L281" s="219"/>
      <c r="M281" s="220">
        <v>5035099</v>
      </c>
      <c r="N281" s="220">
        <v>52230528</v>
      </c>
      <c r="O281" s="220">
        <v>3789730</v>
      </c>
      <c r="P281" s="220">
        <v>61055357</v>
      </c>
      <c r="Q281" s="219"/>
      <c r="R281" s="220">
        <v>-3632783</v>
      </c>
      <c r="S281" s="220">
        <v>2055903</v>
      </c>
      <c r="T281" s="220">
        <v>-1576880</v>
      </c>
    </row>
    <row r="282" spans="1:20">
      <c r="A282" s="243">
        <v>39208</v>
      </c>
      <c r="B282" s="244" t="s">
        <v>804</v>
      </c>
      <c r="C282" s="255">
        <f t="shared" si="8"/>
        <v>3.7796641177063482E-4</v>
      </c>
      <c r="D282" s="256">
        <f t="shared" si="9"/>
        <v>3.4937919926165013E-4</v>
      </c>
      <c r="E282" s="221">
        <v>11054183</v>
      </c>
      <c r="F282" s="220">
        <v>10485110</v>
      </c>
      <c r="G282" s="220">
        <v>9499</v>
      </c>
      <c r="H282" s="220">
        <v>459832</v>
      </c>
      <c r="I282" s="220">
        <v>22088</v>
      </c>
      <c r="J282" s="220">
        <v>911120</v>
      </c>
      <c r="K282" s="220">
        <v>1402539</v>
      </c>
      <c r="L282" s="219"/>
      <c r="M282" s="220">
        <v>410190</v>
      </c>
      <c r="N282" s="220">
        <v>4255023</v>
      </c>
      <c r="O282" s="220">
        <v>420450</v>
      </c>
      <c r="P282" s="220">
        <v>5085663</v>
      </c>
      <c r="Q282" s="219"/>
      <c r="R282" s="220">
        <v>-295948</v>
      </c>
      <c r="S282" s="220">
        <v>65950</v>
      </c>
      <c r="T282" s="220">
        <v>-229998</v>
      </c>
    </row>
    <row r="283" spans="1:20">
      <c r="A283" s="243">
        <v>39209</v>
      </c>
      <c r="B283" s="244" t="s">
        <v>254</v>
      </c>
      <c r="C283" s="255">
        <f t="shared" si="8"/>
        <v>1.6279385091931867E-4</v>
      </c>
      <c r="D283" s="256">
        <f t="shared" si="9"/>
        <v>1.7742101135883711E-4</v>
      </c>
      <c r="E283" s="221">
        <v>5613512</v>
      </c>
      <c r="F283" s="220">
        <v>4516040</v>
      </c>
      <c r="G283" s="220">
        <v>4091</v>
      </c>
      <c r="H283" s="220">
        <v>198054</v>
      </c>
      <c r="I283" s="220">
        <v>9514</v>
      </c>
      <c r="J283" s="220">
        <v>112216</v>
      </c>
      <c r="K283" s="220">
        <v>323875</v>
      </c>
      <c r="L283" s="219"/>
      <c r="M283" s="220">
        <v>176673</v>
      </c>
      <c r="N283" s="220">
        <v>1832680</v>
      </c>
      <c r="O283" s="220">
        <v>800555</v>
      </c>
      <c r="P283" s="220">
        <v>2809908</v>
      </c>
      <c r="Q283" s="219"/>
      <c r="R283" s="220">
        <v>-127470</v>
      </c>
      <c r="S283" s="220">
        <v>-131966</v>
      </c>
      <c r="T283" s="220">
        <v>-259436</v>
      </c>
    </row>
    <row r="284" spans="1:20">
      <c r="A284" s="243">
        <v>39220</v>
      </c>
      <c r="B284" s="244" t="s">
        <v>805</v>
      </c>
      <c r="C284" s="255">
        <f t="shared" si="8"/>
        <v>6.3216697471555919E-5</v>
      </c>
      <c r="D284" s="256">
        <f t="shared" si="9"/>
        <v>3.5455902203366267E-5</v>
      </c>
      <c r="E284" s="221">
        <v>1121807</v>
      </c>
      <c r="F284" s="220">
        <v>1753685</v>
      </c>
      <c r="G284" s="220">
        <v>1589</v>
      </c>
      <c r="H284" s="220">
        <v>76909</v>
      </c>
      <c r="I284" s="220">
        <v>3694</v>
      </c>
      <c r="J284" s="220">
        <v>1965542</v>
      </c>
      <c r="K284" s="220">
        <v>2047734</v>
      </c>
      <c r="L284" s="219"/>
      <c r="M284" s="220">
        <v>68606</v>
      </c>
      <c r="N284" s="220">
        <v>711673</v>
      </c>
      <c r="O284" s="220">
        <v>0</v>
      </c>
      <c r="P284" s="220">
        <v>780279</v>
      </c>
      <c r="Q284" s="219"/>
      <c r="R284" s="220">
        <v>-49500</v>
      </c>
      <c r="S284" s="220">
        <v>444326</v>
      </c>
      <c r="T284" s="220">
        <v>394826</v>
      </c>
    </row>
    <row r="285" spans="1:20">
      <c r="A285" s="243">
        <v>39300</v>
      </c>
      <c r="B285" s="244" t="s">
        <v>255</v>
      </c>
      <c r="C285" s="255">
        <f t="shared" si="8"/>
        <v>6.2135897904586122E-4</v>
      </c>
      <c r="D285" s="256">
        <f t="shared" si="9"/>
        <v>6.9134829394792887E-4</v>
      </c>
      <c r="E285" s="221">
        <v>21873914</v>
      </c>
      <c r="F285" s="220">
        <v>17237027</v>
      </c>
      <c r="G285" s="220">
        <v>15615</v>
      </c>
      <c r="H285" s="220">
        <v>755942</v>
      </c>
      <c r="I285" s="220">
        <v>36312</v>
      </c>
      <c r="J285" s="220">
        <v>0</v>
      </c>
      <c r="K285" s="220">
        <v>807869</v>
      </c>
      <c r="L285" s="219"/>
      <c r="M285" s="220">
        <v>674334</v>
      </c>
      <c r="N285" s="220">
        <v>6995058</v>
      </c>
      <c r="O285" s="220">
        <v>5529323</v>
      </c>
      <c r="P285" s="220">
        <v>13198715</v>
      </c>
      <c r="Q285" s="219"/>
      <c r="R285" s="220">
        <v>-486525</v>
      </c>
      <c r="S285" s="220">
        <v>-1580498</v>
      </c>
      <c r="T285" s="220">
        <v>-2067023</v>
      </c>
    </row>
    <row r="286" spans="1:20">
      <c r="A286" s="243">
        <v>39301</v>
      </c>
      <c r="B286" s="244" t="s">
        <v>256</v>
      </c>
      <c r="C286" s="255">
        <f t="shared" si="8"/>
        <v>3.3448324718176104E-5</v>
      </c>
      <c r="D286" s="256">
        <f t="shared" si="9"/>
        <v>2.8690245243250141E-5</v>
      </c>
      <c r="E286" s="221">
        <v>907745</v>
      </c>
      <c r="F286" s="220">
        <v>927885</v>
      </c>
      <c r="G286" s="220">
        <v>841</v>
      </c>
      <c r="H286" s="220">
        <v>40693</v>
      </c>
      <c r="I286" s="220">
        <v>1955</v>
      </c>
      <c r="J286" s="220">
        <v>283361</v>
      </c>
      <c r="K286" s="220">
        <v>326850</v>
      </c>
      <c r="L286" s="219"/>
      <c r="M286" s="220">
        <v>36300</v>
      </c>
      <c r="N286" s="220">
        <v>376550</v>
      </c>
      <c r="O286" s="220">
        <v>687318</v>
      </c>
      <c r="P286" s="220">
        <v>1100168</v>
      </c>
      <c r="Q286" s="219"/>
      <c r="R286" s="220">
        <v>-26191</v>
      </c>
      <c r="S286" s="220">
        <v>-114464</v>
      </c>
      <c r="T286" s="220">
        <v>-140655</v>
      </c>
    </row>
    <row r="287" spans="1:20">
      <c r="A287" s="243">
        <v>39400</v>
      </c>
      <c r="B287" s="244" t="s">
        <v>257</v>
      </c>
      <c r="C287" s="255">
        <f t="shared" si="8"/>
        <v>4.2191354914433384E-4</v>
      </c>
      <c r="D287" s="256">
        <f t="shared" si="9"/>
        <v>4.72602324207834E-4</v>
      </c>
      <c r="E287" s="221">
        <v>14952901</v>
      </c>
      <c r="F287" s="220">
        <v>11704241</v>
      </c>
      <c r="G287" s="220">
        <v>10603</v>
      </c>
      <c r="H287" s="220">
        <v>513298</v>
      </c>
      <c r="I287" s="220">
        <v>24656</v>
      </c>
      <c r="J287" s="220">
        <v>0</v>
      </c>
      <c r="K287" s="220">
        <v>548557</v>
      </c>
      <c r="L287" s="219"/>
      <c r="M287" s="220">
        <v>457884</v>
      </c>
      <c r="N287" s="220">
        <v>4749766</v>
      </c>
      <c r="O287" s="220">
        <v>3981400</v>
      </c>
      <c r="P287" s="220">
        <v>9189050</v>
      </c>
      <c r="Q287" s="219"/>
      <c r="R287" s="220">
        <v>-330359</v>
      </c>
      <c r="S287" s="220">
        <v>-998158</v>
      </c>
      <c r="T287" s="220">
        <v>-1328517</v>
      </c>
    </row>
    <row r="288" spans="1:20">
      <c r="A288" s="243">
        <v>39401</v>
      </c>
      <c r="B288" s="244" t="s">
        <v>258</v>
      </c>
      <c r="C288" s="255">
        <f t="shared" si="8"/>
        <v>4.5103496986840283E-4</v>
      </c>
      <c r="D288" s="256">
        <f t="shared" si="9"/>
        <v>3.7276319748271504E-4</v>
      </c>
      <c r="E288" s="221">
        <v>11794041</v>
      </c>
      <c r="F288" s="220">
        <v>12512094</v>
      </c>
      <c r="G288" s="220">
        <v>11335</v>
      </c>
      <c r="H288" s="220">
        <v>548727</v>
      </c>
      <c r="I288" s="220">
        <v>26358</v>
      </c>
      <c r="J288" s="220">
        <v>5829663</v>
      </c>
      <c r="K288" s="220">
        <v>6416083</v>
      </c>
      <c r="L288" s="219"/>
      <c r="M288" s="220">
        <v>489488</v>
      </c>
      <c r="N288" s="220">
        <v>5077605</v>
      </c>
      <c r="O288" s="220">
        <v>0</v>
      </c>
      <c r="P288" s="220">
        <v>5567093</v>
      </c>
      <c r="Q288" s="219"/>
      <c r="R288" s="220">
        <v>-353163</v>
      </c>
      <c r="S288" s="220">
        <v>1749647</v>
      </c>
      <c r="T288" s="220">
        <v>1396484</v>
      </c>
    </row>
    <row r="289" spans="1:20">
      <c r="A289" s="243">
        <v>39500</v>
      </c>
      <c r="B289" s="244" t="s">
        <v>259</v>
      </c>
      <c r="C289" s="255">
        <f t="shared" si="8"/>
        <v>1.8277986343722087E-3</v>
      </c>
      <c r="D289" s="256">
        <f t="shared" si="9"/>
        <v>1.8071012470284842E-3</v>
      </c>
      <c r="E289" s="221">
        <v>57175779</v>
      </c>
      <c r="F289" s="220">
        <v>50704690</v>
      </c>
      <c r="G289" s="220">
        <v>45935</v>
      </c>
      <c r="H289" s="220">
        <v>2223690</v>
      </c>
      <c r="I289" s="220">
        <v>106815</v>
      </c>
      <c r="J289" s="220">
        <v>2347044</v>
      </c>
      <c r="K289" s="220">
        <v>4723484</v>
      </c>
      <c r="L289" s="219"/>
      <c r="M289" s="220">
        <v>1983630</v>
      </c>
      <c r="N289" s="220">
        <v>20576764</v>
      </c>
      <c r="O289" s="220">
        <v>451161</v>
      </c>
      <c r="P289" s="220">
        <v>23011555</v>
      </c>
      <c r="Q289" s="219"/>
      <c r="R289" s="220">
        <v>-1431172</v>
      </c>
      <c r="S289" s="220">
        <v>662050</v>
      </c>
      <c r="T289" s="220">
        <v>-769122</v>
      </c>
    </row>
    <row r="290" spans="1:20">
      <c r="A290" s="243">
        <v>39501</v>
      </c>
      <c r="B290" s="244" t="s">
        <v>806</v>
      </c>
      <c r="C290" s="255">
        <f t="shared" si="8"/>
        <v>4.8360231945734684E-5</v>
      </c>
      <c r="D290" s="256">
        <f t="shared" si="9"/>
        <v>4.8012390336579513E-5</v>
      </c>
      <c r="E290" s="221">
        <v>1519088</v>
      </c>
      <c r="F290" s="220">
        <v>1341554</v>
      </c>
      <c r="G290" s="220">
        <v>1215</v>
      </c>
      <c r="H290" s="220">
        <v>58835</v>
      </c>
      <c r="I290" s="220">
        <v>2826</v>
      </c>
      <c r="J290" s="220">
        <v>19053</v>
      </c>
      <c r="K290" s="220">
        <v>81929</v>
      </c>
      <c r="L290" s="219"/>
      <c r="M290" s="220">
        <v>52483</v>
      </c>
      <c r="N290" s="220">
        <v>544424</v>
      </c>
      <c r="O290" s="220">
        <v>263028</v>
      </c>
      <c r="P290" s="220">
        <v>859935</v>
      </c>
      <c r="Q290" s="219"/>
      <c r="R290" s="220">
        <v>-37865</v>
      </c>
      <c r="S290" s="220">
        <v>-64387</v>
      </c>
      <c r="T290" s="220">
        <v>-102252</v>
      </c>
    </row>
    <row r="291" spans="1:20">
      <c r="A291" s="243">
        <v>39600</v>
      </c>
      <c r="B291" s="244" t="s">
        <v>261</v>
      </c>
      <c r="C291" s="255">
        <f t="shared" si="8"/>
        <v>5.627107787316398E-3</v>
      </c>
      <c r="D291" s="256">
        <f t="shared" si="9"/>
        <v>5.6158126965825048E-3</v>
      </c>
      <c r="E291" s="221">
        <v>177681503</v>
      </c>
      <c r="F291" s="220">
        <v>156100760</v>
      </c>
      <c r="G291" s="220">
        <v>141416</v>
      </c>
      <c r="H291" s="220">
        <v>6845909</v>
      </c>
      <c r="I291" s="220">
        <v>328843</v>
      </c>
      <c r="J291" s="220">
        <v>4366213</v>
      </c>
      <c r="K291" s="220">
        <v>11682381</v>
      </c>
      <c r="L291" s="219"/>
      <c r="M291" s="220">
        <v>6106854</v>
      </c>
      <c r="N291" s="220">
        <v>63348153</v>
      </c>
      <c r="O291" s="220">
        <v>5884335</v>
      </c>
      <c r="P291" s="220">
        <v>75339342</v>
      </c>
      <c r="Q291" s="219"/>
      <c r="R291" s="220">
        <v>-4406043</v>
      </c>
      <c r="S291" s="220">
        <v>378967</v>
      </c>
      <c r="T291" s="220">
        <v>-4027076</v>
      </c>
    </row>
    <row r="292" spans="1:20">
      <c r="A292" s="243">
        <v>39605</v>
      </c>
      <c r="B292" s="244" t="s">
        <v>262</v>
      </c>
      <c r="C292" s="255">
        <f t="shared" si="8"/>
        <v>7.9808744201991595E-4</v>
      </c>
      <c r="D292" s="256">
        <f t="shared" si="9"/>
        <v>8.1523403999533037E-4</v>
      </c>
      <c r="E292" s="221">
        <v>25793597</v>
      </c>
      <c r="F292" s="220">
        <v>22139625</v>
      </c>
      <c r="G292" s="220">
        <v>20057</v>
      </c>
      <c r="H292" s="220">
        <v>970949</v>
      </c>
      <c r="I292" s="220">
        <v>46639</v>
      </c>
      <c r="J292" s="220">
        <v>1230429</v>
      </c>
      <c r="K292" s="220">
        <v>2268074</v>
      </c>
      <c r="L292" s="219"/>
      <c r="M292" s="220">
        <v>866129</v>
      </c>
      <c r="N292" s="220">
        <v>8984609</v>
      </c>
      <c r="O292" s="220">
        <v>1501158</v>
      </c>
      <c r="P292" s="220">
        <v>11351896</v>
      </c>
      <c r="Q292" s="219"/>
      <c r="R292" s="220">
        <v>-624907</v>
      </c>
      <c r="S292" s="220">
        <v>15556</v>
      </c>
      <c r="T292" s="220">
        <v>-609351</v>
      </c>
    </row>
    <row r="293" spans="1:20">
      <c r="A293" s="243">
        <v>39700</v>
      </c>
      <c r="B293" s="244" t="s">
        <v>263</v>
      </c>
      <c r="C293" s="255">
        <f t="shared" si="8"/>
        <v>3.0837326252713118E-3</v>
      </c>
      <c r="D293" s="256">
        <f t="shared" si="9"/>
        <v>3.1313710573434126E-3</v>
      </c>
      <c r="E293" s="221">
        <v>99075013</v>
      </c>
      <c r="F293" s="220">
        <v>85545368</v>
      </c>
      <c r="G293" s="220">
        <v>77498</v>
      </c>
      <c r="H293" s="220">
        <v>3751653</v>
      </c>
      <c r="I293" s="220">
        <v>180210</v>
      </c>
      <c r="J293" s="220">
        <v>765460</v>
      </c>
      <c r="K293" s="220">
        <v>4774821</v>
      </c>
      <c r="L293" s="219"/>
      <c r="M293" s="220">
        <v>3346640</v>
      </c>
      <c r="N293" s="220">
        <v>34715661</v>
      </c>
      <c r="O293" s="220">
        <v>9253193</v>
      </c>
      <c r="P293" s="220">
        <v>47315494</v>
      </c>
      <c r="Q293" s="219"/>
      <c r="R293" s="220">
        <v>-2414573</v>
      </c>
      <c r="S293" s="220">
        <v>-2221412</v>
      </c>
      <c r="T293" s="220">
        <v>-4635985</v>
      </c>
    </row>
    <row r="294" spans="1:20">
      <c r="A294" s="243">
        <v>39703</v>
      </c>
      <c r="B294" s="244" t="s">
        <v>264</v>
      </c>
      <c r="C294" s="255">
        <f t="shared" si="8"/>
        <v>2.2366256708875376E-4</v>
      </c>
      <c r="D294" s="256">
        <f t="shared" si="9"/>
        <v>2.3041704563722372E-4</v>
      </c>
      <c r="E294" s="221">
        <v>7290280</v>
      </c>
      <c r="F294" s="220">
        <v>6204590</v>
      </c>
      <c r="G294" s="220">
        <v>5621</v>
      </c>
      <c r="H294" s="220">
        <v>272107</v>
      </c>
      <c r="I294" s="220">
        <v>13071</v>
      </c>
      <c r="J294" s="220">
        <v>2647890</v>
      </c>
      <c r="K294" s="220">
        <v>2938689</v>
      </c>
      <c r="L294" s="219"/>
      <c r="M294" s="220">
        <v>242731</v>
      </c>
      <c r="N294" s="220">
        <v>2517921</v>
      </c>
      <c r="O294" s="220">
        <v>277210</v>
      </c>
      <c r="P294" s="220">
        <v>3037862</v>
      </c>
      <c r="Q294" s="219"/>
      <c r="R294" s="220">
        <v>-175127</v>
      </c>
      <c r="S294" s="220">
        <v>832297</v>
      </c>
      <c r="T294" s="220">
        <v>657170</v>
      </c>
    </row>
    <row r="295" spans="1:20">
      <c r="A295" s="243">
        <v>39705</v>
      </c>
      <c r="B295" s="244" t="s">
        <v>265</v>
      </c>
      <c r="C295" s="255">
        <f t="shared" si="8"/>
        <v>7.5723847922197604E-4</v>
      </c>
      <c r="D295" s="256">
        <f t="shared" si="9"/>
        <v>7.6073380998838917E-4</v>
      </c>
      <c r="E295" s="221">
        <v>24069237</v>
      </c>
      <c r="F295" s="220">
        <v>21006440</v>
      </c>
      <c r="G295" s="220">
        <v>19030</v>
      </c>
      <c r="H295" s="220">
        <v>921252</v>
      </c>
      <c r="I295" s="220">
        <v>44252</v>
      </c>
      <c r="J295" s="220">
        <v>431481</v>
      </c>
      <c r="K295" s="220">
        <v>1416015</v>
      </c>
      <c r="L295" s="219"/>
      <c r="M295" s="220">
        <v>821798</v>
      </c>
      <c r="N295" s="220">
        <v>8524745</v>
      </c>
      <c r="O295" s="220">
        <v>808088</v>
      </c>
      <c r="P295" s="220">
        <v>10154631</v>
      </c>
      <c r="Q295" s="219"/>
      <c r="R295" s="220">
        <v>-592921</v>
      </c>
      <c r="S295" s="220">
        <v>-214528</v>
      </c>
      <c r="T295" s="220">
        <v>-807449</v>
      </c>
    </row>
    <row r="296" spans="1:20">
      <c r="A296" s="243">
        <v>39800</v>
      </c>
      <c r="B296" s="244" t="s">
        <v>266</v>
      </c>
      <c r="C296" s="255">
        <f t="shared" si="8"/>
        <v>3.3557448983130129E-3</v>
      </c>
      <c r="D296" s="256">
        <f t="shared" si="9"/>
        <v>3.4922009750341407E-3</v>
      </c>
      <c r="E296" s="221">
        <v>110491491</v>
      </c>
      <c r="F296" s="220">
        <v>93091220</v>
      </c>
      <c r="G296" s="220">
        <v>84334</v>
      </c>
      <c r="H296" s="220">
        <v>4082581</v>
      </c>
      <c r="I296" s="220">
        <v>196107</v>
      </c>
      <c r="J296" s="220">
        <v>873996</v>
      </c>
      <c r="K296" s="220">
        <v>5237018</v>
      </c>
      <c r="L296" s="219"/>
      <c r="M296" s="220">
        <v>3641843</v>
      </c>
      <c r="N296" s="220">
        <v>37777887</v>
      </c>
      <c r="O296" s="220">
        <v>13279461</v>
      </c>
      <c r="P296" s="220">
        <v>54699191</v>
      </c>
      <c r="Q296" s="219"/>
      <c r="R296" s="220">
        <v>-2627558</v>
      </c>
      <c r="S296" s="220">
        <v>-2710596</v>
      </c>
      <c r="T296" s="220">
        <v>-5338154</v>
      </c>
    </row>
    <row r="297" spans="1:20">
      <c r="A297" s="243">
        <v>39805</v>
      </c>
      <c r="B297" s="244" t="s">
        <v>267</v>
      </c>
      <c r="C297" s="255">
        <f t="shared" si="8"/>
        <v>3.9042132878446413E-4</v>
      </c>
      <c r="D297" s="256">
        <f t="shared" si="9"/>
        <v>4.1877824269687889E-4</v>
      </c>
      <c r="E297" s="221">
        <v>13249934</v>
      </c>
      <c r="F297" s="220">
        <v>10830620</v>
      </c>
      <c r="G297" s="220">
        <v>9812</v>
      </c>
      <c r="H297" s="220">
        <v>474984</v>
      </c>
      <c r="I297" s="220">
        <v>22816</v>
      </c>
      <c r="J297" s="220">
        <v>433268</v>
      </c>
      <c r="K297" s="220">
        <v>940880</v>
      </c>
      <c r="L297" s="219"/>
      <c r="M297" s="220">
        <v>423707</v>
      </c>
      <c r="N297" s="220">
        <v>4395236</v>
      </c>
      <c r="O297" s="220">
        <v>1223554</v>
      </c>
      <c r="P297" s="220">
        <v>6042497</v>
      </c>
      <c r="Q297" s="219"/>
      <c r="R297" s="220">
        <v>-305702</v>
      </c>
      <c r="S297" s="220">
        <v>-184121</v>
      </c>
      <c r="T297" s="220">
        <v>-489823</v>
      </c>
    </row>
    <row r="298" spans="1:20">
      <c r="A298" s="243">
        <v>39900</v>
      </c>
      <c r="B298" s="244" t="s">
        <v>268</v>
      </c>
      <c r="C298" s="255">
        <f t="shared" si="8"/>
        <v>1.7021696487751754E-3</v>
      </c>
      <c r="D298" s="256">
        <f t="shared" si="9"/>
        <v>1.7793479002972013E-3</v>
      </c>
      <c r="E298" s="221">
        <v>56297677</v>
      </c>
      <c r="F298" s="221">
        <v>47219635</v>
      </c>
      <c r="G298" s="221">
        <v>42778</v>
      </c>
      <c r="H298" s="221">
        <v>2070851</v>
      </c>
      <c r="I298" s="221">
        <v>99473</v>
      </c>
      <c r="J298" s="221">
        <v>1235592</v>
      </c>
      <c r="K298" s="221">
        <v>3448694</v>
      </c>
      <c r="L298" s="218"/>
      <c r="M298" s="221">
        <v>1847290</v>
      </c>
      <c r="N298" s="221">
        <v>19162473</v>
      </c>
      <c r="O298" s="221">
        <v>6576921</v>
      </c>
      <c r="P298" s="221">
        <v>27586684</v>
      </c>
      <c r="Q298" s="218"/>
      <c r="R298" s="221">
        <v>-1332805</v>
      </c>
      <c r="S298" s="221">
        <v>-1016125</v>
      </c>
      <c r="T298" s="221">
        <v>-2348930</v>
      </c>
    </row>
    <row r="299" spans="1:20">
      <c r="A299" s="243">
        <v>40000</v>
      </c>
      <c r="B299" s="244" t="s">
        <v>674</v>
      </c>
      <c r="C299" s="255">
        <f t="shared" si="8"/>
        <v>2.9131741243709659E-3</v>
      </c>
      <c r="D299" s="256">
        <f t="shared" si="9"/>
        <v>2.7101752669226064E-3</v>
      </c>
      <c r="E299" s="221">
        <v>85748589</v>
      </c>
      <c r="F299" s="220">
        <v>80813930</v>
      </c>
      <c r="G299" s="220">
        <v>73212</v>
      </c>
      <c r="H299" s="220">
        <v>3544152</v>
      </c>
      <c r="I299" s="220">
        <v>170243</v>
      </c>
      <c r="J299" s="220">
        <v>21579629</v>
      </c>
      <c r="K299" s="220">
        <v>25367236</v>
      </c>
      <c r="L299" s="219"/>
      <c r="M299" s="220">
        <v>3161540</v>
      </c>
      <c r="N299" s="220">
        <v>32795569</v>
      </c>
      <c r="O299" s="220">
        <v>11789787</v>
      </c>
      <c r="P299" s="220">
        <v>47746896</v>
      </c>
      <c r="Q299" s="219"/>
      <c r="R299" s="220">
        <v>-2281027</v>
      </c>
      <c r="S299" s="220">
        <v>415009</v>
      </c>
      <c r="T299" s="220">
        <v>-1866018</v>
      </c>
    </row>
    <row r="300" spans="1:20">
      <c r="A300" s="243">
        <v>51000</v>
      </c>
      <c r="B300" s="244" t="s">
        <v>807</v>
      </c>
      <c r="C300" s="255">
        <f t="shared" si="8"/>
        <v>2.673511666137127E-2</v>
      </c>
      <c r="D300" s="256">
        <f t="shared" si="9"/>
        <v>2.4805642138075085E-2</v>
      </c>
      <c r="E300" s="221">
        <v>784838102</v>
      </c>
      <c r="F300" s="220">
        <v>741654894</v>
      </c>
      <c r="G300" s="220">
        <v>671885</v>
      </c>
      <c r="H300" s="220">
        <v>32525800</v>
      </c>
      <c r="I300" s="220">
        <v>1562375</v>
      </c>
      <c r="J300" s="220">
        <v>69745685</v>
      </c>
      <c r="K300" s="220">
        <v>104505745</v>
      </c>
      <c r="L300" s="219"/>
      <c r="M300" s="220">
        <v>29014452</v>
      </c>
      <c r="N300" s="220">
        <v>300975266</v>
      </c>
      <c r="O300" s="220">
        <v>57390364</v>
      </c>
      <c r="P300" s="220">
        <v>387380082</v>
      </c>
      <c r="Q300" s="219"/>
      <c r="R300" s="220">
        <v>-20933684</v>
      </c>
      <c r="S300" s="220">
        <v>-8027790</v>
      </c>
      <c r="T300" s="220">
        <v>-28961474</v>
      </c>
    </row>
    <row r="301" spans="1:20">
      <c r="A301" s="243">
        <v>51000.2</v>
      </c>
      <c r="B301" s="244" t="s">
        <v>808</v>
      </c>
      <c r="C301" s="255">
        <f t="shared" si="8"/>
        <v>1.9416491421836968E-5</v>
      </c>
      <c r="D301" s="256">
        <f t="shared" si="9"/>
        <v>2.6134041722946157E-5</v>
      </c>
      <c r="E301" s="221">
        <v>826868</v>
      </c>
      <c r="F301" s="221">
        <v>538630</v>
      </c>
      <c r="G301" s="221">
        <v>488</v>
      </c>
      <c r="H301" s="221">
        <v>23622</v>
      </c>
      <c r="I301" s="221">
        <v>1135</v>
      </c>
      <c r="J301" s="221">
        <v>394741</v>
      </c>
      <c r="K301" s="221">
        <v>419986</v>
      </c>
      <c r="L301" s="218"/>
      <c r="M301" s="221">
        <v>21072</v>
      </c>
      <c r="N301" s="221">
        <v>218585</v>
      </c>
      <c r="O301" s="221">
        <v>216435</v>
      </c>
      <c r="P301" s="221">
        <v>456092</v>
      </c>
      <c r="Q301" s="218"/>
      <c r="R301" s="221">
        <v>-15204</v>
      </c>
      <c r="S301" s="221">
        <v>69489</v>
      </c>
      <c r="T301" s="221">
        <v>54285</v>
      </c>
    </row>
    <row r="302" spans="1:20">
      <c r="A302" s="243">
        <v>51000.3</v>
      </c>
      <c r="B302" s="244" t="s">
        <v>809</v>
      </c>
      <c r="C302" s="255">
        <f t="shared" si="8"/>
        <v>7.2298314970744508E-4</v>
      </c>
      <c r="D302" s="256">
        <f t="shared" si="9"/>
        <v>6.6386799199095634E-4</v>
      </c>
      <c r="E302" s="221">
        <v>21004451</v>
      </c>
      <c r="F302" s="220">
        <v>20056168</v>
      </c>
      <c r="G302" s="220">
        <v>18169</v>
      </c>
      <c r="H302" s="220">
        <v>879577</v>
      </c>
      <c r="I302" s="220">
        <v>42250</v>
      </c>
      <c r="J302" s="220">
        <v>3590261</v>
      </c>
      <c r="K302" s="220">
        <v>4530257</v>
      </c>
      <c r="L302" s="219"/>
      <c r="M302" s="220">
        <v>784622</v>
      </c>
      <c r="N302" s="220">
        <v>8139110</v>
      </c>
      <c r="O302" s="220">
        <v>0</v>
      </c>
      <c r="P302" s="220">
        <v>8923732</v>
      </c>
      <c r="Q302" s="219"/>
      <c r="R302" s="220">
        <v>-566099</v>
      </c>
      <c r="S302" s="220">
        <v>904220</v>
      </c>
      <c r="T302" s="220">
        <v>338121</v>
      </c>
    </row>
    <row r="303" spans="1:20">
      <c r="A303" s="243">
        <v>60000</v>
      </c>
      <c r="B303" s="244" t="s">
        <v>810</v>
      </c>
      <c r="C303" s="255">
        <f t="shared" si="8"/>
        <v>1.3036373576373882E-4</v>
      </c>
      <c r="D303" s="256">
        <f t="shared" si="9"/>
        <v>1.3165792967526738E-4</v>
      </c>
      <c r="E303" s="221">
        <v>4165591</v>
      </c>
      <c r="F303" s="220">
        <v>3616401</v>
      </c>
      <c r="G303" s="220">
        <v>3276</v>
      </c>
      <c r="H303" s="220">
        <v>158600</v>
      </c>
      <c r="I303" s="220">
        <v>7618</v>
      </c>
      <c r="J303" s="220">
        <v>746810</v>
      </c>
      <c r="K303" s="220">
        <v>916304</v>
      </c>
      <c r="L303" s="219"/>
      <c r="M303" s="220">
        <v>141478</v>
      </c>
      <c r="N303" s="220">
        <v>1467592</v>
      </c>
      <c r="O303" s="220">
        <v>464512</v>
      </c>
      <c r="P303" s="220">
        <v>2073582</v>
      </c>
      <c r="Q303" s="219"/>
      <c r="R303" s="220">
        <v>-102075</v>
      </c>
      <c r="S303" s="220">
        <v>-35841</v>
      </c>
      <c r="T303" s="220">
        <v>-137916</v>
      </c>
    </row>
    <row r="304" spans="1:20">
      <c r="A304" s="243">
        <v>90901</v>
      </c>
      <c r="B304" s="244" t="s">
        <v>676</v>
      </c>
      <c r="C304" s="255">
        <f t="shared" si="8"/>
        <v>8.1865144689520204E-4</v>
      </c>
      <c r="D304" s="256">
        <f t="shared" si="9"/>
        <v>8.4325306728835119E-4</v>
      </c>
      <c r="E304" s="221">
        <v>26680105</v>
      </c>
      <c r="F304" s="220">
        <v>22710088</v>
      </c>
      <c r="G304" s="220">
        <v>20574</v>
      </c>
      <c r="H304" s="220">
        <v>995967</v>
      </c>
      <c r="I304" s="220">
        <v>47841</v>
      </c>
      <c r="J304" s="220">
        <v>3199920</v>
      </c>
      <c r="K304" s="220">
        <v>4264302</v>
      </c>
      <c r="L304" s="219"/>
      <c r="M304" s="220">
        <v>888447</v>
      </c>
      <c r="N304" s="220">
        <v>9216112</v>
      </c>
      <c r="O304" s="220">
        <v>1543445</v>
      </c>
      <c r="P304" s="220">
        <v>11648004</v>
      </c>
      <c r="Q304" s="219"/>
      <c r="R304" s="220">
        <v>-641007</v>
      </c>
      <c r="S304" s="220">
        <v>763884</v>
      </c>
      <c r="T304" s="220">
        <v>122877</v>
      </c>
    </row>
    <row r="305" spans="1:24">
      <c r="A305" s="243">
        <v>91041</v>
      </c>
      <c r="B305" s="244" t="s">
        <v>677</v>
      </c>
      <c r="C305" s="255">
        <f t="shared" si="8"/>
        <v>1.7067039364559503E-4</v>
      </c>
      <c r="D305" s="256">
        <f t="shared" si="9"/>
        <v>1.6310668884516035E-4</v>
      </c>
      <c r="E305" s="221">
        <v>5160614</v>
      </c>
      <c r="F305" s="220">
        <v>4734542</v>
      </c>
      <c r="G305" s="220">
        <v>4289</v>
      </c>
      <c r="H305" s="220">
        <v>207637</v>
      </c>
      <c r="I305" s="220">
        <v>9974</v>
      </c>
      <c r="J305" s="220">
        <v>861517</v>
      </c>
      <c r="K305" s="220">
        <v>1083417</v>
      </c>
      <c r="L305" s="219"/>
      <c r="M305" s="220">
        <v>185221</v>
      </c>
      <c r="N305" s="220">
        <v>1921352</v>
      </c>
      <c r="O305" s="220">
        <v>0</v>
      </c>
      <c r="P305" s="220">
        <v>2106573</v>
      </c>
      <c r="Q305" s="219"/>
      <c r="R305" s="220">
        <v>-133635</v>
      </c>
      <c r="S305" s="220">
        <v>281718</v>
      </c>
      <c r="T305" s="220">
        <v>148083</v>
      </c>
    </row>
    <row r="306" spans="1:24">
      <c r="A306" s="243">
        <v>91111</v>
      </c>
      <c r="B306" s="244" t="s">
        <v>678</v>
      </c>
      <c r="C306" s="255">
        <f t="shared" si="8"/>
        <v>7.1632661280275433E-5</v>
      </c>
      <c r="D306" s="256">
        <f t="shared" si="9"/>
        <v>7.7162756638333128E-5</v>
      </c>
      <c r="E306" s="221">
        <v>2441391</v>
      </c>
      <c r="F306" s="220">
        <v>1987151</v>
      </c>
      <c r="G306" s="220">
        <v>1800</v>
      </c>
      <c r="H306" s="220">
        <v>87148</v>
      </c>
      <c r="I306" s="220">
        <v>4186</v>
      </c>
      <c r="J306" s="220">
        <v>210782</v>
      </c>
      <c r="K306" s="220">
        <v>303916</v>
      </c>
      <c r="L306" s="219"/>
      <c r="M306" s="220">
        <v>77740</v>
      </c>
      <c r="N306" s="220">
        <v>806417</v>
      </c>
      <c r="O306" s="220">
        <v>337494</v>
      </c>
      <c r="P306" s="220">
        <v>1221651</v>
      </c>
      <c r="Q306" s="219"/>
      <c r="R306" s="220">
        <v>-56088</v>
      </c>
      <c r="S306" s="220">
        <v>19292</v>
      </c>
      <c r="T306" s="220">
        <v>-36796</v>
      </c>
    </row>
    <row r="307" spans="1:24">
      <c r="A307" s="243">
        <v>91151</v>
      </c>
      <c r="B307" s="244" t="s">
        <v>679</v>
      </c>
      <c r="C307" s="255">
        <f t="shared" si="8"/>
        <v>2.2922281463503351E-4</v>
      </c>
      <c r="D307" s="256">
        <f t="shared" si="9"/>
        <v>2.267426512302049E-4</v>
      </c>
      <c r="E307" s="221">
        <v>7174024</v>
      </c>
      <c r="F307" s="220">
        <v>6358836</v>
      </c>
      <c r="G307" s="220">
        <v>5761</v>
      </c>
      <c r="H307" s="220">
        <v>278871</v>
      </c>
      <c r="I307" s="220">
        <v>13396</v>
      </c>
      <c r="J307" s="220">
        <v>680582</v>
      </c>
      <c r="K307" s="220">
        <v>978610</v>
      </c>
      <c r="L307" s="219"/>
      <c r="M307" s="220">
        <v>248765</v>
      </c>
      <c r="N307" s="220">
        <v>2580516</v>
      </c>
      <c r="O307" s="220">
        <v>301674</v>
      </c>
      <c r="P307" s="220">
        <v>3130955</v>
      </c>
      <c r="Q307" s="219"/>
      <c r="R307" s="220">
        <v>-179482</v>
      </c>
      <c r="S307" s="220">
        <v>166641</v>
      </c>
      <c r="T307" s="220">
        <v>-12841</v>
      </c>
    </row>
    <row r="308" spans="1:24">
      <c r="A308" s="243">
        <v>98101</v>
      </c>
      <c r="B308" s="244" t="s">
        <v>680</v>
      </c>
      <c r="C308" s="255">
        <f t="shared" si="8"/>
        <v>1.0464482418429614E-3</v>
      </c>
      <c r="D308" s="256">
        <f t="shared" si="9"/>
        <v>1.0154764300559014E-3</v>
      </c>
      <c r="E308" s="221">
        <v>32129166</v>
      </c>
      <c r="F308" s="220">
        <v>29029365</v>
      </c>
      <c r="G308" s="220">
        <v>26298</v>
      </c>
      <c r="H308" s="220">
        <v>1273103</v>
      </c>
      <c r="I308" s="220">
        <v>61153</v>
      </c>
      <c r="J308" s="220">
        <v>3932317</v>
      </c>
      <c r="K308" s="220">
        <v>5292871</v>
      </c>
      <c r="L308" s="219"/>
      <c r="M308" s="220">
        <v>1135664</v>
      </c>
      <c r="N308" s="220">
        <v>11780575</v>
      </c>
      <c r="O308" s="220">
        <v>1474830</v>
      </c>
      <c r="P308" s="220">
        <v>14391069</v>
      </c>
      <c r="Q308" s="219"/>
      <c r="R308" s="220">
        <v>-819374</v>
      </c>
      <c r="S308" s="220">
        <v>856789</v>
      </c>
      <c r="T308" s="220">
        <v>37415</v>
      </c>
    </row>
    <row r="309" spans="1:24">
      <c r="A309" s="243">
        <v>98103</v>
      </c>
      <c r="B309" s="244" t="s">
        <v>811</v>
      </c>
      <c r="C309" s="255">
        <f t="shared" si="8"/>
        <v>2.0231740377611504E-4</v>
      </c>
      <c r="D309" s="256">
        <f t="shared" si="9"/>
        <v>1.828312739328519E-4</v>
      </c>
      <c r="E309" s="221">
        <v>5784690</v>
      </c>
      <c r="F309" s="221">
        <v>5612457</v>
      </c>
      <c r="G309" s="221">
        <v>5084</v>
      </c>
      <c r="H309" s="221">
        <v>246138</v>
      </c>
      <c r="I309" s="221">
        <v>11823</v>
      </c>
      <c r="J309" s="221">
        <v>892443</v>
      </c>
      <c r="K309" s="221">
        <v>1155488</v>
      </c>
      <c r="L309" s="218"/>
      <c r="M309" s="221">
        <v>219566</v>
      </c>
      <c r="N309" s="221">
        <v>2277624</v>
      </c>
      <c r="O309" s="221">
        <v>281826</v>
      </c>
      <c r="P309" s="221">
        <v>2779016</v>
      </c>
      <c r="Q309" s="218"/>
      <c r="R309" s="221">
        <v>-158415</v>
      </c>
      <c r="S309" s="221">
        <v>117553</v>
      </c>
      <c r="T309" s="221">
        <v>-40862</v>
      </c>
    </row>
    <row r="310" spans="1:24" s="248" customFormat="1">
      <c r="A310" s="245">
        <v>98111</v>
      </c>
      <c r="B310" s="244" t="s">
        <v>682</v>
      </c>
      <c r="C310" s="255">
        <f t="shared" si="8"/>
        <v>3.8707719924709635E-4</v>
      </c>
      <c r="D310" s="256">
        <f t="shared" si="9"/>
        <v>3.7913839314617284E-4</v>
      </c>
      <c r="E310" s="221">
        <v>11995749</v>
      </c>
      <c r="F310" s="246">
        <v>10737851</v>
      </c>
      <c r="G310" s="246">
        <v>9728</v>
      </c>
      <c r="H310" s="247">
        <v>470916</v>
      </c>
      <c r="I310" s="246">
        <v>22620</v>
      </c>
      <c r="J310" s="246">
        <v>797641</v>
      </c>
      <c r="K310" s="246">
        <v>1300905</v>
      </c>
      <c r="L310" s="223"/>
      <c r="M310" s="246">
        <v>420078</v>
      </c>
      <c r="N310" s="246">
        <v>4357589</v>
      </c>
      <c r="O310" s="224">
        <v>48837</v>
      </c>
      <c r="P310" s="224">
        <v>4826504</v>
      </c>
      <c r="Q310" s="224"/>
      <c r="R310" s="246">
        <v>-303084</v>
      </c>
      <c r="S310" s="247">
        <v>233108</v>
      </c>
      <c r="T310" s="247">
        <v>-69976</v>
      </c>
    </row>
    <row r="311" spans="1:24" s="248" customFormat="1">
      <c r="A311" s="245">
        <v>98131</v>
      </c>
      <c r="B311" s="244" t="s">
        <v>683</v>
      </c>
      <c r="C311" s="255">
        <f t="shared" si="8"/>
        <v>8.9518269614088019E-5</v>
      </c>
      <c r="D311" s="256">
        <f t="shared" si="9"/>
        <v>8.1804991892548895E-5</v>
      </c>
      <c r="E311" s="221">
        <v>2588269</v>
      </c>
      <c r="F311" s="246">
        <v>2483313</v>
      </c>
      <c r="G311" s="246">
        <v>2250</v>
      </c>
      <c r="H311" s="247">
        <v>108907</v>
      </c>
      <c r="I311" s="246">
        <v>5231</v>
      </c>
      <c r="J311" s="246">
        <v>377555</v>
      </c>
      <c r="K311" s="246">
        <v>493943</v>
      </c>
      <c r="L311" s="223"/>
      <c r="M311" s="246">
        <v>97150</v>
      </c>
      <c r="N311" s="246">
        <v>1007767</v>
      </c>
      <c r="O311" s="224">
        <v>373662</v>
      </c>
      <c r="P311" s="224">
        <v>1478579</v>
      </c>
      <c r="Q311" s="224"/>
      <c r="R311" s="246">
        <v>-70094</v>
      </c>
      <c r="S311" s="247">
        <v>-65847</v>
      </c>
      <c r="T311" s="247">
        <v>-135941</v>
      </c>
    </row>
    <row r="312" spans="1:24">
      <c r="A312" s="243">
        <v>99401</v>
      </c>
      <c r="B312" s="244" t="s">
        <v>684</v>
      </c>
      <c r="C312" s="255">
        <f t="shared" si="8"/>
        <v>2.9801882900281658E-4</v>
      </c>
      <c r="D312" s="256">
        <f t="shared" si="9"/>
        <v>3.0072650170400849E-4</v>
      </c>
      <c r="E312" s="221">
        <v>9514836</v>
      </c>
      <c r="F312" s="220">
        <v>8267296</v>
      </c>
      <c r="G312" s="220">
        <v>7490</v>
      </c>
      <c r="H312" s="220">
        <v>362568</v>
      </c>
      <c r="I312" s="220">
        <v>17416</v>
      </c>
      <c r="J312" s="220">
        <v>552818</v>
      </c>
      <c r="K312" s="220">
        <v>940292</v>
      </c>
      <c r="M312" s="220">
        <v>323427</v>
      </c>
      <c r="N312" s="220">
        <v>3354999</v>
      </c>
      <c r="O312" s="220">
        <v>880608</v>
      </c>
      <c r="P312" s="220">
        <v>4559034</v>
      </c>
      <c r="Q312" s="219"/>
      <c r="R312" s="220">
        <v>-233350</v>
      </c>
      <c r="S312" s="220">
        <v>-33691</v>
      </c>
      <c r="T312" s="220">
        <v>-267041</v>
      </c>
    </row>
    <row r="313" spans="1:24" s="248" customFormat="1">
      <c r="A313" s="243">
        <v>99521</v>
      </c>
      <c r="B313" s="244" t="s">
        <v>685</v>
      </c>
      <c r="C313" s="255">
        <f t="shared" si="8"/>
        <v>1.860813122367102E-4</v>
      </c>
      <c r="D313" s="256">
        <f t="shared" si="9"/>
        <v>1.8066417264851691E-4</v>
      </c>
      <c r="E313" s="221">
        <v>5716124</v>
      </c>
      <c r="F313" s="221">
        <v>5162054</v>
      </c>
      <c r="G313" s="221">
        <v>4676</v>
      </c>
      <c r="H313" s="221">
        <v>226386</v>
      </c>
      <c r="I313" s="221">
        <v>10874</v>
      </c>
      <c r="J313" s="221">
        <v>1088156</v>
      </c>
      <c r="K313" s="221">
        <v>1330092</v>
      </c>
      <c r="L313" s="224"/>
      <c r="M313" s="221">
        <v>201946</v>
      </c>
      <c r="N313" s="221">
        <v>2094843</v>
      </c>
      <c r="O313" s="221">
        <v>0</v>
      </c>
      <c r="P313" s="221">
        <v>2296789</v>
      </c>
      <c r="Q313" s="218"/>
      <c r="R313" s="221">
        <v>-145702</v>
      </c>
      <c r="S313" s="221">
        <v>355405</v>
      </c>
      <c r="T313" s="221">
        <v>209703</v>
      </c>
    </row>
    <row r="314" spans="1:24" s="248" customFormat="1">
      <c r="A314" s="243">
        <v>99831</v>
      </c>
      <c r="B314" s="244" t="s">
        <v>686</v>
      </c>
      <c r="C314" s="257">
        <f t="shared" si="8"/>
        <v>2.1311855034091699E-5</v>
      </c>
      <c r="D314" s="257">
        <f t="shared" si="9"/>
        <v>2.0121652051421408E-5</v>
      </c>
      <c r="E314" s="249">
        <v>636639</v>
      </c>
      <c r="F314" s="249">
        <v>591209</v>
      </c>
      <c r="G314" s="249">
        <v>536</v>
      </c>
      <c r="H314" s="249">
        <v>25928</v>
      </c>
      <c r="I314" s="249">
        <v>1245</v>
      </c>
      <c r="J314" s="249">
        <v>189472</v>
      </c>
      <c r="K314" s="249">
        <v>217181</v>
      </c>
      <c r="L314" s="223"/>
      <c r="M314" s="249">
        <v>23129</v>
      </c>
      <c r="N314" s="249">
        <v>239922</v>
      </c>
      <c r="O314" s="249">
        <v>114951</v>
      </c>
      <c r="P314" s="249">
        <v>378002</v>
      </c>
      <c r="Q314" s="219"/>
      <c r="R314" s="249">
        <v>-16687</v>
      </c>
      <c r="S314" s="249">
        <v>29687</v>
      </c>
      <c r="T314" s="249">
        <v>13000</v>
      </c>
    </row>
    <row r="315" spans="1:24" s="248" customFormat="1" ht="5.25" customHeight="1">
      <c r="A315" s="244"/>
      <c r="B315" s="225"/>
      <c r="C315" s="225"/>
      <c r="D315" s="225"/>
      <c r="E315" s="225"/>
      <c r="F315" s="226"/>
      <c r="G315" s="226"/>
      <c r="H315" s="226"/>
      <c r="I315" s="226"/>
      <c r="J315" s="226"/>
      <c r="K315" s="226"/>
      <c r="L315" s="226"/>
      <c r="M315" s="226"/>
      <c r="N315" s="226"/>
      <c r="O315" s="226"/>
      <c r="P315" s="226"/>
      <c r="Q315" s="226"/>
      <c r="R315" s="226"/>
      <c r="S315" s="226"/>
      <c r="T315" s="226"/>
      <c r="U315" s="227"/>
      <c r="V315" s="227"/>
      <c r="W315" s="227"/>
      <c r="X315" s="227"/>
    </row>
    <row r="316" spans="1:24" s="248" customFormat="1" ht="15.75" thickBot="1">
      <c r="A316" s="244" t="s">
        <v>812</v>
      </c>
      <c r="B316" s="225"/>
      <c r="C316" s="258">
        <f>SUM(C6:C315)</f>
        <v>0.99999999999999944</v>
      </c>
      <c r="D316" s="258">
        <f>SUM(D6:D315)</f>
        <v>0.99999999999999989</v>
      </c>
      <c r="E316" s="228">
        <f t="shared" ref="E316:K316" si="10">SUM(E6:E314)</f>
        <v>31639499499</v>
      </c>
      <c r="F316" s="228">
        <f t="shared" si="10"/>
        <v>27740851233</v>
      </c>
      <c r="G316" s="228">
        <f t="shared" si="10"/>
        <v>25131194</v>
      </c>
      <c r="H316" s="228">
        <f t="shared" si="10"/>
        <v>1216594659</v>
      </c>
      <c r="I316" s="228">
        <f t="shared" si="10"/>
        <v>58439067</v>
      </c>
      <c r="J316" s="228">
        <f t="shared" si="10"/>
        <v>1518369563</v>
      </c>
      <c r="K316" s="228">
        <f t="shared" si="10"/>
        <v>2818534483</v>
      </c>
      <c r="L316" s="226"/>
      <c r="M316" s="228">
        <f>SUM(M6:M314)</f>
        <v>1085256224</v>
      </c>
      <c r="N316" s="228">
        <f>SUM(N6:N314)</f>
        <v>11257675434</v>
      </c>
      <c r="O316" s="228">
        <f>SUM(O6:O314)</f>
        <v>1518369720</v>
      </c>
      <c r="P316" s="228">
        <f>SUM(P6:P314)</f>
        <v>13861301378</v>
      </c>
      <c r="Q316" s="226"/>
      <c r="R316" s="228">
        <f>SUM(R6:R314)</f>
        <v>-783003246</v>
      </c>
      <c r="S316" s="228">
        <f>SUM(S6:S314)</f>
        <v>-6</v>
      </c>
      <c r="T316" s="228">
        <f>SUM(T6:T314)</f>
        <v>-783003252</v>
      </c>
      <c r="U316" s="227"/>
      <c r="V316" s="227"/>
      <c r="W316" s="227"/>
      <c r="X316" s="227"/>
    </row>
    <row r="317" spans="1:24" s="248" customFormat="1" ht="15.75" thickTop="1">
      <c r="A317" s="244"/>
      <c r="B317" s="225"/>
      <c r="C317" s="225"/>
      <c r="D317" s="225"/>
      <c r="E317" s="225"/>
      <c r="F317" s="226"/>
      <c r="G317" s="226"/>
      <c r="H317" s="226"/>
      <c r="I317" s="226"/>
      <c r="J317" s="226"/>
      <c r="K317" s="226"/>
      <c r="L317" s="226"/>
      <c r="M317" s="226"/>
      <c r="N317" s="226"/>
      <c r="O317" s="226"/>
      <c r="P317" s="226"/>
      <c r="Q317" s="226"/>
      <c r="R317" s="226"/>
      <c r="S317" s="226"/>
      <c r="T317" s="226"/>
      <c r="U317" s="227"/>
      <c r="V317" s="227"/>
      <c r="W317" s="227"/>
      <c r="X317" s="227"/>
    </row>
    <row r="318" spans="1:24" s="248" customFormat="1">
      <c r="A318" s="250" t="s">
        <v>813</v>
      </c>
      <c r="F318" s="251"/>
      <c r="H318" s="252"/>
      <c r="I318" s="252"/>
      <c r="J318" s="251"/>
      <c r="K318" s="251"/>
      <c r="M318" s="251"/>
      <c r="O318" s="251"/>
      <c r="P318" s="251"/>
      <c r="R318" s="251"/>
      <c r="S318" s="251"/>
      <c r="T318" s="251"/>
    </row>
    <row r="319" spans="1:24">
      <c r="A319" s="243"/>
      <c r="B319" s="244"/>
      <c r="C319" s="244"/>
      <c r="D319" s="244"/>
      <c r="E319" s="244"/>
      <c r="F319" s="224"/>
      <c r="G319" s="246"/>
      <c r="H319" s="247"/>
      <c r="I319" s="247"/>
      <c r="J319" s="224"/>
      <c r="K319" s="224"/>
      <c r="L319" s="224"/>
      <c r="M319" s="246"/>
      <c r="N319" s="246"/>
      <c r="O319" s="224"/>
      <c r="P319" s="224"/>
      <c r="Q319" s="224"/>
      <c r="R319" s="246"/>
      <c r="S319" s="247"/>
      <c r="T319" s="247"/>
    </row>
    <row r="320" spans="1:24" ht="16.5" customHeight="1"/>
    <row r="323" spans="2:3">
      <c r="B323" s="333" t="s">
        <v>671</v>
      </c>
      <c r="C323" s="259" t="s">
        <v>816</v>
      </c>
    </row>
    <row r="324" spans="2:3">
      <c r="B324" s="244" t="s">
        <v>0</v>
      </c>
      <c r="C324" s="243">
        <v>10200</v>
      </c>
    </row>
    <row r="325" spans="2:3">
      <c r="B325" s="244" t="s">
        <v>1</v>
      </c>
      <c r="C325" s="243">
        <v>10400</v>
      </c>
    </row>
    <row r="326" spans="2:3">
      <c r="B326" s="244" t="s">
        <v>754</v>
      </c>
      <c r="C326" s="243">
        <v>10500</v>
      </c>
    </row>
    <row r="327" spans="2:3">
      <c r="B327" s="244" t="s">
        <v>332</v>
      </c>
      <c r="C327" s="243">
        <v>10700</v>
      </c>
    </row>
    <row r="328" spans="2:3">
      <c r="B328" s="244" t="s">
        <v>3</v>
      </c>
      <c r="C328" s="243">
        <v>10800</v>
      </c>
    </row>
    <row r="329" spans="2:3">
      <c r="B329" s="244" t="s">
        <v>755</v>
      </c>
      <c r="C329" s="243">
        <v>10850</v>
      </c>
    </row>
    <row r="330" spans="2:3">
      <c r="B330" s="244" t="s">
        <v>5</v>
      </c>
      <c r="C330" s="243">
        <v>10900</v>
      </c>
    </row>
    <row r="331" spans="2:3">
      <c r="B331" s="244" t="s">
        <v>756</v>
      </c>
      <c r="C331" s="243">
        <v>10910</v>
      </c>
    </row>
    <row r="332" spans="2:3">
      <c r="B332" s="244" t="s">
        <v>757</v>
      </c>
      <c r="C332" s="243">
        <v>10930</v>
      </c>
    </row>
    <row r="333" spans="2:3">
      <c r="B333" s="244" t="s">
        <v>758</v>
      </c>
      <c r="C333" s="243">
        <v>10940</v>
      </c>
    </row>
    <row r="334" spans="2:3">
      <c r="B334" s="244" t="s">
        <v>759</v>
      </c>
      <c r="C334" s="243">
        <v>10950</v>
      </c>
    </row>
    <row r="335" spans="2:3">
      <c r="B335" s="244" t="s">
        <v>760</v>
      </c>
      <c r="C335" s="243">
        <v>11050</v>
      </c>
    </row>
    <row r="336" spans="2:3">
      <c r="B336" s="244" t="s">
        <v>761</v>
      </c>
      <c r="C336" s="243">
        <v>11300</v>
      </c>
    </row>
    <row r="337" spans="2:3">
      <c r="B337" s="244" t="s">
        <v>762</v>
      </c>
      <c r="C337" s="243">
        <v>11310</v>
      </c>
    </row>
    <row r="338" spans="2:3">
      <c r="B338" s="244" t="s">
        <v>12</v>
      </c>
      <c r="C338" s="243">
        <v>11600</v>
      </c>
    </row>
    <row r="339" spans="2:3">
      <c r="B339" s="244" t="s">
        <v>13</v>
      </c>
      <c r="C339" s="243">
        <v>11900</v>
      </c>
    </row>
    <row r="340" spans="2:3">
      <c r="B340" s="244" t="s">
        <v>763</v>
      </c>
      <c r="C340" s="243">
        <v>12100</v>
      </c>
    </row>
    <row r="341" spans="2:3">
      <c r="B341" s="244" t="s">
        <v>764</v>
      </c>
      <c r="C341" s="243">
        <v>12150</v>
      </c>
    </row>
    <row r="342" spans="2:3">
      <c r="B342" s="244" t="s">
        <v>16</v>
      </c>
      <c r="C342" s="243">
        <v>12160</v>
      </c>
    </row>
    <row r="343" spans="2:3">
      <c r="B343" s="244" t="s">
        <v>765</v>
      </c>
      <c r="C343" s="243">
        <v>12220</v>
      </c>
    </row>
    <row r="344" spans="2:3">
      <c r="B344" s="244" t="s">
        <v>18</v>
      </c>
      <c r="C344" s="243">
        <v>12510</v>
      </c>
    </row>
    <row r="345" spans="2:3">
      <c r="B345" s="244" t="s">
        <v>766</v>
      </c>
      <c r="C345" s="243">
        <v>12600</v>
      </c>
    </row>
    <row r="346" spans="2:3">
      <c r="B346" s="244" t="s">
        <v>767</v>
      </c>
      <c r="C346" s="243">
        <v>12700</v>
      </c>
    </row>
    <row r="347" spans="2:3">
      <c r="B347" s="244" t="s">
        <v>768</v>
      </c>
      <c r="C347" s="243">
        <v>13500</v>
      </c>
    </row>
    <row r="348" spans="2:3">
      <c r="B348" s="244" t="s">
        <v>769</v>
      </c>
      <c r="C348" s="243">
        <v>13700</v>
      </c>
    </row>
    <row r="349" spans="2:3">
      <c r="B349" s="244" t="s">
        <v>770</v>
      </c>
      <c r="C349" s="243">
        <v>14300</v>
      </c>
    </row>
    <row r="350" spans="2:3">
      <c r="B350" s="244" t="s">
        <v>771</v>
      </c>
      <c r="C350" s="243">
        <v>14300.2</v>
      </c>
    </row>
    <row r="351" spans="2:3">
      <c r="B351" s="244" t="s">
        <v>772</v>
      </c>
      <c r="C351" s="243">
        <v>18400</v>
      </c>
    </row>
    <row r="352" spans="2:3">
      <c r="B352" s="244" t="s">
        <v>773</v>
      </c>
      <c r="C352" s="243">
        <v>18600</v>
      </c>
    </row>
    <row r="353" spans="2:3">
      <c r="B353" s="244" t="s">
        <v>25</v>
      </c>
      <c r="C353" s="243">
        <v>18640</v>
      </c>
    </row>
    <row r="354" spans="2:3">
      <c r="B354" s="244" t="s">
        <v>774</v>
      </c>
      <c r="C354" s="243">
        <v>18690</v>
      </c>
    </row>
    <row r="355" spans="2:3">
      <c r="B355" s="244" t="s">
        <v>775</v>
      </c>
      <c r="C355" s="243">
        <v>18740</v>
      </c>
    </row>
    <row r="356" spans="2:3">
      <c r="B356" s="244" t="s">
        <v>776</v>
      </c>
      <c r="C356" s="243">
        <v>18780</v>
      </c>
    </row>
    <row r="357" spans="2:3">
      <c r="B357" s="244" t="s">
        <v>777</v>
      </c>
      <c r="C357" s="243">
        <v>19005</v>
      </c>
    </row>
    <row r="358" spans="2:3">
      <c r="B358" s="244" t="s">
        <v>30</v>
      </c>
      <c r="C358" s="243">
        <v>19100</v>
      </c>
    </row>
    <row r="359" spans="2:3">
      <c r="B359" s="244" t="s">
        <v>31</v>
      </c>
      <c r="C359" s="243">
        <v>20100</v>
      </c>
    </row>
    <row r="360" spans="2:3">
      <c r="B360" s="244" t="s">
        <v>778</v>
      </c>
      <c r="C360" s="243">
        <v>20200</v>
      </c>
    </row>
    <row r="361" spans="2:3">
      <c r="B361" s="244" t="s">
        <v>33</v>
      </c>
      <c r="C361" s="243">
        <v>20300</v>
      </c>
    </row>
    <row r="362" spans="2:3">
      <c r="B362" s="244" t="s">
        <v>34</v>
      </c>
      <c r="C362" s="243">
        <v>20400</v>
      </c>
    </row>
    <row r="363" spans="2:3">
      <c r="B363" s="244" t="s">
        <v>35</v>
      </c>
      <c r="C363" s="243">
        <v>20600</v>
      </c>
    </row>
    <row r="364" spans="2:3">
      <c r="B364" s="244" t="s">
        <v>779</v>
      </c>
      <c r="C364" s="243">
        <v>20700</v>
      </c>
    </row>
    <row r="365" spans="2:3">
      <c r="B365" s="244" t="s">
        <v>780</v>
      </c>
      <c r="C365" s="243">
        <v>20800</v>
      </c>
    </row>
    <row r="366" spans="2:3">
      <c r="B366" s="244" t="s">
        <v>38</v>
      </c>
      <c r="C366" s="243">
        <v>20900</v>
      </c>
    </row>
    <row r="367" spans="2:3">
      <c r="B367" s="244" t="s">
        <v>781</v>
      </c>
      <c r="C367" s="243">
        <v>21200</v>
      </c>
    </row>
    <row r="368" spans="2:3">
      <c r="B368" s="244" t="s">
        <v>782</v>
      </c>
      <c r="C368" s="243">
        <v>21300</v>
      </c>
    </row>
    <row r="369" spans="2:3">
      <c r="B369" s="244" t="s">
        <v>783</v>
      </c>
      <c r="C369" s="243">
        <v>21520</v>
      </c>
    </row>
    <row r="370" spans="2:3">
      <c r="B370" s="244" t="s">
        <v>784</v>
      </c>
      <c r="C370" s="243">
        <v>21525</v>
      </c>
    </row>
    <row r="371" spans="2:3">
      <c r="B371" s="244" t="s">
        <v>785</v>
      </c>
      <c r="C371" s="243">
        <v>21525.200000000001</v>
      </c>
    </row>
    <row r="372" spans="2:3">
      <c r="B372" s="244" t="s">
        <v>43</v>
      </c>
      <c r="C372" s="243">
        <v>21550</v>
      </c>
    </row>
    <row r="373" spans="2:3">
      <c r="B373" s="244" t="s">
        <v>44</v>
      </c>
      <c r="C373" s="243">
        <v>21570</v>
      </c>
    </row>
    <row r="374" spans="2:3">
      <c r="B374" s="244" t="s">
        <v>45</v>
      </c>
      <c r="C374" s="243">
        <v>21800</v>
      </c>
    </row>
    <row r="375" spans="2:3">
      <c r="B375" s="244" t="s">
        <v>46</v>
      </c>
      <c r="C375" s="243">
        <v>21900</v>
      </c>
    </row>
    <row r="376" spans="2:3">
      <c r="B376" s="244" t="s">
        <v>47</v>
      </c>
      <c r="C376" s="243">
        <v>22000</v>
      </c>
    </row>
    <row r="377" spans="2:3">
      <c r="B377" s="244" t="s">
        <v>48</v>
      </c>
      <c r="C377" s="243">
        <v>23000</v>
      </c>
    </row>
    <row r="378" spans="2:3">
      <c r="B378" s="244" t="s">
        <v>49</v>
      </c>
      <c r="C378" s="243">
        <v>23100</v>
      </c>
    </row>
    <row r="379" spans="2:3">
      <c r="B379" s="244" t="s">
        <v>50</v>
      </c>
      <c r="C379" s="243">
        <v>23200</v>
      </c>
    </row>
    <row r="380" spans="2:3">
      <c r="B380" s="244" t="s">
        <v>51</v>
      </c>
      <c r="C380" s="243">
        <v>30000</v>
      </c>
    </row>
    <row r="381" spans="2:3">
      <c r="B381" s="244" t="s">
        <v>52</v>
      </c>
      <c r="C381" s="243">
        <v>30100</v>
      </c>
    </row>
    <row r="382" spans="2:3">
      <c r="B382" s="244" t="s">
        <v>53</v>
      </c>
      <c r="C382" s="243">
        <v>30102</v>
      </c>
    </row>
    <row r="383" spans="2:3">
      <c r="B383" s="244" t="s">
        <v>54</v>
      </c>
      <c r="C383" s="243">
        <v>30103</v>
      </c>
    </row>
    <row r="384" spans="2:3">
      <c r="B384" s="244" t="s">
        <v>55</v>
      </c>
      <c r="C384" s="243">
        <v>30104</v>
      </c>
    </row>
    <row r="385" spans="2:3">
      <c r="B385" s="244" t="s">
        <v>56</v>
      </c>
      <c r="C385" s="243">
        <v>30105</v>
      </c>
    </row>
    <row r="386" spans="2:3">
      <c r="B386" s="244" t="s">
        <v>57</v>
      </c>
      <c r="C386" s="243">
        <v>30200</v>
      </c>
    </row>
    <row r="387" spans="2:3">
      <c r="B387" s="244" t="s">
        <v>58</v>
      </c>
      <c r="C387" s="243">
        <v>30300</v>
      </c>
    </row>
    <row r="388" spans="2:3">
      <c r="B388" s="244" t="s">
        <v>59</v>
      </c>
      <c r="C388" s="243">
        <v>30400</v>
      </c>
    </row>
    <row r="389" spans="2:3">
      <c r="B389" s="244" t="s">
        <v>60</v>
      </c>
      <c r="C389" s="243">
        <v>30405</v>
      </c>
    </row>
    <row r="390" spans="2:3">
      <c r="B390" s="244" t="s">
        <v>61</v>
      </c>
      <c r="C390" s="243">
        <v>30500</v>
      </c>
    </row>
    <row r="391" spans="2:3">
      <c r="B391" s="244" t="s">
        <v>62</v>
      </c>
      <c r="C391" s="243">
        <v>30600</v>
      </c>
    </row>
    <row r="392" spans="2:3">
      <c r="B392" s="244" t="s">
        <v>63</v>
      </c>
      <c r="C392" s="243">
        <v>30601</v>
      </c>
    </row>
    <row r="393" spans="2:3">
      <c r="B393" s="244" t="s">
        <v>64</v>
      </c>
      <c r="C393" s="243">
        <v>30700</v>
      </c>
    </row>
    <row r="394" spans="2:3">
      <c r="B394" s="244" t="s">
        <v>65</v>
      </c>
      <c r="C394" s="243">
        <v>30705</v>
      </c>
    </row>
    <row r="395" spans="2:3">
      <c r="B395" s="244" t="s">
        <v>66</v>
      </c>
      <c r="C395" s="243">
        <v>30800</v>
      </c>
    </row>
    <row r="396" spans="2:3">
      <c r="B396" s="244" t="s">
        <v>67</v>
      </c>
      <c r="C396" s="243">
        <v>30900</v>
      </c>
    </row>
    <row r="397" spans="2:3">
      <c r="B397" s="244" t="s">
        <v>68</v>
      </c>
      <c r="C397" s="243">
        <v>30905</v>
      </c>
    </row>
    <row r="398" spans="2:3">
      <c r="B398" s="244" t="s">
        <v>69</v>
      </c>
      <c r="C398" s="243">
        <v>31000</v>
      </c>
    </row>
    <row r="399" spans="2:3">
      <c r="B399" s="244" t="s">
        <v>70</v>
      </c>
      <c r="C399" s="243">
        <v>31005</v>
      </c>
    </row>
    <row r="400" spans="2:3">
      <c r="B400" s="244" t="s">
        <v>71</v>
      </c>
      <c r="C400" s="243">
        <v>31100</v>
      </c>
    </row>
    <row r="401" spans="2:3">
      <c r="B401" s="244" t="s">
        <v>786</v>
      </c>
      <c r="C401" s="243">
        <v>31101</v>
      </c>
    </row>
    <row r="402" spans="2:3">
      <c r="B402" s="244" t="s">
        <v>73</v>
      </c>
      <c r="C402" s="243">
        <v>31102</v>
      </c>
    </row>
    <row r="403" spans="2:3">
      <c r="B403" s="244" t="s">
        <v>74</v>
      </c>
      <c r="C403" s="243">
        <v>31105</v>
      </c>
    </row>
    <row r="404" spans="2:3">
      <c r="B404" s="244" t="s">
        <v>75</v>
      </c>
      <c r="C404" s="243">
        <v>31110</v>
      </c>
    </row>
    <row r="405" spans="2:3">
      <c r="B405" s="244" t="s">
        <v>76</v>
      </c>
      <c r="C405" s="243">
        <v>31200</v>
      </c>
    </row>
    <row r="406" spans="2:3">
      <c r="B406" s="244" t="s">
        <v>787</v>
      </c>
      <c r="C406" s="243">
        <v>31205</v>
      </c>
    </row>
    <row r="407" spans="2:3">
      <c r="B407" s="244" t="s">
        <v>78</v>
      </c>
      <c r="C407" s="243">
        <v>31300</v>
      </c>
    </row>
    <row r="408" spans="2:3">
      <c r="B408" s="244" t="s">
        <v>79</v>
      </c>
      <c r="C408" s="243">
        <v>31301</v>
      </c>
    </row>
    <row r="409" spans="2:3">
      <c r="B409" s="244" t="s">
        <v>80</v>
      </c>
      <c r="C409" s="243">
        <v>31320</v>
      </c>
    </row>
    <row r="410" spans="2:3">
      <c r="B410" s="244" t="s">
        <v>81</v>
      </c>
      <c r="C410" s="243">
        <v>31400</v>
      </c>
    </row>
    <row r="411" spans="2:3">
      <c r="B411" s="244" t="s">
        <v>82</v>
      </c>
      <c r="C411" s="243">
        <v>31405</v>
      </c>
    </row>
    <row r="412" spans="2:3">
      <c r="B412" s="244" t="s">
        <v>83</v>
      </c>
      <c r="C412" s="243">
        <v>31500</v>
      </c>
    </row>
    <row r="413" spans="2:3">
      <c r="B413" s="244" t="s">
        <v>84</v>
      </c>
      <c r="C413" s="243">
        <v>31600</v>
      </c>
    </row>
    <row r="414" spans="2:3">
      <c r="B414" s="244" t="s">
        <v>85</v>
      </c>
      <c r="C414" s="243">
        <v>31605</v>
      </c>
    </row>
    <row r="415" spans="2:3">
      <c r="B415" s="244" t="s">
        <v>86</v>
      </c>
      <c r="C415" s="243">
        <v>31700</v>
      </c>
    </row>
    <row r="416" spans="2:3">
      <c r="B416" s="244" t="s">
        <v>87</v>
      </c>
      <c r="C416" s="243">
        <v>31800</v>
      </c>
    </row>
    <row r="417" spans="2:3">
      <c r="B417" s="244" t="s">
        <v>88</v>
      </c>
      <c r="C417" s="243">
        <v>31805</v>
      </c>
    </row>
    <row r="418" spans="2:3">
      <c r="B418" s="244" t="s">
        <v>89</v>
      </c>
      <c r="C418" s="243">
        <v>31810</v>
      </c>
    </row>
    <row r="419" spans="2:3">
      <c r="B419" s="244" t="s">
        <v>90</v>
      </c>
      <c r="C419" s="243">
        <v>31820</v>
      </c>
    </row>
    <row r="420" spans="2:3">
      <c r="B420" s="244" t="s">
        <v>91</v>
      </c>
      <c r="C420" s="243">
        <v>31900</v>
      </c>
    </row>
    <row r="421" spans="2:3">
      <c r="B421" s="244" t="s">
        <v>92</v>
      </c>
      <c r="C421" s="243">
        <v>32000</v>
      </c>
    </row>
    <row r="422" spans="2:3">
      <c r="B422" s="244" t="s">
        <v>93</v>
      </c>
      <c r="C422" s="243">
        <v>32005</v>
      </c>
    </row>
    <row r="423" spans="2:3">
      <c r="B423" s="244" t="s">
        <v>94</v>
      </c>
      <c r="C423" s="243">
        <v>32100</v>
      </c>
    </row>
    <row r="424" spans="2:3">
      <c r="B424" s="244" t="s">
        <v>95</v>
      </c>
      <c r="C424" s="243">
        <v>32200</v>
      </c>
    </row>
    <row r="425" spans="2:3">
      <c r="B425" s="244" t="s">
        <v>96</v>
      </c>
      <c r="C425" s="243">
        <v>32300</v>
      </c>
    </row>
    <row r="426" spans="2:3">
      <c r="B426" s="244" t="s">
        <v>788</v>
      </c>
      <c r="C426" s="243">
        <v>32305</v>
      </c>
    </row>
    <row r="427" spans="2:3">
      <c r="B427" s="244" t="s">
        <v>97</v>
      </c>
      <c r="C427" s="243">
        <v>32400</v>
      </c>
    </row>
    <row r="428" spans="2:3">
      <c r="B428" s="244" t="s">
        <v>98</v>
      </c>
      <c r="C428" s="243">
        <v>32405</v>
      </c>
    </row>
    <row r="429" spans="2:3">
      <c r="B429" s="244" t="s">
        <v>99</v>
      </c>
      <c r="C429" s="243">
        <v>32410</v>
      </c>
    </row>
    <row r="430" spans="2:3">
      <c r="B430" s="244" t="s">
        <v>789</v>
      </c>
      <c r="C430" s="243">
        <v>32500</v>
      </c>
    </row>
    <row r="431" spans="2:3">
      <c r="B431" s="244" t="s">
        <v>100</v>
      </c>
      <c r="C431" s="243">
        <v>32505</v>
      </c>
    </row>
    <row r="432" spans="2:3">
      <c r="B432" s="244" t="s">
        <v>101</v>
      </c>
      <c r="C432" s="243">
        <v>32600</v>
      </c>
    </row>
    <row r="433" spans="2:3">
      <c r="B433" s="244" t="s">
        <v>102</v>
      </c>
      <c r="C433" s="243">
        <v>32605</v>
      </c>
    </row>
    <row r="434" spans="2:3">
      <c r="B434" s="244" t="s">
        <v>103</v>
      </c>
      <c r="C434" s="243">
        <v>32700</v>
      </c>
    </row>
    <row r="435" spans="2:3">
      <c r="B435" s="244" t="s">
        <v>104</v>
      </c>
      <c r="C435" s="243">
        <v>32800</v>
      </c>
    </row>
    <row r="436" spans="2:3">
      <c r="B436" s="244" t="s">
        <v>105</v>
      </c>
      <c r="C436" s="243">
        <v>32900</v>
      </c>
    </row>
    <row r="437" spans="2:3">
      <c r="B437" s="244" t="s">
        <v>337</v>
      </c>
      <c r="C437" s="243">
        <v>32901</v>
      </c>
    </row>
    <row r="438" spans="2:3">
      <c r="B438" s="244" t="s">
        <v>790</v>
      </c>
      <c r="C438" s="243">
        <v>32904</v>
      </c>
    </row>
    <row r="439" spans="2:3">
      <c r="B439" s="244" t="s">
        <v>106</v>
      </c>
      <c r="C439" s="243">
        <v>32905</v>
      </c>
    </row>
    <row r="440" spans="2:3">
      <c r="B440" s="244" t="s">
        <v>107</v>
      </c>
      <c r="C440" s="243">
        <v>32910</v>
      </c>
    </row>
    <row r="441" spans="2:3">
      <c r="B441" s="244" t="s">
        <v>108</v>
      </c>
      <c r="C441" s="243">
        <v>32920</v>
      </c>
    </row>
    <row r="442" spans="2:3">
      <c r="B442" s="244" t="s">
        <v>109</v>
      </c>
      <c r="C442" s="243">
        <v>33000</v>
      </c>
    </row>
    <row r="443" spans="2:3">
      <c r="B443" s="244" t="s">
        <v>791</v>
      </c>
      <c r="C443" s="243">
        <v>33001</v>
      </c>
    </row>
    <row r="444" spans="2:3">
      <c r="B444" s="244" t="s">
        <v>111</v>
      </c>
      <c r="C444" s="243">
        <v>33027</v>
      </c>
    </row>
    <row r="445" spans="2:3">
      <c r="B445" s="244" t="s">
        <v>112</v>
      </c>
      <c r="C445" s="243">
        <v>33100</v>
      </c>
    </row>
    <row r="446" spans="2:3">
      <c r="B446" s="244" t="s">
        <v>113</v>
      </c>
      <c r="C446" s="243">
        <v>33105</v>
      </c>
    </row>
    <row r="447" spans="2:3">
      <c r="B447" s="244" t="s">
        <v>114</v>
      </c>
      <c r="C447" s="243">
        <v>33200</v>
      </c>
    </row>
    <row r="448" spans="2:3">
      <c r="B448" s="244" t="s">
        <v>792</v>
      </c>
      <c r="C448" s="243">
        <v>33202</v>
      </c>
    </row>
    <row r="449" spans="2:3">
      <c r="B449" s="244" t="s">
        <v>116</v>
      </c>
      <c r="C449" s="243">
        <v>33203</v>
      </c>
    </row>
    <row r="450" spans="2:3">
      <c r="B450" s="244" t="s">
        <v>117</v>
      </c>
      <c r="C450" s="243">
        <v>33204</v>
      </c>
    </row>
    <row r="451" spans="2:3">
      <c r="B451" s="244" t="s">
        <v>118</v>
      </c>
      <c r="C451" s="243">
        <v>33205</v>
      </c>
    </row>
    <row r="452" spans="2:3">
      <c r="B452" s="244" t="s">
        <v>119</v>
      </c>
      <c r="C452" s="243">
        <v>33206</v>
      </c>
    </row>
    <row r="453" spans="2:3">
      <c r="B453" s="244" t="s">
        <v>315</v>
      </c>
      <c r="C453" s="243">
        <v>33207</v>
      </c>
    </row>
    <row r="454" spans="2:3">
      <c r="B454" s="244" t="s">
        <v>316</v>
      </c>
      <c r="C454" s="243">
        <v>33208</v>
      </c>
    </row>
    <row r="455" spans="2:3">
      <c r="B455" s="244" t="s">
        <v>317</v>
      </c>
      <c r="C455" s="243">
        <v>33209</v>
      </c>
    </row>
    <row r="456" spans="2:3">
      <c r="B456" s="244" t="s">
        <v>120</v>
      </c>
      <c r="C456" s="243">
        <v>33300</v>
      </c>
    </row>
    <row r="457" spans="2:3">
      <c r="B457" s="244" t="s">
        <v>121</v>
      </c>
      <c r="C457" s="243">
        <v>33305</v>
      </c>
    </row>
    <row r="458" spans="2:3">
      <c r="B458" s="244" t="s">
        <v>122</v>
      </c>
      <c r="C458" s="243">
        <v>33400</v>
      </c>
    </row>
    <row r="459" spans="2:3">
      <c r="B459" s="244" t="s">
        <v>123</v>
      </c>
      <c r="C459" s="243">
        <v>33402</v>
      </c>
    </row>
    <row r="460" spans="2:3">
      <c r="B460" s="244" t="s">
        <v>124</v>
      </c>
      <c r="C460" s="243">
        <v>33405</v>
      </c>
    </row>
    <row r="461" spans="2:3">
      <c r="B461" s="244" t="s">
        <v>125</v>
      </c>
      <c r="C461" s="243">
        <v>33500</v>
      </c>
    </row>
    <row r="462" spans="2:3">
      <c r="B462" s="244" t="s">
        <v>126</v>
      </c>
      <c r="C462" s="243">
        <v>33501</v>
      </c>
    </row>
    <row r="463" spans="2:3">
      <c r="B463" s="244" t="s">
        <v>127</v>
      </c>
      <c r="C463" s="243">
        <v>33600</v>
      </c>
    </row>
    <row r="464" spans="2:3">
      <c r="B464" s="244" t="s">
        <v>128</v>
      </c>
      <c r="C464" s="243">
        <v>33605</v>
      </c>
    </row>
    <row r="465" spans="2:3">
      <c r="B465" s="244" t="s">
        <v>129</v>
      </c>
      <c r="C465" s="243">
        <v>33700</v>
      </c>
    </row>
    <row r="466" spans="2:3">
      <c r="B466" s="244" t="s">
        <v>130</v>
      </c>
      <c r="C466" s="243">
        <v>33800</v>
      </c>
    </row>
    <row r="467" spans="2:3">
      <c r="B467" s="244" t="s">
        <v>131</v>
      </c>
      <c r="C467" s="243">
        <v>33900</v>
      </c>
    </row>
    <row r="468" spans="2:3">
      <c r="B468" s="244" t="s">
        <v>132</v>
      </c>
      <c r="C468" s="243">
        <v>34000</v>
      </c>
    </row>
    <row r="469" spans="2:3">
      <c r="B469" s="244" t="s">
        <v>133</v>
      </c>
      <c r="C469" s="243">
        <v>34100</v>
      </c>
    </row>
    <row r="470" spans="2:3">
      <c r="B470" s="244" t="s">
        <v>134</v>
      </c>
      <c r="C470" s="243">
        <v>34105</v>
      </c>
    </row>
    <row r="471" spans="2:3">
      <c r="B471" s="244" t="s">
        <v>135</v>
      </c>
      <c r="C471" s="243">
        <v>34200</v>
      </c>
    </row>
    <row r="472" spans="2:3">
      <c r="B472" s="244" t="s">
        <v>136</v>
      </c>
      <c r="C472" s="243">
        <v>34205</v>
      </c>
    </row>
    <row r="473" spans="2:3">
      <c r="B473" s="244" t="s">
        <v>137</v>
      </c>
      <c r="C473" s="243">
        <v>34220</v>
      </c>
    </row>
    <row r="474" spans="2:3">
      <c r="B474" s="244" t="s">
        <v>138</v>
      </c>
      <c r="C474" s="243">
        <v>34230</v>
      </c>
    </row>
    <row r="475" spans="2:3">
      <c r="B475" s="244" t="s">
        <v>139</v>
      </c>
      <c r="C475" s="243">
        <v>34300</v>
      </c>
    </row>
    <row r="476" spans="2:3">
      <c r="B476" s="244" t="s">
        <v>140</v>
      </c>
      <c r="C476" s="243">
        <v>34400</v>
      </c>
    </row>
    <row r="477" spans="2:3">
      <c r="B477" s="244" t="s">
        <v>141</v>
      </c>
      <c r="C477" s="243">
        <v>34405</v>
      </c>
    </row>
    <row r="478" spans="2:3">
      <c r="B478" s="244" t="s">
        <v>142</v>
      </c>
      <c r="C478" s="243">
        <v>34500</v>
      </c>
    </row>
    <row r="479" spans="2:3">
      <c r="B479" s="244" t="s">
        <v>143</v>
      </c>
      <c r="C479" s="243">
        <v>34501</v>
      </c>
    </row>
    <row r="480" spans="2:3">
      <c r="B480" s="244" t="s">
        <v>144</v>
      </c>
      <c r="C480" s="243">
        <v>34505</v>
      </c>
    </row>
    <row r="481" spans="2:3">
      <c r="B481" s="244" t="s">
        <v>145</v>
      </c>
      <c r="C481" s="243">
        <v>34600</v>
      </c>
    </row>
    <row r="482" spans="2:3">
      <c r="B482" s="244" t="s">
        <v>146</v>
      </c>
      <c r="C482" s="243">
        <v>34605</v>
      </c>
    </row>
    <row r="483" spans="2:3">
      <c r="B483" s="244" t="s">
        <v>147</v>
      </c>
      <c r="C483" s="243">
        <v>34700</v>
      </c>
    </row>
    <row r="484" spans="2:3">
      <c r="B484" s="244" t="s">
        <v>148</v>
      </c>
      <c r="C484" s="243">
        <v>34800</v>
      </c>
    </row>
    <row r="485" spans="2:3">
      <c r="B485" s="244" t="s">
        <v>793</v>
      </c>
      <c r="C485" s="243">
        <v>34900</v>
      </c>
    </row>
    <row r="486" spans="2:3">
      <c r="B486" s="244" t="s">
        <v>794</v>
      </c>
      <c r="C486" s="243">
        <v>34901</v>
      </c>
    </row>
    <row r="487" spans="2:3">
      <c r="B487" s="244" t="s">
        <v>149</v>
      </c>
      <c r="C487" s="243">
        <v>34903</v>
      </c>
    </row>
    <row r="488" spans="2:3">
      <c r="B488" s="244" t="s">
        <v>150</v>
      </c>
      <c r="C488" s="243">
        <v>34905</v>
      </c>
    </row>
    <row r="489" spans="2:3">
      <c r="B489" s="244" t="s">
        <v>151</v>
      </c>
      <c r="C489" s="243">
        <v>34910</v>
      </c>
    </row>
    <row r="490" spans="2:3">
      <c r="B490" s="244" t="s">
        <v>152</v>
      </c>
      <c r="C490" s="243">
        <v>35000</v>
      </c>
    </row>
    <row r="491" spans="2:3">
      <c r="B491" s="244" t="s">
        <v>153</v>
      </c>
      <c r="C491" s="243">
        <v>35005</v>
      </c>
    </row>
    <row r="492" spans="2:3">
      <c r="B492" s="244" t="s">
        <v>154</v>
      </c>
      <c r="C492" s="243">
        <v>35100</v>
      </c>
    </row>
    <row r="493" spans="2:3">
      <c r="B493" s="244" t="s">
        <v>155</v>
      </c>
      <c r="C493" s="243">
        <v>35105</v>
      </c>
    </row>
    <row r="494" spans="2:3">
      <c r="B494" s="244" t="s">
        <v>156</v>
      </c>
      <c r="C494" s="243">
        <v>35106</v>
      </c>
    </row>
    <row r="495" spans="2:3">
      <c r="B495" s="244" t="s">
        <v>157</v>
      </c>
      <c r="C495" s="243">
        <v>35200</v>
      </c>
    </row>
    <row r="496" spans="2:3">
      <c r="B496" s="244" t="s">
        <v>158</v>
      </c>
      <c r="C496" s="243">
        <v>35300</v>
      </c>
    </row>
    <row r="497" spans="2:3">
      <c r="B497" s="244" t="s">
        <v>159</v>
      </c>
      <c r="C497" s="243">
        <v>35305</v>
      </c>
    </row>
    <row r="498" spans="2:3">
      <c r="B498" s="244" t="s">
        <v>160</v>
      </c>
      <c r="C498" s="243">
        <v>35400</v>
      </c>
    </row>
    <row r="499" spans="2:3">
      <c r="B499" s="244" t="s">
        <v>161</v>
      </c>
      <c r="C499" s="243">
        <v>35401</v>
      </c>
    </row>
    <row r="500" spans="2:3">
      <c r="B500" s="244" t="s">
        <v>162</v>
      </c>
      <c r="C500" s="243">
        <v>35405</v>
      </c>
    </row>
    <row r="501" spans="2:3">
      <c r="B501" s="244" t="s">
        <v>163</v>
      </c>
      <c r="C501" s="243">
        <v>35500</v>
      </c>
    </row>
    <row r="502" spans="2:3">
      <c r="B502" s="244" t="s">
        <v>164</v>
      </c>
      <c r="C502" s="243">
        <v>35600</v>
      </c>
    </row>
    <row r="503" spans="2:3">
      <c r="B503" s="244" t="s">
        <v>165</v>
      </c>
      <c r="C503" s="243">
        <v>35700</v>
      </c>
    </row>
    <row r="504" spans="2:3">
      <c r="B504" s="244" t="s">
        <v>166</v>
      </c>
      <c r="C504" s="243">
        <v>35800</v>
      </c>
    </row>
    <row r="505" spans="2:3">
      <c r="B505" s="244" t="s">
        <v>167</v>
      </c>
      <c r="C505" s="243">
        <v>35805</v>
      </c>
    </row>
    <row r="506" spans="2:3">
      <c r="B506" s="244" t="s">
        <v>168</v>
      </c>
      <c r="C506" s="243">
        <v>35900</v>
      </c>
    </row>
    <row r="507" spans="2:3">
      <c r="B507" s="244" t="s">
        <v>169</v>
      </c>
      <c r="C507" s="243">
        <v>35905</v>
      </c>
    </row>
    <row r="508" spans="2:3">
      <c r="B508" s="244" t="s">
        <v>170</v>
      </c>
      <c r="C508" s="243">
        <v>36000</v>
      </c>
    </row>
    <row r="509" spans="2:3">
      <c r="B509" s="244" t="s">
        <v>171</v>
      </c>
      <c r="C509" s="243">
        <v>36001</v>
      </c>
    </row>
    <row r="510" spans="2:3">
      <c r="B510" s="244" t="s">
        <v>795</v>
      </c>
      <c r="C510" s="243">
        <v>36002</v>
      </c>
    </row>
    <row r="511" spans="2:3">
      <c r="B511" s="244" t="s">
        <v>172</v>
      </c>
      <c r="C511" s="243">
        <v>36003</v>
      </c>
    </row>
    <row r="512" spans="2:3">
      <c r="B512" s="244" t="s">
        <v>796</v>
      </c>
      <c r="C512" s="243">
        <v>36004</v>
      </c>
    </row>
    <row r="513" spans="2:3">
      <c r="B513" s="244" t="s">
        <v>173</v>
      </c>
      <c r="C513" s="243">
        <v>36005</v>
      </c>
    </row>
    <row r="514" spans="2:3">
      <c r="B514" s="244" t="s">
        <v>174</v>
      </c>
      <c r="C514" s="243">
        <v>36006</v>
      </c>
    </row>
    <row r="515" spans="2:3">
      <c r="B515" s="244" t="s">
        <v>175</v>
      </c>
      <c r="C515" s="243">
        <v>36007</v>
      </c>
    </row>
    <row r="516" spans="2:3">
      <c r="B516" s="244" t="s">
        <v>176</v>
      </c>
      <c r="C516" s="243">
        <v>36008</v>
      </c>
    </row>
    <row r="517" spans="2:3">
      <c r="B517" s="244" t="s">
        <v>177</v>
      </c>
      <c r="C517" s="243">
        <v>36009</v>
      </c>
    </row>
    <row r="518" spans="2:3">
      <c r="B518" s="244" t="s">
        <v>178</v>
      </c>
      <c r="C518" s="243">
        <v>36100</v>
      </c>
    </row>
    <row r="519" spans="2:3">
      <c r="B519" s="244" t="s">
        <v>179</v>
      </c>
      <c r="C519" s="243">
        <v>36102</v>
      </c>
    </row>
    <row r="520" spans="2:3">
      <c r="B520" s="244" t="s">
        <v>180</v>
      </c>
      <c r="C520" s="243">
        <v>36105</v>
      </c>
    </row>
    <row r="521" spans="2:3">
      <c r="B521" s="244" t="s">
        <v>181</v>
      </c>
      <c r="C521" s="243">
        <v>36200</v>
      </c>
    </row>
    <row r="522" spans="2:3">
      <c r="B522" s="244" t="s">
        <v>182</v>
      </c>
      <c r="C522" s="243">
        <v>36205</v>
      </c>
    </row>
    <row r="523" spans="2:3">
      <c r="B523" s="244" t="s">
        <v>183</v>
      </c>
      <c r="C523" s="243">
        <v>36300</v>
      </c>
    </row>
    <row r="524" spans="2:3">
      <c r="B524" s="244" t="s">
        <v>184</v>
      </c>
      <c r="C524" s="243">
        <v>36301</v>
      </c>
    </row>
    <row r="525" spans="2:3">
      <c r="B525" s="244" t="s">
        <v>185</v>
      </c>
      <c r="C525" s="243">
        <v>36302</v>
      </c>
    </row>
    <row r="526" spans="2:3">
      <c r="B526" s="244" t="s">
        <v>341</v>
      </c>
      <c r="C526" s="243">
        <v>36303</v>
      </c>
    </row>
    <row r="527" spans="2:3">
      <c r="B527" s="244" t="s">
        <v>186</v>
      </c>
      <c r="C527" s="243">
        <v>36305</v>
      </c>
    </row>
    <row r="528" spans="2:3">
      <c r="B528" s="244" t="s">
        <v>797</v>
      </c>
      <c r="C528" s="243">
        <v>36310</v>
      </c>
    </row>
    <row r="529" spans="2:3">
      <c r="B529" s="244" t="s">
        <v>187</v>
      </c>
      <c r="C529" s="243">
        <v>36400</v>
      </c>
    </row>
    <row r="530" spans="2:3">
      <c r="B530" s="244" t="s">
        <v>798</v>
      </c>
      <c r="C530" s="243">
        <v>36405</v>
      </c>
    </row>
    <row r="531" spans="2:3">
      <c r="B531" s="244" t="s">
        <v>188</v>
      </c>
      <c r="C531" s="243">
        <v>36500</v>
      </c>
    </row>
    <row r="532" spans="2:3">
      <c r="B532" s="244" t="s">
        <v>799</v>
      </c>
      <c r="C532" s="243">
        <v>36501</v>
      </c>
    </row>
    <row r="533" spans="2:3">
      <c r="B533" s="244" t="s">
        <v>190</v>
      </c>
      <c r="C533" s="243">
        <v>36502</v>
      </c>
    </row>
    <row r="534" spans="2:3">
      <c r="B534" s="244" t="s">
        <v>191</v>
      </c>
      <c r="C534" s="243">
        <v>36505</v>
      </c>
    </row>
    <row r="535" spans="2:3">
      <c r="B535" s="244" t="s">
        <v>192</v>
      </c>
      <c r="C535" s="243">
        <v>36600</v>
      </c>
    </row>
    <row r="536" spans="2:3">
      <c r="B536" s="244" t="s">
        <v>193</v>
      </c>
      <c r="C536" s="243">
        <v>36601</v>
      </c>
    </row>
    <row r="537" spans="2:3">
      <c r="B537" s="244" t="s">
        <v>194</v>
      </c>
      <c r="C537" s="243">
        <v>36700</v>
      </c>
    </row>
    <row r="538" spans="2:3">
      <c r="B538" s="244" t="s">
        <v>195</v>
      </c>
      <c r="C538" s="243">
        <v>36701</v>
      </c>
    </row>
    <row r="539" spans="2:3">
      <c r="B539" s="244" t="s">
        <v>196</v>
      </c>
      <c r="C539" s="243">
        <v>36705</v>
      </c>
    </row>
    <row r="540" spans="2:3">
      <c r="B540" s="244" t="s">
        <v>197</v>
      </c>
      <c r="C540" s="243">
        <v>36800</v>
      </c>
    </row>
    <row r="541" spans="2:3">
      <c r="B541" s="244" t="s">
        <v>198</v>
      </c>
      <c r="C541" s="243">
        <v>36802</v>
      </c>
    </row>
    <row r="542" spans="2:3">
      <c r="B542" s="244" t="s">
        <v>800</v>
      </c>
      <c r="C542" s="243">
        <v>36810</v>
      </c>
    </row>
    <row r="543" spans="2:3">
      <c r="B543" s="244" t="s">
        <v>199</v>
      </c>
      <c r="C543" s="243">
        <v>36900</v>
      </c>
    </row>
    <row r="544" spans="2:3">
      <c r="B544" s="244" t="s">
        <v>200</v>
      </c>
      <c r="C544" s="243">
        <v>36901</v>
      </c>
    </row>
    <row r="545" spans="2:3">
      <c r="B545" s="244" t="s">
        <v>201</v>
      </c>
      <c r="C545" s="243">
        <v>36905</v>
      </c>
    </row>
    <row r="546" spans="2:3">
      <c r="B546" s="244" t="s">
        <v>202</v>
      </c>
      <c r="C546" s="243">
        <v>37000</v>
      </c>
    </row>
    <row r="547" spans="2:3">
      <c r="B547" s="244" t="s">
        <v>801</v>
      </c>
      <c r="C547" s="243">
        <v>37001</v>
      </c>
    </row>
    <row r="548" spans="2:3">
      <c r="B548" s="244" t="s">
        <v>203</v>
      </c>
      <c r="C548" s="243">
        <v>37005</v>
      </c>
    </row>
    <row r="549" spans="2:3">
      <c r="B549" s="244" t="s">
        <v>204</v>
      </c>
      <c r="C549" s="243">
        <v>37100</v>
      </c>
    </row>
    <row r="550" spans="2:3">
      <c r="B550" s="244" t="s">
        <v>205</v>
      </c>
      <c r="C550" s="243">
        <v>37200</v>
      </c>
    </row>
    <row r="551" spans="2:3">
      <c r="B551" s="244" t="s">
        <v>206</v>
      </c>
      <c r="C551" s="243">
        <v>37300</v>
      </c>
    </row>
    <row r="552" spans="2:3">
      <c r="B552" s="244" t="s">
        <v>207</v>
      </c>
      <c r="C552" s="243">
        <v>37301</v>
      </c>
    </row>
    <row r="553" spans="2:3">
      <c r="B553" s="244" t="s">
        <v>208</v>
      </c>
      <c r="C553" s="243">
        <v>37305</v>
      </c>
    </row>
    <row r="554" spans="2:3">
      <c r="B554" s="244" t="s">
        <v>209</v>
      </c>
      <c r="C554" s="243">
        <v>37400</v>
      </c>
    </row>
    <row r="555" spans="2:3">
      <c r="B555" s="244" t="s">
        <v>210</v>
      </c>
      <c r="C555" s="243">
        <v>37405</v>
      </c>
    </row>
    <row r="556" spans="2:3">
      <c r="B556" s="244" t="s">
        <v>211</v>
      </c>
      <c r="C556" s="243">
        <v>37500</v>
      </c>
    </row>
    <row r="557" spans="2:3">
      <c r="B557" s="244" t="s">
        <v>212</v>
      </c>
      <c r="C557" s="243">
        <v>37600</v>
      </c>
    </row>
    <row r="558" spans="2:3">
      <c r="B558" s="244" t="s">
        <v>213</v>
      </c>
      <c r="C558" s="243">
        <v>37601</v>
      </c>
    </row>
    <row r="559" spans="2:3">
      <c r="B559" s="244" t="s">
        <v>214</v>
      </c>
      <c r="C559" s="243">
        <v>37605</v>
      </c>
    </row>
    <row r="560" spans="2:3">
      <c r="B560" s="244" t="s">
        <v>215</v>
      </c>
      <c r="C560" s="243">
        <v>37610</v>
      </c>
    </row>
    <row r="561" spans="2:3">
      <c r="B561" s="244" t="s">
        <v>216</v>
      </c>
      <c r="C561" s="243">
        <v>37700</v>
      </c>
    </row>
    <row r="562" spans="2:3">
      <c r="B562" s="244" t="s">
        <v>217</v>
      </c>
      <c r="C562" s="243">
        <v>37705</v>
      </c>
    </row>
    <row r="563" spans="2:3">
      <c r="B563" s="244" t="s">
        <v>218</v>
      </c>
      <c r="C563" s="243">
        <v>37800</v>
      </c>
    </row>
    <row r="564" spans="2:3">
      <c r="B564" s="244" t="s">
        <v>219</v>
      </c>
      <c r="C564" s="243">
        <v>37801</v>
      </c>
    </row>
    <row r="565" spans="2:3">
      <c r="B565" s="244" t="s">
        <v>220</v>
      </c>
      <c r="C565" s="243">
        <v>37805</v>
      </c>
    </row>
    <row r="566" spans="2:3">
      <c r="B566" s="244" t="s">
        <v>221</v>
      </c>
      <c r="C566" s="243">
        <v>37900</v>
      </c>
    </row>
    <row r="567" spans="2:3">
      <c r="B567" s="244" t="s">
        <v>222</v>
      </c>
      <c r="C567" s="243">
        <v>37901</v>
      </c>
    </row>
    <row r="568" spans="2:3">
      <c r="B568" s="244" t="s">
        <v>223</v>
      </c>
      <c r="C568" s="243">
        <v>37905</v>
      </c>
    </row>
    <row r="569" spans="2:3">
      <c r="B569" s="244" t="s">
        <v>224</v>
      </c>
      <c r="C569" s="243">
        <v>38000</v>
      </c>
    </row>
    <row r="570" spans="2:3">
      <c r="B570" s="244" t="s">
        <v>225</v>
      </c>
      <c r="C570" s="243">
        <v>38005</v>
      </c>
    </row>
    <row r="571" spans="2:3">
      <c r="B571" s="244" t="s">
        <v>226</v>
      </c>
      <c r="C571" s="243">
        <v>38100</v>
      </c>
    </row>
    <row r="572" spans="2:3">
      <c r="B572" s="244" t="s">
        <v>227</v>
      </c>
      <c r="C572" s="243">
        <v>38105</v>
      </c>
    </row>
    <row r="573" spans="2:3">
      <c r="B573" s="244" t="s">
        <v>228</v>
      </c>
      <c r="C573" s="243">
        <v>38200</v>
      </c>
    </row>
    <row r="574" spans="2:3">
      <c r="B574" s="244" t="s">
        <v>229</v>
      </c>
      <c r="C574" s="243">
        <v>38205</v>
      </c>
    </row>
    <row r="575" spans="2:3">
      <c r="B575" s="244" t="s">
        <v>230</v>
      </c>
      <c r="C575" s="243">
        <v>38210</v>
      </c>
    </row>
    <row r="576" spans="2:3">
      <c r="B576" s="244" t="s">
        <v>231</v>
      </c>
      <c r="C576" s="243">
        <v>38300</v>
      </c>
    </row>
    <row r="577" spans="2:3">
      <c r="B577" s="244" t="s">
        <v>232</v>
      </c>
      <c r="C577" s="243">
        <v>38400</v>
      </c>
    </row>
    <row r="578" spans="2:3">
      <c r="B578" s="244" t="s">
        <v>233</v>
      </c>
      <c r="C578" s="243">
        <v>38402</v>
      </c>
    </row>
    <row r="579" spans="2:3">
      <c r="B579" s="244" t="s">
        <v>234</v>
      </c>
      <c r="C579" s="243">
        <v>38405</v>
      </c>
    </row>
    <row r="580" spans="2:3">
      <c r="B580" s="244" t="s">
        <v>235</v>
      </c>
      <c r="C580" s="243">
        <v>38500</v>
      </c>
    </row>
    <row r="581" spans="2:3">
      <c r="B581" s="244" t="s">
        <v>236</v>
      </c>
      <c r="C581" s="243">
        <v>38600</v>
      </c>
    </row>
    <row r="582" spans="2:3">
      <c r="B582" s="244" t="s">
        <v>237</v>
      </c>
      <c r="C582" s="243">
        <v>38601</v>
      </c>
    </row>
    <row r="583" spans="2:3">
      <c r="B583" s="244" t="s">
        <v>238</v>
      </c>
      <c r="C583" s="243">
        <v>38602</v>
      </c>
    </row>
    <row r="584" spans="2:3">
      <c r="B584" s="244" t="s">
        <v>239</v>
      </c>
      <c r="C584" s="243">
        <v>38605</v>
      </c>
    </row>
    <row r="585" spans="2:3">
      <c r="B585" s="244" t="s">
        <v>240</v>
      </c>
      <c r="C585" s="243">
        <v>38610</v>
      </c>
    </row>
    <row r="586" spans="2:3">
      <c r="B586" s="244" t="s">
        <v>241</v>
      </c>
      <c r="C586" s="243">
        <v>38620</v>
      </c>
    </row>
    <row r="587" spans="2:3">
      <c r="B587" s="244" t="s">
        <v>242</v>
      </c>
      <c r="C587" s="243">
        <v>38700</v>
      </c>
    </row>
    <row r="588" spans="2:3">
      <c r="B588" s="244" t="s">
        <v>802</v>
      </c>
      <c r="C588" s="243">
        <v>38701</v>
      </c>
    </row>
    <row r="589" spans="2:3">
      <c r="B589" s="244" t="s">
        <v>244</v>
      </c>
      <c r="C589" s="243">
        <v>38800</v>
      </c>
    </row>
    <row r="590" spans="2:3">
      <c r="B590" s="244" t="s">
        <v>245</v>
      </c>
      <c r="C590" s="243">
        <v>38801</v>
      </c>
    </row>
    <row r="591" spans="2:3">
      <c r="B591" s="244" t="s">
        <v>246</v>
      </c>
      <c r="C591" s="243">
        <v>38900</v>
      </c>
    </row>
    <row r="592" spans="2:3">
      <c r="B592" s="244" t="s">
        <v>247</v>
      </c>
      <c r="C592" s="243">
        <v>39000</v>
      </c>
    </row>
    <row r="593" spans="2:3">
      <c r="B593" s="244" t="s">
        <v>248</v>
      </c>
      <c r="C593" s="243">
        <v>39100</v>
      </c>
    </row>
    <row r="594" spans="2:3">
      <c r="B594" s="244" t="s">
        <v>249</v>
      </c>
      <c r="C594" s="243">
        <v>39101</v>
      </c>
    </row>
    <row r="595" spans="2:3">
      <c r="B595" s="244" t="s">
        <v>250</v>
      </c>
      <c r="C595" s="243">
        <v>39105</v>
      </c>
    </row>
    <row r="596" spans="2:3">
      <c r="B596" s="244" t="s">
        <v>803</v>
      </c>
      <c r="C596" s="243">
        <v>39200</v>
      </c>
    </row>
    <row r="597" spans="2:3">
      <c r="B597" s="244" t="s">
        <v>251</v>
      </c>
      <c r="C597" s="243">
        <v>39201</v>
      </c>
    </row>
    <row r="598" spans="2:3">
      <c r="B598" s="244" t="s">
        <v>252</v>
      </c>
      <c r="C598" s="243">
        <v>39204</v>
      </c>
    </row>
    <row r="599" spans="2:3">
      <c r="B599" s="244" t="s">
        <v>253</v>
      </c>
      <c r="C599" s="243">
        <v>39205</v>
      </c>
    </row>
    <row r="600" spans="2:3">
      <c r="B600" s="244" t="s">
        <v>804</v>
      </c>
      <c r="C600" s="243">
        <v>39208</v>
      </c>
    </row>
    <row r="601" spans="2:3">
      <c r="B601" s="244" t="s">
        <v>254</v>
      </c>
      <c r="C601" s="243">
        <v>39209</v>
      </c>
    </row>
    <row r="602" spans="2:3">
      <c r="B602" s="244" t="s">
        <v>805</v>
      </c>
      <c r="C602" s="243">
        <v>39220</v>
      </c>
    </row>
    <row r="603" spans="2:3">
      <c r="B603" s="244" t="s">
        <v>255</v>
      </c>
      <c r="C603" s="243">
        <v>39300</v>
      </c>
    </row>
    <row r="604" spans="2:3">
      <c r="B604" s="244" t="s">
        <v>256</v>
      </c>
      <c r="C604" s="243">
        <v>39301</v>
      </c>
    </row>
    <row r="605" spans="2:3">
      <c r="B605" s="244" t="s">
        <v>257</v>
      </c>
      <c r="C605" s="243">
        <v>39400</v>
      </c>
    </row>
    <row r="606" spans="2:3">
      <c r="B606" s="244" t="s">
        <v>258</v>
      </c>
      <c r="C606" s="243">
        <v>39401</v>
      </c>
    </row>
    <row r="607" spans="2:3">
      <c r="B607" s="244" t="s">
        <v>259</v>
      </c>
      <c r="C607" s="243">
        <v>39500</v>
      </c>
    </row>
    <row r="608" spans="2:3">
      <c r="B608" s="244" t="s">
        <v>806</v>
      </c>
      <c r="C608" s="243">
        <v>39501</v>
      </c>
    </row>
    <row r="609" spans="2:3">
      <c r="B609" s="244" t="s">
        <v>261</v>
      </c>
      <c r="C609" s="243">
        <v>39600</v>
      </c>
    </row>
    <row r="610" spans="2:3">
      <c r="B610" s="244" t="s">
        <v>262</v>
      </c>
      <c r="C610" s="243">
        <v>39605</v>
      </c>
    </row>
    <row r="611" spans="2:3">
      <c r="B611" s="244" t="s">
        <v>263</v>
      </c>
      <c r="C611" s="243">
        <v>39700</v>
      </c>
    </row>
    <row r="612" spans="2:3">
      <c r="B612" s="244" t="s">
        <v>264</v>
      </c>
      <c r="C612" s="243">
        <v>39703</v>
      </c>
    </row>
    <row r="613" spans="2:3">
      <c r="B613" s="244" t="s">
        <v>265</v>
      </c>
      <c r="C613" s="243">
        <v>39705</v>
      </c>
    </row>
    <row r="614" spans="2:3">
      <c r="B614" s="244" t="s">
        <v>266</v>
      </c>
      <c r="C614" s="243">
        <v>39800</v>
      </c>
    </row>
    <row r="615" spans="2:3">
      <c r="B615" s="244" t="s">
        <v>267</v>
      </c>
      <c r="C615" s="243">
        <v>39805</v>
      </c>
    </row>
    <row r="616" spans="2:3">
      <c r="B616" s="244" t="s">
        <v>268</v>
      </c>
      <c r="C616" s="243">
        <v>39900</v>
      </c>
    </row>
    <row r="617" spans="2:3">
      <c r="B617" s="244" t="s">
        <v>674</v>
      </c>
      <c r="C617" s="243">
        <v>40000</v>
      </c>
    </row>
    <row r="618" spans="2:3">
      <c r="B618" s="244" t="s">
        <v>807</v>
      </c>
      <c r="C618" s="243">
        <v>51000</v>
      </c>
    </row>
    <row r="619" spans="2:3">
      <c r="B619" s="244" t="s">
        <v>808</v>
      </c>
      <c r="C619" s="243">
        <v>51000.2</v>
      </c>
    </row>
    <row r="620" spans="2:3">
      <c r="B620" s="244" t="s">
        <v>809</v>
      </c>
      <c r="C620" s="243">
        <v>51000.3</v>
      </c>
    </row>
    <row r="621" spans="2:3">
      <c r="B621" s="244" t="s">
        <v>810</v>
      </c>
      <c r="C621" s="243">
        <v>60000</v>
      </c>
    </row>
    <row r="622" spans="2:3">
      <c r="B622" s="244" t="s">
        <v>676</v>
      </c>
      <c r="C622" s="243">
        <v>90901</v>
      </c>
    </row>
    <row r="623" spans="2:3">
      <c r="B623" s="244" t="s">
        <v>677</v>
      </c>
      <c r="C623" s="243">
        <v>91041</v>
      </c>
    </row>
    <row r="624" spans="2:3">
      <c r="B624" s="244" t="s">
        <v>678</v>
      </c>
      <c r="C624" s="243">
        <v>91111</v>
      </c>
    </row>
    <row r="625" spans="2:3">
      <c r="B625" s="244" t="s">
        <v>679</v>
      </c>
      <c r="C625" s="243">
        <v>91151</v>
      </c>
    </row>
    <row r="626" spans="2:3">
      <c r="B626" s="244" t="s">
        <v>680</v>
      </c>
      <c r="C626" s="243">
        <v>98101</v>
      </c>
    </row>
    <row r="627" spans="2:3">
      <c r="B627" s="244" t="s">
        <v>811</v>
      </c>
      <c r="C627" s="243">
        <v>98103</v>
      </c>
    </row>
    <row r="628" spans="2:3">
      <c r="B628" s="244" t="s">
        <v>682</v>
      </c>
      <c r="C628" s="245">
        <v>98111</v>
      </c>
    </row>
    <row r="629" spans="2:3">
      <c r="B629" s="244" t="s">
        <v>683</v>
      </c>
      <c r="C629" s="245">
        <v>98131</v>
      </c>
    </row>
    <row r="630" spans="2:3">
      <c r="B630" s="244" t="s">
        <v>684</v>
      </c>
      <c r="C630" s="243">
        <v>99401</v>
      </c>
    </row>
    <row r="631" spans="2:3">
      <c r="B631" s="244" t="s">
        <v>685</v>
      </c>
      <c r="C631" s="243">
        <v>99521</v>
      </c>
    </row>
    <row r="632" spans="2:3">
      <c r="B632" s="244" t="s">
        <v>686</v>
      </c>
      <c r="C632" s="243">
        <v>99831</v>
      </c>
    </row>
  </sheetData>
  <sheetProtection algorithmName="SHA-512" hashValue="lCUtoQu1iKbfeCmJ2/HBqrs5mIAXwsZ9C6iGVqlry5fal+zojw/u4HPEuf+XfzWcc0PvbpIWj8wM1vxRLZr+iw==" saltValue="OTTWFQSgWw0bBvUBewbRtw==" spinCount="100000" sheet="1" objects="1" scenarios="1"/>
  <mergeCells count="3">
    <mergeCell ref="G3:K3"/>
    <mergeCell ref="M3:P3"/>
    <mergeCell ref="R3:T3"/>
  </mergeCells>
  <printOptions horizontalCentered="1"/>
  <pageMargins left="0.25" right="0.35" top="0.375" bottom="0.75" header="0" footer="0.3"/>
  <pageSetup scale="50" fitToWidth="2" fitToHeight="0" pageOrder="overThenDown" orientation="portrait" r:id="rId1"/>
  <headerFooter scaleWithDoc="0" alignWithMargins="0"/>
  <rowBreaks count="3" manualBreakCount="3">
    <brk id="83" max="41" man="1"/>
    <brk id="161" max="41" man="1"/>
    <brk id="239" max="41" man="1"/>
  </rowBreaks>
  <colBreaks count="1" manualBreakCount="1">
    <brk id="11" min="2" max="3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1046-8F2D-4076-AE71-54EA87D17C47}">
  <sheetPr>
    <pageSetUpPr fitToPage="1"/>
  </sheetPr>
  <dimension ref="A1:U329"/>
  <sheetViews>
    <sheetView zoomScaleNormal="100" workbookViewId="0">
      <pane ySplit="2" topLeftCell="A3" activePane="bottomLeft" state="frozen"/>
      <selection pane="bottomLeft" activeCell="A300" sqref="A300"/>
    </sheetView>
  </sheetViews>
  <sheetFormatPr defaultColWidth="9.140625" defaultRowHeight="12.75"/>
  <cols>
    <col min="1" max="1" width="13" style="175" customWidth="1"/>
    <col min="2" max="2" width="52" style="178" customWidth="1"/>
    <col min="3" max="4" width="13.7109375" style="178" customWidth="1"/>
    <col min="5" max="6" width="17.28515625" style="203" customWidth="1"/>
    <col min="7" max="7" width="17" style="197" customWidth="1"/>
    <col min="8" max="9" width="17" style="203" customWidth="1"/>
    <col min="10" max="10" width="20" style="203" customWidth="1"/>
    <col min="11" max="11" width="17" style="203" customWidth="1"/>
    <col min="12" max="12" width="3" style="192" customWidth="1"/>
    <col min="13" max="15" width="17" style="203" customWidth="1"/>
    <col min="16" max="16" width="20.5703125" style="203" customWidth="1"/>
    <col min="17" max="17" width="17" style="203" customWidth="1"/>
    <col min="18" max="18" width="2.85546875" style="203" customWidth="1"/>
    <col min="19" max="19" width="17.7109375" style="183" bestFit="1" customWidth="1"/>
    <col min="20" max="20" width="21.42578125" style="183" customWidth="1"/>
    <col min="21" max="21" width="18.7109375" style="203" customWidth="1"/>
    <col min="22" max="16384" width="9.140625" style="178"/>
  </cols>
  <sheetData>
    <row r="1" spans="1:21">
      <c r="A1" s="204" t="s">
        <v>744</v>
      </c>
      <c r="B1" s="176"/>
      <c r="C1" s="176"/>
      <c r="D1" s="176"/>
      <c r="E1" s="198"/>
      <c r="F1" s="198"/>
      <c r="G1" s="366" t="s">
        <v>283</v>
      </c>
      <c r="H1" s="366"/>
      <c r="I1" s="366"/>
      <c r="J1" s="366"/>
      <c r="K1" s="366"/>
      <c r="L1" s="177"/>
      <c r="M1" s="367" t="s">
        <v>284</v>
      </c>
      <c r="N1" s="367"/>
      <c r="O1" s="367"/>
      <c r="P1" s="367"/>
      <c r="Q1" s="367"/>
      <c r="R1" s="207"/>
      <c r="S1" s="367" t="s">
        <v>362</v>
      </c>
      <c r="T1" s="367"/>
      <c r="U1" s="367"/>
    </row>
    <row r="2" spans="1:21" ht="137.25" customHeight="1">
      <c r="A2" s="179" t="s">
        <v>363</v>
      </c>
      <c r="B2" s="121" t="s">
        <v>364</v>
      </c>
      <c r="C2" s="253" t="s">
        <v>313</v>
      </c>
      <c r="D2" s="253" t="s">
        <v>314</v>
      </c>
      <c r="E2" s="199" t="s">
        <v>691</v>
      </c>
      <c r="F2" s="199" t="s">
        <v>690</v>
      </c>
      <c r="G2" s="193" t="s">
        <v>365</v>
      </c>
      <c r="H2" s="199" t="s">
        <v>366</v>
      </c>
      <c r="I2" s="199" t="s">
        <v>736</v>
      </c>
      <c r="J2" s="206" t="s">
        <v>367</v>
      </c>
      <c r="K2" s="199" t="s">
        <v>737</v>
      </c>
      <c r="L2" s="122"/>
      <c r="M2" s="199" t="s">
        <v>365</v>
      </c>
      <c r="N2" s="199" t="s">
        <v>366</v>
      </c>
      <c r="O2" s="206" t="s">
        <v>736</v>
      </c>
      <c r="P2" s="199" t="s">
        <v>367</v>
      </c>
      <c r="Q2" s="199" t="s">
        <v>368</v>
      </c>
      <c r="R2" s="208"/>
      <c r="S2" s="199" t="s">
        <v>738</v>
      </c>
      <c r="T2" s="199" t="s">
        <v>739</v>
      </c>
      <c r="U2" s="199" t="s">
        <v>369</v>
      </c>
    </row>
    <row r="3" spans="1:21" ht="16.5" customHeight="1">
      <c r="A3" s="259" t="s">
        <v>816</v>
      </c>
      <c r="B3" s="11" t="s">
        <v>671</v>
      </c>
      <c r="C3" s="7"/>
      <c r="D3" s="7"/>
      <c r="E3" s="208"/>
      <c r="F3" s="208"/>
      <c r="G3" s="260"/>
      <c r="H3" s="208"/>
      <c r="I3" s="208"/>
      <c r="J3" s="208"/>
      <c r="K3" s="208"/>
      <c r="L3" s="12"/>
      <c r="M3" s="208"/>
      <c r="N3" s="208"/>
      <c r="O3" s="208"/>
      <c r="P3" s="208"/>
      <c r="Q3" s="208"/>
      <c r="R3" s="208"/>
      <c r="S3" s="208"/>
      <c r="T3" s="208"/>
      <c r="U3" s="208"/>
    </row>
    <row r="4" spans="1:21" ht="12.75" customHeight="1">
      <c r="A4" s="180">
        <v>10200</v>
      </c>
      <c r="B4" s="181" t="s">
        <v>370</v>
      </c>
      <c r="C4" s="255">
        <f>F4/$F$312</f>
        <v>9.401360473777449E-4</v>
      </c>
      <c r="D4" s="255">
        <f>E4/$E$312</f>
        <v>9.339360265587113E-4</v>
      </c>
      <c r="E4" s="200">
        <v>26606142.74011302</v>
      </c>
      <c r="F4" s="200">
        <v>29745434</v>
      </c>
      <c r="G4" s="194">
        <v>0</v>
      </c>
      <c r="H4" s="200">
        <v>1429706</v>
      </c>
      <c r="I4" s="200">
        <v>19808</v>
      </c>
      <c r="J4" s="200">
        <v>1004482</v>
      </c>
      <c r="K4" s="200">
        <f>SUM(G4:J4)</f>
        <v>2453996</v>
      </c>
      <c r="L4" s="182"/>
      <c r="M4" s="200">
        <v>1499545</v>
      </c>
      <c r="N4" s="200">
        <v>8942781</v>
      </c>
      <c r="O4" s="200">
        <v>0</v>
      </c>
      <c r="P4" s="200">
        <v>970888</v>
      </c>
      <c r="Q4" s="200">
        <f>SUM(M4:P4)</f>
        <v>11413214</v>
      </c>
      <c r="R4" s="200"/>
      <c r="S4" s="183">
        <v>-439087</v>
      </c>
      <c r="T4" s="183">
        <v>60705</v>
      </c>
      <c r="U4" s="200">
        <f>S4+T4</f>
        <v>-378382</v>
      </c>
    </row>
    <row r="5" spans="1:21" ht="12.75" customHeight="1">
      <c r="A5" s="180">
        <v>10400</v>
      </c>
      <c r="B5" s="181" t="s">
        <v>371</v>
      </c>
      <c r="C5" s="255">
        <f>F5/$F$312</f>
        <v>2.7449645972669372E-3</v>
      </c>
      <c r="D5" s="255">
        <f>E5/$E$312</f>
        <v>2.7354916560425775E-3</v>
      </c>
      <c r="E5" s="200">
        <v>77929193.644273281</v>
      </c>
      <c r="F5" s="200">
        <v>86849306</v>
      </c>
      <c r="G5" s="194">
        <v>0</v>
      </c>
      <c r="H5" s="200">
        <v>4174387</v>
      </c>
      <c r="I5" s="200">
        <v>57835</v>
      </c>
      <c r="J5" s="200">
        <v>3226753</v>
      </c>
      <c r="K5" s="200">
        <f t="shared" ref="K5:K68" si="0">SUM(G5:J5)</f>
        <v>7458975</v>
      </c>
      <c r="L5" s="182"/>
      <c r="M5" s="200">
        <v>4378299</v>
      </c>
      <c r="N5" s="200">
        <v>26110708</v>
      </c>
      <c r="O5" s="200">
        <v>0</v>
      </c>
      <c r="P5" s="200">
        <v>2968176</v>
      </c>
      <c r="Q5" s="200">
        <f t="shared" ref="Q5:Q68" si="1">SUM(M5:P5)</f>
        <v>33457183</v>
      </c>
      <c r="R5" s="200"/>
      <c r="S5" s="183">
        <v>-1282025</v>
      </c>
      <c r="T5" s="183">
        <v>284327</v>
      </c>
      <c r="U5" s="200">
        <f t="shared" ref="U5:U68" si="2">S5+T5</f>
        <v>-997698</v>
      </c>
    </row>
    <row r="6" spans="1:21" ht="12.75" customHeight="1">
      <c r="A6" s="180">
        <v>10500</v>
      </c>
      <c r="B6" s="181" t="s">
        <v>372</v>
      </c>
      <c r="C6" s="255">
        <f t="shared" ref="C6:C69" si="3">F6/$F$312</f>
        <v>6.5759715954601615E-4</v>
      </c>
      <c r="D6" s="255">
        <f t="shared" ref="D6:D69" si="4">E6/$E$312</f>
        <v>6.7437974832640715E-4</v>
      </c>
      <c r="E6" s="200">
        <v>19211855.346374661</v>
      </c>
      <c r="F6" s="200">
        <v>20806045</v>
      </c>
      <c r="G6" s="194">
        <v>0</v>
      </c>
      <c r="H6" s="200">
        <v>1000037</v>
      </c>
      <c r="I6" s="200">
        <v>13855</v>
      </c>
      <c r="J6" s="200">
        <v>1767249</v>
      </c>
      <c r="K6" s="200">
        <f t="shared" si="0"/>
        <v>2781141</v>
      </c>
      <c r="L6" s="182"/>
      <c r="M6" s="200">
        <v>1048887</v>
      </c>
      <c r="N6" s="200">
        <v>6255209</v>
      </c>
      <c r="O6" s="200">
        <v>0</v>
      </c>
      <c r="P6" s="200">
        <v>1206917</v>
      </c>
      <c r="Q6" s="200">
        <f t="shared" si="1"/>
        <v>8511013</v>
      </c>
      <c r="R6" s="200"/>
      <c r="S6" s="183">
        <v>-307128</v>
      </c>
      <c r="T6" s="183">
        <v>318303</v>
      </c>
      <c r="U6" s="200">
        <f t="shared" si="2"/>
        <v>11175</v>
      </c>
    </row>
    <row r="7" spans="1:21" ht="12.75" customHeight="1">
      <c r="A7" s="180">
        <v>10700</v>
      </c>
      <c r="B7" s="181" t="s">
        <v>373</v>
      </c>
      <c r="C7" s="255">
        <f t="shared" si="3"/>
        <v>4.3564809552172745E-3</v>
      </c>
      <c r="D7" s="255">
        <f t="shared" si="4"/>
        <v>4.1039254892005304E-3</v>
      </c>
      <c r="E7" s="200">
        <v>116913390.48434633</v>
      </c>
      <c r="F7" s="200">
        <v>137836877</v>
      </c>
      <c r="G7" s="194">
        <v>0</v>
      </c>
      <c r="H7" s="200">
        <v>6625089</v>
      </c>
      <c r="I7" s="200">
        <v>91788</v>
      </c>
      <c r="J7" s="200">
        <v>18625713</v>
      </c>
      <c r="K7" s="200">
        <f t="shared" si="0"/>
        <v>25342590</v>
      </c>
      <c r="L7" s="182"/>
      <c r="M7" s="200">
        <v>6948715</v>
      </c>
      <c r="N7" s="200">
        <v>41439806</v>
      </c>
      <c r="O7" s="200">
        <v>0</v>
      </c>
      <c r="P7" s="200">
        <v>0</v>
      </c>
      <c r="Q7" s="200">
        <f t="shared" si="1"/>
        <v>48388521</v>
      </c>
      <c r="R7" s="200"/>
      <c r="S7" s="183">
        <v>-2034677</v>
      </c>
      <c r="T7" s="183">
        <v>4796870</v>
      </c>
      <c r="U7" s="200">
        <f t="shared" si="2"/>
        <v>2762193</v>
      </c>
    </row>
    <row r="8" spans="1:21" ht="12.75" customHeight="1">
      <c r="A8" s="180">
        <v>10800</v>
      </c>
      <c r="B8" s="181" t="s">
        <v>374</v>
      </c>
      <c r="C8" s="255">
        <f t="shared" si="3"/>
        <v>1.7896663283750638E-2</v>
      </c>
      <c r="D8" s="255">
        <f t="shared" si="4"/>
        <v>1.7865013101168663E-2</v>
      </c>
      <c r="E8" s="200">
        <v>508941806.61934447</v>
      </c>
      <c r="F8" s="200">
        <v>566241469</v>
      </c>
      <c r="G8" s="194">
        <v>0</v>
      </c>
      <c r="H8" s="200">
        <v>27216231</v>
      </c>
      <c r="I8" s="200">
        <v>377072</v>
      </c>
      <c r="J8" s="200">
        <v>40149295</v>
      </c>
      <c r="K8" s="200">
        <f t="shared" si="0"/>
        <v>67742598</v>
      </c>
      <c r="L8" s="182"/>
      <c r="M8" s="200">
        <v>28545703</v>
      </c>
      <c r="N8" s="200">
        <v>170237003</v>
      </c>
      <c r="O8" s="200">
        <v>0</v>
      </c>
      <c r="P8" s="200">
        <v>0</v>
      </c>
      <c r="Q8" s="200">
        <f t="shared" si="1"/>
        <v>198782706</v>
      </c>
      <c r="R8" s="200"/>
      <c r="S8" s="183">
        <v>-8358565</v>
      </c>
      <c r="T8" s="183">
        <v>12459908</v>
      </c>
      <c r="U8" s="200">
        <f t="shared" si="2"/>
        <v>4101343</v>
      </c>
    </row>
    <row r="9" spans="1:21" ht="12.75" customHeight="1">
      <c r="A9" s="180">
        <v>10850</v>
      </c>
      <c r="B9" s="181" t="s">
        <v>375</v>
      </c>
      <c r="C9" s="255">
        <f t="shared" si="3"/>
        <v>1.4875503957162013E-4</v>
      </c>
      <c r="D9" s="255">
        <f t="shared" si="4"/>
        <v>1.5220244888365547E-4</v>
      </c>
      <c r="E9" s="200">
        <v>4335971.59252398</v>
      </c>
      <c r="F9" s="200">
        <v>4706535</v>
      </c>
      <c r="G9" s="194">
        <v>0</v>
      </c>
      <c r="H9" s="200">
        <v>226218</v>
      </c>
      <c r="I9" s="200">
        <v>3134</v>
      </c>
      <c r="J9" s="200">
        <v>1080682</v>
      </c>
      <c r="K9" s="200">
        <f t="shared" si="0"/>
        <v>1310034</v>
      </c>
      <c r="L9" s="182"/>
      <c r="M9" s="200">
        <v>237269</v>
      </c>
      <c r="N9" s="200">
        <v>1414991</v>
      </c>
      <c r="O9" s="200">
        <v>0</v>
      </c>
      <c r="P9" s="200">
        <v>66260</v>
      </c>
      <c r="Q9" s="200">
        <f t="shared" si="1"/>
        <v>1718520</v>
      </c>
      <c r="R9" s="200"/>
      <c r="S9" s="183">
        <v>-69475</v>
      </c>
      <c r="T9" s="183">
        <v>274991</v>
      </c>
      <c r="U9" s="200">
        <f t="shared" si="2"/>
        <v>205516</v>
      </c>
    </row>
    <row r="10" spans="1:21" ht="12.75" customHeight="1">
      <c r="A10" s="180">
        <v>10900</v>
      </c>
      <c r="B10" s="181" t="s">
        <v>376</v>
      </c>
      <c r="C10" s="255">
        <f t="shared" si="3"/>
        <v>1.3325269573664566E-3</v>
      </c>
      <c r="D10" s="255">
        <f t="shared" si="4"/>
        <v>1.3182943866008202E-3</v>
      </c>
      <c r="E10" s="200">
        <v>37555814.987276547</v>
      </c>
      <c r="F10" s="200">
        <v>42160486</v>
      </c>
      <c r="G10" s="194">
        <v>0</v>
      </c>
      <c r="H10" s="200">
        <v>2026431</v>
      </c>
      <c r="I10" s="200">
        <v>28076</v>
      </c>
      <c r="J10" s="200">
        <v>834510</v>
      </c>
      <c r="K10" s="200">
        <f t="shared" si="0"/>
        <v>2889017</v>
      </c>
      <c r="L10" s="182"/>
      <c r="M10" s="200">
        <v>2125420</v>
      </c>
      <c r="N10" s="200">
        <v>12675290</v>
      </c>
      <c r="O10" s="200">
        <v>0</v>
      </c>
      <c r="P10" s="200">
        <v>6649576</v>
      </c>
      <c r="Q10" s="200">
        <f t="shared" si="1"/>
        <v>21450286</v>
      </c>
      <c r="R10" s="200"/>
      <c r="S10" s="183">
        <v>-622351</v>
      </c>
      <c r="T10" s="183">
        <v>-1519407</v>
      </c>
      <c r="U10" s="200">
        <f t="shared" si="2"/>
        <v>-2141758</v>
      </c>
    </row>
    <row r="11" spans="1:21" ht="12.75" customHeight="1">
      <c r="A11" s="180">
        <v>10910</v>
      </c>
      <c r="B11" s="181" t="s">
        <v>377</v>
      </c>
      <c r="C11" s="255">
        <f t="shared" si="3"/>
        <v>2.8992136870843743E-4</v>
      </c>
      <c r="D11" s="255">
        <f t="shared" si="4"/>
        <v>2.6644153066474058E-4</v>
      </c>
      <c r="E11" s="200">
        <v>7590435.7420295365</v>
      </c>
      <c r="F11" s="200">
        <v>9172967</v>
      </c>
      <c r="G11" s="194">
        <v>0</v>
      </c>
      <c r="H11" s="200">
        <v>440896</v>
      </c>
      <c r="I11" s="200">
        <v>6108</v>
      </c>
      <c r="J11" s="200">
        <v>1593062</v>
      </c>
      <c r="K11" s="200">
        <f t="shared" si="0"/>
        <v>2040066</v>
      </c>
      <c r="L11" s="182"/>
      <c r="M11" s="200">
        <v>462433</v>
      </c>
      <c r="N11" s="200">
        <v>2757796</v>
      </c>
      <c r="O11" s="200">
        <v>0</v>
      </c>
      <c r="P11" s="200">
        <v>0</v>
      </c>
      <c r="Q11" s="200">
        <f t="shared" si="1"/>
        <v>3220229</v>
      </c>
      <c r="R11" s="200"/>
      <c r="S11" s="183">
        <v>-135407</v>
      </c>
      <c r="T11" s="183">
        <v>389472</v>
      </c>
      <c r="U11" s="200">
        <f t="shared" si="2"/>
        <v>254065</v>
      </c>
    </row>
    <row r="12" spans="1:21" ht="12.75" customHeight="1">
      <c r="A12" s="180">
        <v>10930</v>
      </c>
      <c r="B12" s="181" t="s">
        <v>378</v>
      </c>
      <c r="C12" s="255">
        <f t="shared" si="3"/>
        <v>4.1470465107751485E-3</v>
      </c>
      <c r="D12" s="255">
        <f t="shared" si="4"/>
        <v>2.2696090109824638E-3</v>
      </c>
      <c r="E12" s="200">
        <v>64657042.445347913</v>
      </c>
      <c r="F12" s="200">
        <v>131210476</v>
      </c>
      <c r="G12" s="194">
        <v>0</v>
      </c>
      <c r="H12" s="200">
        <v>6306593</v>
      </c>
      <c r="I12" s="200">
        <v>87376</v>
      </c>
      <c r="J12" s="200">
        <v>74729032</v>
      </c>
      <c r="K12" s="200">
        <f t="shared" si="0"/>
        <v>81123001</v>
      </c>
      <c r="L12" s="182"/>
      <c r="M12" s="200">
        <v>6614661</v>
      </c>
      <c r="N12" s="200">
        <v>39447620</v>
      </c>
      <c r="O12" s="200">
        <v>0</v>
      </c>
      <c r="P12" s="200">
        <v>3309332</v>
      </c>
      <c r="Q12" s="200">
        <f t="shared" si="1"/>
        <v>49371613</v>
      </c>
      <c r="R12" s="200"/>
      <c r="S12" s="183">
        <v>-1936862</v>
      </c>
      <c r="T12" s="183">
        <v>15044937</v>
      </c>
      <c r="U12" s="200">
        <f t="shared" si="2"/>
        <v>13108075</v>
      </c>
    </row>
    <row r="13" spans="1:21" ht="12.75" customHeight="1">
      <c r="A13" s="180">
        <v>10940</v>
      </c>
      <c r="B13" s="181" t="s">
        <v>379</v>
      </c>
      <c r="C13" s="255">
        <f t="shared" si="3"/>
        <v>5.6945891323500423E-4</v>
      </c>
      <c r="D13" s="255">
        <f t="shared" si="4"/>
        <v>6.0572185268778782E-4</v>
      </c>
      <c r="E13" s="200">
        <v>17255916.481559861</v>
      </c>
      <c r="F13" s="200">
        <v>18017395</v>
      </c>
      <c r="G13" s="194">
        <v>0</v>
      </c>
      <c r="H13" s="200">
        <v>866001</v>
      </c>
      <c r="I13" s="200">
        <v>11998</v>
      </c>
      <c r="J13" s="200">
        <v>847007</v>
      </c>
      <c r="K13" s="200">
        <f t="shared" si="0"/>
        <v>1725006</v>
      </c>
      <c r="L13" s="182"/>
      <c r="M13" s="200">
        <v>908304</v>
      </c>
      <c r="N13" s="200">
        <v>5416818</v>
      </c>
      <c r="O13" s="200">
        <v>0</v>
      </c>
      <c r="P13" s="200">
        <v>1186925</v>
      </c>
      <c r="Q13" s="200">
        <f t="shared" si="1"/>
        <v>7512047</v>
      </c>
      <c r="R13" s="200"/>
      <c r="S13" s="183">
        <v>-265964</v>
      </c>
      <c r="T13" s="183">
        <v>38084</v>
      </c>
      <c r="U13" s="200">
        <f t="shared" si="2"/>
        <v>-227880</v>
      </c>
    </row>
    <row r="14" spans="1:21" ht="12.75" customHeight="1">
      <c r="A14" s="180">
        <v>10950</v>
      </c>
      <c r="B14" s="181" t="s">
        <v>380</v>
      </c>
      <c r="C14" s="255">
        <f t="shared" si="3"/>
        <v>7.8211474238971815E-4</v>
      </c>
      <c r="D14" s="255">
        <f t="shared" si="4"/>
        <v>7.2107749565447545E-4</v>
      </c>
      <c r="E14" s="200">
        <v>20542189.433207545</v>
      </c>
      <c r="F14" s="200">
        <v>24745719</v>
      </c>
      <c r="G14" s="194">
        <v>0</v>
      </c>
      <c r="H14" s="200">
        <v>1189396</v>
      </c>
      <c r="I14" s="200">
        <v>16479</v>
      </c>
      <c r="J14" s="200">
        <v>2185586</v>
      </c>
      <c r="K14" s="200">
        <f t="shared" si="0"/>
        <v>3391461</v>
      </c>
      <c r="L14" s="182"/>
      <c r="M14" s="200">
        <v>1247496</v>
      </c>
      <c r="N14" s="200">
        <v>7439648</v>
      </c>
      <c r="O14" s="200">
        <v>0</v>
      </c>
      <c r="P14" s="200">
        <v>577116</v>
      </c>
      <c r="Q14" s="200">
        <f t="shared" si="1"/>
        <v>9264260</v>
      </c>
      <c r="R14" s="200"/>
      <c r="S14" s="183">
        <v>-365284</v>
      </c>
      <c r="T14" s="183">
        <v>244760</v>
      </c>
      <c r="U14" s="200">
        <f t="shared" si="2"/>
        <v>-120524</v>
      </c>
    </row>
    <row r="15" spans="1:21" ht="12.75" customHeight="1">
      <c r="A15" s="180">
        <v>11050</v>
      </c>
      <c r="B15" s="181" t="s">
        <v>712</v>
      </c>
      <c r="C15" s="255">
        <f t="shared" si="3"/>
        <v>1.9600746213434909E-4</v>
      </c>
      <c r="D15" s="255">
        <f t="shared" si="4"/>
        <v>1.9878772549253954E-4</v>
      </c>
      <c r="E15" s="200">
        <v>5663101.5926489942</v>
      </c>
      <c r="F15" s="200">
        <v>6201578</v>
      </c>
      <c r="G15" s="194">
        <v>0</v>
      </c>
      <c r="H15" s="200">
        <v>298077</v>
      </c>
      <c r="I15" s="200">
        <v>4130</v>
      </c>
      <c r="J15" s="200">
        <v>5891368</v>
      </c>
      <c r="K15" s="200">
        <f t="shared" si="0"/>
        <v>6193575</v>
      </c>
      <c r="L15" s="182"/>
      <c r="M15" s="200">
        <v>312638</v>
      </c>
      <c r="N15" s="200">
        <v>1864466</v>
      </c>
      <c r="O15" s="200">
        <v>0</v>
      </c>
      <c r="P15" s="200">
        <v>52380</v>
      </c>
      <c r="Q15" s="200">
        <f t="shared" si="1"/>
        <v>2229484</v>
      </c>
      <c r="R15" s="200"/>
      <c r="S15" s="183">
        <v>-91545</v>
      </c>
      <c r="T15" s="183">
        <v>1462366</v>
      </c>
      <c r="U15" s="200">
        <f t="shared" si="2"/>
        <v>1370821</v>
      </c>
    </row>
    <row r="16" spans="1:21" ht="12.75" customHeight="1">
      <c r="A16" s="180">
        <v>11300</v>
      </c>
      <c r="B16" s="181" t="s">
        <v>381</v>
      </c>
      <c r="C16" s="255">
        <f t="shared" si="3"/>
        <v>4.1492134224231083E-3</v>
      </c>
      <c r="D16" s="255">
        <f t="shared" si="4"/>
        <v>4.0847372426219821E-3</v>
      </c>
      <c r="E16" s="200">
        <v>116366752.15700558</v>
      </c>
      <c r="F16" s="200">
        <v>131279036</v>
      </c>
      <c r="G16" s="194">
        <v>0</v>
      </c>
      <c r="H16" s="200">
        <v>6309889</v>
      </c>
      <c r="I16" s="200">
        <v>87421</v>
      </c>
      <c r="J16" s="200">
        <v>2974270</v>
      </c>
      <c r="K16" s="200">
        <f t="shared" si="0"/>
        <v>9371580</v>
      </c>
      <c r="L16" s="182"/>
      <c r="M16" s="200">
        <v>6618117</v>
      </c>
      <c r="N16" s="200">
        <v>39468232</v>
      </c>
      <c r="O16" s="200">
        <v>0</v>
      </c>
      <c r="P16" s="200">
        <v>5952914</v>
      </c>
      <c r="Q16" s="200">
        <f t="shared" si="1"/>
        <v>52039263</v>
      </c>
      <c r="R16" s="200"/>
      <c r="S16" s="183">
        <v>-1937874</v>
      </c>
      <c r="T16" s="183">
        <v>-1160256</v>
      </c>
      <c r="U16" s="200">
        <f t="shared" si="2"/>
        <v>-3098130</v>
      </c>
    </row>
    <row r="17" spans="1:21" ht="12.75" customHeight="1">
      <c r="A17" s="180">
        <v>11310</v>
      </c>
      <c r="B17" s="181" t="s">
        <v>382</v>
      </c>
      <c r="C17" s="255">
        <f t="shared" si="3"/>
        <v>4.7606287199568575E-4</v>
      </c>
      <c r="D17" s="255">
        <f t="shared" si="4"/>
        <v>4.7030740718836288E-4</v>
      </c>
      <c r="E17" s="200">
        <v>13398204.643087953</v>
      </c>
      <c r="F17" s="200">
        <v>15062391</v>
      </c>
      <c r="G17" s="194">
        <v>0</v>
      </c>
      <c r="H17" s="200">
        <v>723969</v>
      </c>
      <c r="I17" s="200">
        <v>10030</v>
      </c>
      <c r="J17" s="200">
        <v>1661368</v>
      </c>
      <c r="K17" s="200">
        <f t="shared" si="0"/>
        <v>2395367</v>
      </c>
      <c r="L17" s="182"/>
      <c r="M17" s="200">
        <v>759334</v>
      </c>
      <c r="N17" s="200">
        <v>4528415</v>
      </c>
      <c r="O17" s="200">
        <v>0</v>
      </c>
      <c r="P17" s="200">
        <v>0</v>
      </c>
      <c r="Q17" s="200">
        <f t="shared" si="1"/>
        <v>5287749</v>
      </c>
      <c r="R17" s="200"/>
      <c r="S17" s="183">
        <v>-222343</v>
      </c>
      <c r="T17" s="183">
        <v>444554</v>
      </c>
      <c r="U17" s="200">
        <f t="shared" si="2"/>
        <v>222211</v>
      </c>
    </row>
    <row r="18" spans="1:21" ht="12.75" customHeight="1">
      <c r="A18" s="180">
        <v>11600</v>
      </c>
      <c r="B18" s="181" t="s">
        <v>383</v>
      </c>
      <c r="C18" s="255">
        <f t="shared" si="3"/>
        <v>2.0718492718910376E-3</v>
      </c>
      <c r="D18" s="255">
        <f t="shared" si="4"/>
        <v>1.8875156618183334E-3</v>
      </c>
      <c r="E18" s="200">
        <v>53771896.248163909</v>
      </c>
      <c r="F18" s="200">
        <v>65552274</v>
      </c>
      <c r="G18" s="194">
        <v>0</v>
      </c>
      <c r="H18" s="200">
        <v>3150751</v>
      </c>
      <c r="I18" s="200">
        <v>43653</v>
      </c>
      <c r="J18" s="200">
        <v>9045112</v>
      </c>
      <c r="K18" s="200">
        <f t="shared" si="0"/>
        <v>12239516</v>
      </c>
      <c r="L18" s="182"/>
      <c r="M18" s="200">
        <v>3304660</v>
      </c>
      <c r="N18" s="200">
        <v>19707887</v>
      </c>
      <c r="O18" s="200">
        <v>0</v>
      </c>
      <c r="P18" s="200">
        <v>659980</v>
      </c>
      <c r="Q18" s="200">
        <f t="shared" si="1"/>
        <v>23672527</v>
      </c>
      <c r="R18" s="200"/>
      <c r="S18" s="183">
        <v>-967649</v>
      </c>
      <c r="T18" s="183">
        <v>1984653</v>
      </c>
      <c r="U18" s="200">
        <f t="shared" si="2"/>
        <v>1017004</v>
      </c>
    </row>
    <row r="19" spans="1:21" ht="12.75" customHeight="1">
      <c r="A19" s="180">
        <v>11900</v>
      </c>
      <c r="B19" s="181" t="s">
        <v>384</v>
      </c>
      <c r="C19" s="255">
        <f t="shared" si="3"/>
        <v>2.2453929779213288E-4</v>
      </c>
      <c r="D19" s="255">
        <f t="shared" si="4"/>
        <v>1.9099697019264549E-4</v>
      </c>
      <c r="E19" s="200">
        <v>5441157.1107276268</v>
      </c>
      <c r="F19" s="200">
        <v>7104311</v>
      </c>
      <c r="G19" s="194">
        <v>0</v>
      </c>
      <c r="H19" s="200">
        <v>341467</v>
      </c>
      <c r="I19" s="200">
        <v>4731</v>
      </c>
      <c r="J19" s="200">
        <v>1227605</v>
      </c>
      <c r="K19" s="200">
        <f t="shared" si="0"/>
        <v>1573803</v>
      </c>
      <c r="L19" s="182"/>
      <c r="M19" s="200">
        <v>358147</v>
      </c>
      <c r="N19" s="200">
        <v>2135867</v>
      </c>
      <c r="O19" s="200">
        <v>0</v>
      </c>
      <c r="P19" s="200">
        <v>431950</v>
      </c>
      <c r="Q19" s="200">
        <f t="shared" si="1"/>
        <v>2925964</v>
      </c>
      <c r="R19" s="200"/>
      <c r="S19" s="183">
        <v>-104870</v>
      </c>
      <c r="T19" s="183">
        <v>119905</v>
      </c>
      <c r="U19" s="200">
        <f t="shared" si="2"/>
        <v>15035</v>
      </c>
    </row>
    <row r="20" spans="1:21" ht="12.75" customHeight="1">
      <c r="A20" s="180">
        <v>12100</v>
      </c>
      <c r="B20" s="181" t="s">
        <v>385</v>
      </c>
      <c r="C20" s="255">
        <f t="shared" si="3"/>
        <v>2.2772768577542535E-4</v>
      </c>
      <c r="D20" s="255">
        <f t="shared" si="4"/>
        <v>2.2472750268338104E-4</v>
      </c>
      <c r="E20" s="200">
        <v>6402078.7762675453</v>
      </c>
      <c r="F20" s="200">
        <v>7205190</v>
      </c>
      <c r="G20" s="194">
        <v>0</v>
      </c>
      <c r="H20" s="200">
        <v>346315</v>
      </c>
      <c r="I20" s="200">
        <v>4798</v>
      </c>
      <c r="J20" s="200">
        <v>133279</v>
      </c>
      <c r="K20" s="200">
        <f t="shared" si="0"/>
        <v>484392</v>
      </c>
      <c r="L20" s="182"/>
      <c r="M20" s="200">
        <v>363232</v>
      </c>
      <c r="N20" s="200">
        <v>2166196</v>
      </c>
      <c r="O20" s="200">
        <v>0</v>
      </c>
      <c r="P20" s="200">
        <v>639032</v>
      </c>
      <c r="Q20" s="200">
        <f t="shared" si="1"/>
        <v>3168460</v>
      </c>
      <c r="R20" s="200"/>
      <c r="S20" s="183">
        <v>-106359</v>
      </c>
      <c r="T20" s="183">
        <v>-130598</v>
      </c>
      <c r="U20" s="200">
        <f t="shared" si="2"/>
        <v>-236957</v>
      </c>
    </row>
    <row r="21" spans="1:21" ht="12.75" customHeight="1">
      <c r="A21" s="180">
        <v>12150</v>
      </c>
      <c r="B21" s="181" t="s">
        <v>386</v>
      </c>
      <c r="C21" s="255">
        <f t="shared" si="3"/>
        <v>4.1187219160694601E-5</v>
      </c>
      <c r="D21" s="255">
        <f t="shared" si="4"/>
        <v>3.8380362154428742E-5</v>
      </c>
      <c r="E21" s="200">
        <v>1093386.8753951197</v>
      </c>
      <c r="F21" s="200">
        <v>1303143</v>
      </c>
      <c r="G21" s="194">
        <v>0</v>
      </c>
      <c r="H21" s="200">
        <v>62635</v>
      </c>
      <c r="I21" s="200">
        <v>868</v>
      </c>
      <c r="J21" s="200">
        <v>138354</v>
      </c>
      <c r="K21" s="200">
        <f t="shared" si="0"/>
        <v>201857</v>
      </c>
      <c r="L21" s="182"/>
      <c r="M21" s="200">
        <v>65695</v>
      </c>
      <c r="N21" s="200">
        <v>391782</v>
      </c>
      <c r="O21" s="200">
        <v>0</v>
      </c>
      <c r="P21" s="200">
        <v>3519</v>
      </c>
      <c r="Q21" s="200">
        <f t="shared" si="1"/>
        <v>460996</v>
      </c>
      <c r="R21" s="200"/>
      <c r="S21" s="183">
        <v>-19236</v>
      </c>
      <c r="T21" s="183">
        <v>28800</v>
      </c>
      <c r="U21" s="200">
        <f t="shared" si="2"/>
        <v>9564</v>
      </c>
    </row>
    <row r="22" spans="1:21" ht="12.75" customHeight="1">
      <c r="A22" s="180">
        <v>12160</v>
      </c>
      <c r="B22" s="181" t="s">
        <v>387</v>
      </c>
      <c r="C22" s="255">
        <f t="shared" si="3"/>
        <v>1.6084344191856902E-3</v>
      </c>
      <c r="D22" s="255">
        <f t="shared" si="4"/>
        <v>1.6615864168573536E-3</v>
      </c>
      <c r="E22" s="200">
        <v>47335582.015007056</v>
      </c>
      <c r="F22" s="200">
        <v>50890060</v>
      </c>
      <c r="G22" s="194">
        <v>0</v>
      </c>
      <c r="H22" s="200">
        <v>2446016</v>
      </c>
      <c r="I22" s="200">
        <v>33889</v>
      </c>
      <c r="J22" s="200">
        <v>1607421</v>
      </c>
      <c r="K22" s="200">
        <f t="shared" si="0"/>
        <v>4087326</v>
      </c>
      <c r="L22" s="182"/>
      <c r="M22" s="200">
        <v>2565500</v>
      </c>
      <c r="N22" s="200">
        <v>15299782</v>
      </c>
      <c r="O22" s="200">
        <v>0</v>
      </c>
      <c r="P22" s="200">
        <v>1636260</v>
      </c>
      <c r="Q22" s="200">
        <f t="shared" si="1"/>
        <v>19501542</v>
      </c>
      <c r="R22" s="200"/>
      <c r="S22" s="183">
        <v>-751213</v>
      </c>
      <c r="T22" s="183">
        <v>98121</v>
      </c>
      <c r="U22" s="200">
        <f t="shared" si="2"/>
        <v>-653092</v>
      </c>
    </row>
    <row r="23" spans="1:21" ht="12.75" customHeight="1">
      <c r="A23" s="180">
        <v>12220</v>
      </c>
      <c r="B23" s="181" t="s">
        <v>388</v>
      </c>
      <c r="C23" s="255">
        <f t="shared" si="3"/>
        <v>4.1711058262527544E-2</v>
      </c>
      <c r="D23" s="255">
        <f t="shared" si="4"/>
        <v>4.1592491573427516E-2</v>
      </c>
      <c r="E23" s="200">
        <v>1184894614.0316751</v>
      </c>
      <c r="F23" s="200">
        <v>1319717007</v>
      </c>
      <c r="G23" s="194">
        <v>0</v>
      </c>
      <c r="H23" s="200">
        <v>63431813</v>
      </c>
      <c r="I23" s="200">
        <v>878827</v>
      </c>
      <c r="J23" s="200">
        <v>53802819</v>
      </c>
      <c r="K23" s="200">
        <f t="shared" si="0"/>
        <v>118113459</v>
      </c>
      <c r="L23" s="182"/>
      <c r="M23" s="200">
        <v>66530362</v>
      </c>
      <c r="N23" s="200">
        <v>396764773</v>
      </c>
      <c r="O23" s="200">
        <v>0</v>
      </c>
      <c r="P23" s="200">
        <v>0</v>
      </c>
      <c r="Q23" s="200">
        <f t="shared" si="1"/>
        <v>463295135</v>
      </c>
      <c r="R23" s="200"/>
      <c r="S23" s="183">
        <v>-19480984</v>
      </c>
      <c r="T23" s="183">
        <v>16206721</v>
      </c>
      <c r="U23" s="200">
        <f t="shared" si="2"/>
        <v>-3274263</v>
      </c>
    </row>
    <row r="24" spans="1:21" ht="12.75" customHeight="1">
      <c r="A24" s="180">
        <v>12510</v>
      </c>
      <c r="B24" s="181" t="s">
        <v>389</v>
      </c>
      <c r="C24" s="255">
        <f t="shared" si="3"/>
        <v>3.8222175102302809E-3</v>
      </c>
      <c r="D24" s="255">
        <f t="shared" si="4"/>
        <v>3.9261216491257031E-3</v>
      </c>
      <c r="E24" s="200">
        <v>111848081.71132226</v>
      </c>
      <c r="F24" s="200">
        <v>120933049</v>
      </c>
      <c r="G24" s="194">
        <v>0</v>
      </c>
      <c r="H24" s="200">
        <v>5812612</v>
      </c>
      <c r="I24" s="200">
        <v>80532</v>
      </c>
      <c r="J24" s="200">
        <v>2362014</v>
      </c>
      <c r="K24" s="200">
        <f t="shared" si="0"/>
        <v>8255158</v>
      </c>
      <c r="L24" s="182"/>
      <c r="M24" s="200">
        <v>6096549</v>
      </c>
      <c r="N24" s="200">
        <v>36357775</v>
      </c>
      <c r="O24" s="200">
        <v>0</v>
      </c>
      <c r="P24" s="200">
        <v>20284463</v>
      </c>
      <c r="Q24" s="200">
        <f t="shared" si="1"/>
        <v>62738787</v>
      </c>
      <c r="R24" s="200"/>
      <c r="S24" s="183">
        <v>-1785151</v>
      </c>
      <c r="T24" s="183">
        <v>-4146847</v>
      </c>
      <c r="U24" s="200">
        <f t="shared" si="2"/>
        <v>-5931998</v>
      </c>
    </row>
    <row r="25" spans="1:21" ht="12.75" customHeight="1">
      <c r="A25" s="180">
        <v>12600</v>
      </c>
      <c r="B25" s="181" t="s">
        <v>390</v>
      </c>
      <c r="C25" s="255">
        <f t="shared" si="3"/>
        <v>1.726200947070171E-3</v>
      </c>
      <c r="D25" s="255">
        <f t="shared" si="4"/>
        <v>1.6990733994278501E-3</v>
      </c>
      <c r="E25" s="200">
        <v>48403518.127121538</v>
      </c>
      <c r="F25" s="200">
        <v>54616134</v>
      </c>
      <c r="G25" s="194">
        <v>0</v>
      </c>
      <c r="H25" s="200">
        <v>2625109</v>
      </c>
      <c r="I25" s="200">
        <v>36370</v>
      </c>
      <c r="J25" s="200">
        <v>15838743</v>
      </c>
      <c r="K25" s="200">
        <f t="shared" si="0"/>
        <v>18500222</v>
      </c>
      <c r="L25" s="182"/>
      <c r="M25" s="200">
        <v>2753341</v>
      </c>
      <c r="N25" s="200">
        <v>16420004</v>
      </c>
      <c r="O25" s="200">
        <v>0</v>
      </c>
      <c r="P25" s="200">
        <v>0</v>
      </c>
      <c r="Q25" s="200">
        <f t="shared" si="1"/>
        <v>19173345</v>
      </c>
      <c r="R25" s="200"/>
      <c r="S25" s="183">
        <v>-806215</v>
      </c>
      <c r="T25" s="183">
        <v>3996359</v>
      </c>
      <c r="U25" s="200">
        <f t="shared" si="2"/>
        <v>3190144</v>
      </c>
    </row>
    <row r="26" spans="1:21" ht="12.75" customHeight="1">
      <c r="A26" s="180">
        <v>12700</v>
      </c>
      <c r="B26" s="181" t="s">
        <v>391</v>
      </c>
      <c r="C26" s="255">
        <f t="shared" si="3"/>
        <v>9.878215362094404E-4</v>
      </c>
      <c r="D26" s="255">
        <f t="shared" si="4"/>
        <v>9.9249669818795238E-4</v>
      </c>
      <c r="E26" s="200">
        <v>28274430.014633879</v>
      </c>
      <c r="F26" s="200">
        <v>31254179</v>
      </c>
      <c r="G26" s="194">
        <v>0</v>
      </c>
      <c r="H26" s="200">
        <v>1502223</v>
      </c>
      <c r="I26" s="200">
        <v>20813</v>
      </c>
      <c r="J26" s="200">
        <v>1469185</v>
      </c>
      <c r="K26" s="200">
        <f t="shared" si="0"/>
        <v>2992221</v>
      </c>
      <c r="L26" s="182"/>
      <c r="M26" s="200">
        <v>1575604</v>
      </c>
      <c r="N26" s="200">
        <v>9396376</v>
      </c>
      <c r="O26" s="200">
        <v>0</v>
      </c>
      <c r="P26" s="200">
        <v>0</v>
      </c>
      <c r="Q26" s="200">
        <f t="shared" si="1"/>
        <v>10971980</v>
      </c>
      <c r="R26" s="200"/>
      <c r="S26" s="183">
        <v>-461358</v>
      </c>
      <c r="T26" s="183">
        <v>385458</v>
      </c>
      <c r="U26" s="200">
        <f t="shared" si="2"/>
        <v>-75900</v>
      </c>
    </row>
    <row r="27" spans="1:21" ht="12.75" customHeight="1">
      <c r="A27" s="180">
        <v>13500</v>
      </c>
      <c r="B27" s="181" t="s">
        <v>392</v>
      </c>
      <c r="C27" s="255">
        <f t="shared" si="3"/>
        <v>3.7778069467811213E-3</v>
      </c>
      <c r="D27" s="255">
        <f t="shared" si="4"/>
        <v>3.8915664222418616E-3</v>
      </c>
      <c r="E27" s="200">
        <v>110863665.9989569</v>
      </c>
      <c r="F27" s="200">
        <v>119527921</v>
      </c>
      <c r="G27" s="194">
        <v>0</v>
      </c>
      <c r="H27" s="200">
        <v>5745075</v>
      </c>
      <c r="I27" s="200">
        <v>79596</v>
      </c>
      <c r="J27" s="200">
        <v>8315343</v>
      </c>
      <c r="K27" s="200">
        <f t="shared" si="0"/>
        <v>14140014</v>
      </c>
      <c r="L27" s="182"/>
      <c r="M27" s="200">
        <v>6025713</v>
      </c>
      <c r="N27" s="200">
        <v>35935332</v>
      </c>
      <c r="O27" s="200">
        <v>0</v>
      </c>
      <c r="P27" s="200">
        <v>4033309</v>
      </c>
      <c r="Q27" s="200">
        <f t="shared" si="1"/>
        <v>45994354</v>
      </c>
      <c r="R27" s="200"/>
      <c r="S27" s="183">
        <v>-1764410</v>
      </c>
      <c r="T27" s="183">
        <v>1951337</v>
      </c>
      <c r="U27" s="200">
        <f t="shared" si="2"/>
        <v>186927</v>
      </c>
    </row>
    <row r="28" spans="1:21" ht="12.75" customHeight="1">
      <c r="A28" s="180">
        <v>13700</v>
      </c>
      <c r="B28" s="181" t="s">
        <v>393</v>
      </c>
      <c r="C28" s="255">
        <f t="shared" si="3"/>
        <v>4.078815785441828E-4</v>
      </c>
      <c r="D28" s="255">
        <f t="shared" si="4"/>
        <v>4.1884984430190004E-4</v>
      </c>
      <c r="E28" s="200">
        <v>11932272.04783272</v>
      </c>
      <c r="F28" s="200">
        <v>12905169</v>
      </c>
      <c r="G28" s="194">
        <v>0</v>
      </c>
      <c r="H28" s="200">
        <v>620283</v>
      </c>
      <c r="I28" s="200">
        <v>8594</v>
      </c>
      <c r="J28" s="200">
        <v>189488</v>
      </c>
      <c r="K28" s="200">
        <f t="shared" si="0"/>
        <v>818365</v>
      </c>
      <c r="L28" s="182"/>
      <c r="M28" s="200">
        <v>650583</v>
      </c>
      <c r="N28" s="200">
        <v>3879859</v>
      </c>
      <c r="O28" s="200">
        <v>0</v>
      </c>
      <c r="P28" s="200">
        <v>572120</v>
      </c>
      <c r="Q28" s="200">
        <f t="shared" si="1"/>
        <v>5102562</v>
      </c>
      <c r="R28" s="200"/>
      <c r="S28" s="183">
        <v>-190499</v>
      </c>
      <c r="T28" s="183">
        <v>-102608</v>
      </c>
      <c r="U28" s="200">
        <f t="shared" si="2"/>
        <v>-293107</v>
      </c>
    </row>
    <row r="29" spans="1:21" ht="12.75" customHeight="1">
      <c r="A29" s="180">
        <v>14300</v>
      </c>
      <c r="B29" s="181" t="s">
        <v>394</v>
      </c>
      <c r="C29" s="255">
        <f t="shared" si="3"/>
        <v>1.3366561946195343E-3</v>
      </c>
      <c r="D29" s="255">
        <f t="shared" si="4"/>
        <v>1.3941179442639169E-3</v>
      </c>
      <c r="E29" s="200">
        <v>39715890.56084767</v>
      </c>
      <c r="F29" s="200">
        <v>42291133</v>
      </c>
      <c r="G29" s="194">
        <v>0</v>
      </c>
      <c r="H29" s="200">
        <v>2032711</v>
      </c>
      <c r="I29" s="200">
        <v>28163</v>
      </c>
      <c r="J29" s="200">
        <v>4694595</v>
      </c>
      <c r="K29" s="200">
        <f t="shared" si="0"/>
        <v>6755469</v>
      </c>
      <c r="L29" s="182"/>
      <c r="M29" s="200">
        <v>2132006</v>
      </c>
      <c r="N29" s="200">
        <v>12714568</v>
      </c>
      <c r="O29" s="200">
        <v>0</v>
      </c>
      <c r="P29" s="200">
        <v>3229667</v>
      </c>
      <c r="Q29" s="200">
        <f t="shared" si="1"/>
        <v>18076241</v>
      </c>
      <c r="R29" s="200"/>
      <c r="S29" s="183">
        <v>-624280</v>
      </c>
      <c r="T29" s="183">
        <v>858521</v>
      </c>
      <c r="U29" s="200">
        <f t="shared" si="2"/>
        <v>234241</v>
      </c>
    </row>
    <row r="30" spans="1:21" ht="12.75" customHeight="1">
      <c r="A30" s="184">
        <v>14300.2</v>
      </c>
      <c r="B30" s="181" t="s">
        <v>731</v>
      </c>
      <c r="C30" s="255">
        <f t="shared" si="3"/>
        <v>1.4445516118687197E-4</v>
      </c>
      <c r="D30" s="255">
        <f t="shared" si="4"/>
        <v>1.4240061734042129E-4</v>
      </c>
      <c r="E30" s="200">
        <v>4056735.1975914873</v>
      </c>
      <c r="F30" s="200">
        <v>4570489</v>
      </c>
      <c r="G30" s="194">
        <v>0</v>
      </c>
      <c r="H30" s="200">
        <v>219679</v>
      </c>
      <c r="I30" s="200">
        <v>3044</v>
      </c>
      <c r="J30" s="200">
        <v>1026785</v>
      </c>
      <c r="K30" s="200">
        <f t="shared" si="0"/>
        <v>1249508</v>
      </c>
      <c r="L30" s="182"/>
      <c r="M30" s="200">
        <v>230410</v>
      </c>
      <c r="N30" s="200">
        <v>1374089</v>
      </c>
      <c r="O30" s="200">
        <v>0</v>
      </c>
      <c r="P30" s="200">
        <v>766516</v>
      </c>
      <c r="Q30" s="200">
        <f t="shared" si="1"/>
        <v>2371015</v>
      </c>
      <c r="R30" s="200"/>
      <c r="S30" s="183">
        <v>-67467</v>
      </c>
      <c r="T30" s="183">
        <v>135169</v>
      </c>
      <c r="U30" s="200">
        <f t="shared" si="2"/>
        <v>67702</v>
      </c>
    </row>
    <row r="31" spans="1:21" ht="12.75" customHeight="1">
      <c r="A31" s="180">
        <v>18400</v>
      </c>
      <c r="B31" s="181" t="s">
        <v>396</v>
      </c>
      <c r="C31" s="255">
        <f t="shared" si="3"/>
        <v>4.803545517678102E-3</v>
      </c>
      <c r="D31" s="255">
        <f t="shared" si="4"/>
        <v>4.8443142465027407E-3</v>
      </c>
      <c r="E31" s="200">
        <v>138005722.72100103</v>
      </c>
      <c r="F31" s="200">
        <v>151981776</v>
      </c>
      <c r="G31" s="194">
        <v>0</v>
      </c>
      <c r="H31" s="200">
        <v>7304960</v>
      </c>
      <c r="I31" s="200">
        <v>101208</v>
      </c>
      <c r="J31" s="200">
        <v>4666848</v>
      </c>
      <c r="K31" s="200">
        <f t="shared" si="0"/>
        <v>12073016</v>
      </c>
      <c r="L31" s="182"/>
      <c r="M31" s="200">
        <v>7661796</v>
      </c>
      <c r="N31" s="200">
        <v>45692383</v>
      </c>
      <c r="O31" s="200">
        <v>0</v>
      </c>
      <c r="P31" s="200">
        <v>1609847</v>
      </c>
      <c r="Q31" s="200">
        <f t="shared" si="1"/>
        <v>54964026</v>
      </c>
      <c r="R31" s="200"/>
      <c r="S31" s="183">
        <v>-2243477</v>
      </c>
      <c r="T31" s="183">
        <v>1205002</v>
      </c>
      <c r="U31" s="200">
        <f t="shared" si="2"/>
        <v>-1038475</v>
      </c>
    </row>
    <row r="32" spans="1:21" ht="12.75" customHeight="1">
      <c r="A32" s="180">
        <v>18600</v>
      </c>
      <c r="B32" s="181" t="s">
        <v>397</v>
      </c>
      <c r="C32" s="255">
        <f t="shared" si="3"/>
        <v>1.3420597883143524E-5</v>
      </c>
      <c r="D32" s="255">
        <f t="shared" si="4"/>
        <v>1.3596746712651994E-5</v>
      </c>
      <c r="E32" s="200">
        <v>387346.64211525605</v>
      </c>
      <c r="F32" s="200">
        <v>424621</v>
      </c>
      <c r="G32" s="194">
        <v>0</v>
      </c>
      <c r="H32" s="200">
        <v>20409</v>
      </c>
      <c r="I32" s="200">
        <v>283</v>
      </c>
      <c r="J32" s="200">
        <v>0</v>
      </c>
      <c r="K32" s="200">
        <f t="shared" si="0"/>
        <v>20692</v>
      </c>
      <c r="L32" s="182"/>
      <c r="M32" s="200">
        <v>21406</v>
      </c>
      <c r="N32" s="200">
        <v>127660</v>
      </c>
      <c r="O32" s="200">
        <v>0</v>
      </c>
      <c r="P32" s="200">
        <v>143363</v>
      </c>
      <c r="Q32" s="200">
        <f t="shared" si="1"/>
        <v>292429</v>
      </c>
      <c r="R32" s="200"/>
      <c r="S32" s="183">
        <v>-6268</v>
      </c>
      <c r="T32" s="183">
        <v>-44785</v>
      </c>
      <c r="U32" s="200">
        <f t="shared" si="2"/>
        <v>-51053</v>
      </c>
    </row>
    <row r="33" spans="1:21" ht="12.75" customHeight="1">
      <c r="A33" s="180">
        <v>18640</v>
      </c>
      <c r="B33" s="181" t="s">
        <v>713</v>
      </c>
      <c r="C33" s="255">
        <f t="shared" si="3"/>
        <v>1.3979361462844233E-6</v>
      </c>
      <c r="D33" s="255">
        <f t="shared" si="4"/>
        <v>9.1588913422110584E-7</v>
      </c>
      <c r="E33" s="200">
        <v>26092.019524073236</v>
      </c>
      <c r="F33" s="200">
        <v>44230</v>
      </c>
      <c r="G33" s="194">
        <v>0</v>
      </c>
      <c r="H33" s="200">
        <v>2126</v>
      </c>
      <c r="I33" s="200">
        <v>29</v>
      </c>
      <c r="J33" s="200">
        <v>45154</v>
      </c>
      <c r="K33" s="200">
        <f t="shared" si="0"/>
        <v>47309</v>
      </c>
      <c r="L33" s="182"/>
      <c r="M33" s="200">
        <v>2230</v>
      </c>
      <c r="N33" s="200">
        <v>13297</v>
      </c>
      <c r="O33" s="200">
        <v>0</v>
      </c>
      <c r="P33" s="200">
        <v>0</v>
      </c>
      <c r="Q33" s="200">
        <f t="shared" si="1"/>
        <v>15527</v>
      </c>
      <c r="R33" s="200"/>
      <c r="S33" s="183">
        <v>-653</v>
      </c>
      <c r="T33" s="183">
        <v>10411</v>
      </c>
      <c r="U33" s="200">
        <f t="shared" si="2"/>
        <v>9758</v>
      </c>
    </row>
    <row r="34" spans="1:21" ht="12.75" customHeight="1">
      <c r="A34" s="180">
        <v>18690</v>
      </c>
      <c r="B34" s="181" t="s">
        <v>398</v>
      </c>
      <c r="C34" s="255">
        <f t="shared" si="3"/>
        <v>0</v>
      </c>
      <c r="D34" s="255">
        <f t="shared" si="4"/>
        <v>0</v>
      </c>
      <c r="E34" s="200">
        <v>0</v>
      </c>
      <c r="F34" s="200">
        <v>0</v>
      </c>
      <c r="G34" s="194">
        <v>0</v>
      </c>
      <c r="H34" s="200">
        <v>0</v>
      </c>
      <c r="I34" s="200">
        <v>0</v>
      </c>
      <c r="J34" s="200">
        <v>0</v>
      </c>
      <c r="K34" s="200">
        <f t="shared" si="0"/>
        <v>0</v>
      </c>
      <c r="L34" s="182"/>
      <c r="M34" s="200">
        <v>0</v>
      </c>
      <c r="N34" s="200">
        <v>0</v>
      </c>
      <c r="O34" s="200">
        <v>0</v>
      </c>
      <c r="P34" s="200">
        <v>88608</v>
      </c>
      <c r="Q34" s="200">
        <f t="shared" si="1"/>
        <v>88608</v>
      </c>
      <c r="R34" s="200"/>
      <c r="S34" s="183">
        <v>0</v>
      </c>
      <c r="T34" s="183">
        <v>-29536</v>
      </c>
      <c r="U34" s="200">
        <f t="shared" si="2"/>
        <v>-29536</v>
      </c>
    </row>
    <row r="35" spans="1:21" ht="12.75" customHeight="1">
      <c r="A35" s="180">
        <v>18740</v>
      </c>
      <c r="B35" s="181" t="s">
        <v>399</v>
      </c>
      <c r="C35" s="255">
        <f t="shared" si="3"/>
        <v>6.5544336441401178E-6</v>
      </c>
      <c r="D35" s="255">
        <f t="shared" si="4"/>
        <v>6.6398174609972057E-6</v>
      </c>
      <c r="E35" s="200">
        <v>189156.35130441224</v>
      </c>
      <c r="F35" s="200">
        <v>207379</v>
      </c>
      <c r="G35" s="194">
        <v>0</v>
      </c>
      <c r="H35" s="200">
        <v>9968</v>
      </c>
      <c r="I35" s="200">
        <v>138</v>
      </c>
      <c r="J35" s="200">
        <v>18273</v>
      </c>
      <c r="K35" s="200">
        <f t="shared" si="0"/>
        <v>28379</v>
      </c>
      <c r="L35" s="182"/>
      <c r="M35" s="200">
        <v>10455</v>
      </c>
      <c r="N35" s="200">
        <v>62347</v>
      </c>
      <c r="O35" s="200">
        <v>0</v>
      </c>
      <c r="P35" s="200">
        <v>4279</v>
      </c>
      <c r="Q35" s="200">
        <f t="shared" si="1"/>
        <v>77081</v>
      </c>
      <c r="R35" s="200"/>
      <c r="S35" s="183">
        <v>-3061</v>
      </c>
      <c r="T35" s="183">
        <v>5105</v>
      </c>
      <c r="U35" s="200">
        <f t="shared" si="2"/>
        <v>2044</v>
      </c>
    </row>
    <row r="36" spans="1:21" ht="12.75" customHeight="1">
      <c r="A36" s="180">
        <v>18780</v>
      </c>
      <c r="B36" s="181" t="s">
        <v>732</v>
      </c>
      <c r="C36" s="255">
        <f t="shared" si="3"/>
        <v>1.8126993444321929E-5</v>
      </c>
      <c r="D36" s="255">
        <f t="shared" si="4"/>
        <v>1.7442907931839974E-5</v>
      </c>
      <c r="E36" s="200">
        <v>496916.79626838904</v>
      </c>
      <c r="F36" s="200">
        <v>573529</v>
      </c>
      <c r="G36" s="194">
        <v>0</v>
      </c>
      <c r="H36" s="200">
        <v>27566</v>
      </c>
      <c r="I36" s="200">
        <v>382</v>
      </c>
      <c r="J36" s="200">
        <v>185950</v>
      </c>
      <c r="K36" s="200">
        <f t="shared" si="0"/>
        <v>213898</v>
      </c>
      <c r="L36" s="182"/>
      <c r="M36" s="200">
        <v>28913</v>
      </c>
      <c r="N36" s="200">
        <v>172428</v>
      </c>
      <c r="O36" s="200">
        <v>0</v>
      </c>
      <c r="P36" s="200">
        <v>0</v>
      </c>
      <c r="Q36" s="200">
        <f t="shared" si="1"/>
        <v>201341</v>
      </c>
      <c r="R36" s="200"/>
      <c r="S36" s="183">
        <v>-8466</v>
      </c>
      <c r="T36" s="183">
        <v>45394</v>
      </c>
      <c r="U36" s="200">
        <f t="shared" si="2"/>
        <v>36928</v>
      </c>
    </row>
    <row r="37" spans="1:21" ht="12.75" customHeight="1">
      <c r="A37" s="180">
        <v>19005</v>
      </c>
      <c r="B37" s="181" t="s">
        <v>401</v>
      </c>
      <c r="C37" s="255">
        <f t="shared" si="3"/>
        <v>6.869546087695526E-4</v>
      </c>
      <c r="D37" s="255">
        <f t="shared" si="4"/>
        <v>6.8392644869278492E-4</v>
      </c>
      <c r="E37" s="200">
        <v>19483823.517022125</v>
      </c>
      <c r="F37" s="200">
        <v>21734900</v>
      </c>
      <c r="G37" s="194">
        <v>0</v>
      </c>
      <c r="H37" s="200">
        <v>1044682</v>
      </c>
      <c r="I37" s="200">
        <v>14474</v>
      </c>
      <c r="J37" s="200">
        <v>1492809</v>
      </c>
      <c r="K37" s="200">
        <f t="shared" si="0"/>
        <v>2551965</v>
      </c>
      <c r="L37" s="182"/>
      <c r="M37" s="200">
        <v>1095713</v>
      </c>
      <c r="N37" s="200">
        <v>6534464</v>
      </c>
      <c r="O37" s="200">
        <v>0</v>
      </c>
      <c r="P37" s="200">
        <v>0</v>
      </c>
      <c r="Q37" s="200">
        <f t="shared" si="1"/>
        <v>7630177</v>
      </c>
      <c r="R37" s="200"/>
      <c r="S37" s="183">
        <v>-320839</v>
      </c>
      <c r="T37" s="183">
        <v>409460</v>
      </c>
      <c r="U37" s="200">
        <f t="shared" si="2"/>
        <v>88621</v>
      </c>
    </row>
    <row r="38" spans="1:21" ht="12.75" customHeight="1">
      <c r="A38" s="180">
        <v>19100</v>
      </c>
      <c r="B38" s="181" t="s">
        <v>402</v>
      </c>
      <c r="C38" s="255">
        <f t="shared" si="3"/>
        <v>6.2379403253909858E-2</v>
      </c>
      <c r="D38" s="255">
        <f t="shared" si="4"/>
        <v>6.1125212994958905E-2</v>
      </c>
      <c r="E38" s="200">
        <v>1741346404.5885067</v>
      </c>
      <c r="F38" s="200">
        <v>1973653098</v>
      </c>
      <c r="G38" s="194">
        <v>0</v>
      </c>
      <c r="H38" s="200">
        <v>94863061</v>
      </c>
      <c r="I38" s="200">
        <v>1314296</v>
      </c>
      <c r="J38" s="200">
        <v>138257457</v>
      </c>
      <c r="K38" s="200">
        <f t="shared" si="0"/>
        <v>234434814</v>
      </c>
      <c r="L38" s="182"/>
      <c r="M38" s="200">
        <v>99496979</v>
      </c>
      <c r="N38" s="200">
        <v>593366622</v>
      </c>
      <c r="O38" s="200">
        <v>0</v>
      </c>
      <c r="P38" s="200">
        <v>0</v>
      </c>
      <c r="Q38" s="200">
        <f t="shared" si="1"/>
        <v>692863601</v>
      </c>
      <c r="R38" s="200"/>
      <c r="S38" s="183">
        <v>-29134052</v>
      </c>
      <c r="T38" s="183">
        <v>39360962</v>
      </c>
      <c r="U38" s="200">
        <f t="shared" si="2"/>
        <v>10226910</v>
      </c>
    </row>
    <row r="39" spans="1:21" ht="12.75" customHeight="1">
      <c r="A39" s="180">
        <v>20100</v>
      </c>
      <c r="B39" s="181" t="s">
        <v>403</v>
      </c>
      <c r="C39" s="255">
        <f t="shared" si="3"/>
        <v>1.0390856467574363E-2</v>
      </c>
      <c r="D39" s="255">
        <f t="shared" si="4"/>
        <v>1.0074952635744169E-2</v>
      </c>
      <c r="E39" s="200">
        <v>287017119.27121609</v>
      </c>
      <c r="F39" s="200">
        <v>328761498</v>
      </c>
      <c r="G39" s="194">
        <v>0</v>
      </c>
      <c r="H39" s="200">
        <v>15801826</v>
      </c>
      <c r="I39" s="200">
        <v>218929</v>
      </c>
      <c r="J39" s="200">
        <v>24230554</v>
      </c>
      <c r="K39" s="200">
        <f t="shared" si="0"/>
        <v>40251309</v>
      </c>
      <c r="L39" s="182"/>
      <c r="M39" s="200">
        <v>16573721</v>
      </c>
      <c r="N39" s="200">
        <v>98840115</v>
      </c>
      <c r="O39" s="200">
        <v>0</v>
      </c>
      <c r="P39" s="200">
        <v>24463935</v>
      </c>
      <c r="Q39" s="200">
        <f t="shared" si="1"/>
        <v>139877771</v>
      </c>
      <c r="R39" s="200"/>
      <c r="S39" s="183">
        <v>-4853008</v>
      </c>
      <c r="T39" s="183">
        <v>-2676012</v>
      </c>
      <c r="U39" s="200">
        <f t="shared" si="2"/>
        <v>-7529020</v>
      </c>
    </row>
    <row r="40" spans="1:21" ht="12.75" customHeight="1">
      <c r="A40" s="180">
        <v>20200</v>
      </c>
      <c r="B40" s="181" t="s">
        <v>404</v>
      </c>
      <c r="C40" s="255">
        <f t="shared" si="3"/>
        <v>1.554574085520998E-3</v>
      </c>
      <c r="D40" s="255">
        <f t="shared" si="4"/>
        <v>1.4585439143349537E-3</v>
      </c>
      <c r="E40" s="200">
        <v>41551269.545205221</v>
      </c>
      <c r="F40" s="200">
        <v>49185946</v>
      </c>
      <c r="G40" s="194">
        <v>0</v>
      </c>
      <c r="H40" s="200">
        <v>2364108</v>
      </c>
      <c r="I40" s="200">
        <v>32754</v>
      </c>
      <c r="J40" s="200">
        <v>6639179</v>
      </c>
      <c r="K40" s="200">
        <f t="shared" si="0"/>
        <v>9036041</v>
      </c>
      <c r="L40" s="182"/>
      <c r="M40" s="200">
        <v>2479591</v>
      </c>
      <c r="N40" s="200">
        <v>14787451</v>
      </c>
      <c r="O40" s="200">
        <v>0</v>
      </c>
      <c r="P40" s="200">
        <v>733704</v>
      </c>
      <c r="Q40" s="200">
        <f t="shared" si="1"/>
        <v>18000746</v>
      </c>
      <c r="R40" s="200"/>
      <c r="S40" s="183">
        <v>-726058</v>
      </c>
      <c r="T40" s="183">
        <v>1237796</v>
      </c>
      <c r="U40" s="200">
        <f t="shared" si="2"/>
        <v>511738</v>
      </c>
    </row>
    <row r="41" spans="1:21" ht="12.75" customHeight="1">
      <c r="A41" s="180">
        <v>20300</v>
      </c>
      <c r="B41" s="181" t="s">
        <v>405</v>
      </c>
      <c r="C41" s="255">
        <f t="shared" si="3"/>
        <v>2.4363414282971303E-2</v>
      </c>
      <c r="D41" s="255">
        <f t="shared" si="4"/>
        <v>2.4239781164642919E-2</v>
      </c>
      <c r="E41" s="200">
        <v>690547381.52886713</v>
      </c>
      <c r="F41" s="200">
        <v>770846234</v>
      </c>
      <c r="G41" s="194">
        <v>0</v>
      </c>
      <c r="H41" s="200">
        <v>37050500</v>
      </c>
      <c r="I41" s="200">
        <v>513322</v>
      </c>
      <c r="J41" s="200">
        <v>47583304</v>
      </c>
      <c r="K41" s="200">
        <f t="shared" si="0"/>
        <v>85147126</v>
      </c>
      <c r="L41" s="182"/>
      <c r="M41" s="200">
        <v>38860361</v>
      </c>
      <c r="N41" s="200">
        <v>231750163</v>
      </c>
      <c r="O41" s="200">
        <v>0</v>
      </c>
      <c r="P41" s="200">
        <v>72031992</v>
      </c>
      <c r="Q41" s="200">
        <f t="shared" si="1"/>
        <v>342642516</v>
      </c>
      <c r="R41" s="200"/>
      <c r="S41" s="183">
        <v>-11378836</v>
      </c>
      <c r="T41" s="183">
        <v>-12344108</v>
      </c>
      <c r="U41" s="200">
        <f t="shared" si="2"/>
        <v>-23722944</v>
      </c>
    </row>
    <row r="42" spans="1:21" ht="12.75" customHeight="1">
      <c r="A42" s="180">
        <v>20400</v>
      </c>
      <c r="B42" s="181" t="s">
        <v>406</v>
      </c>
      <c r="C42" s="255">
        <f t="shared" si="3"/>
        <v>1.1262660144521651E-3</v>
      </c>
      <c r="D42" s="255">
        <f t="shared" si="4"/>
        <v>1.1280093285975922E-3</v>
      </c>
      <c r="E42" s="200">
        <v>32134938.963038176</v>
      </c>
      <c r="F42" s="200">
        <v>35634493</v>
      </c>
      <c r="G42" s="194">
        <v>0</v>
      </c>
      <c r="H42" s="200">
        <v>1712762</v>
      </c>
      <c r="I42" s="200">
        <v>23730</v>
      </c>
      <c r="J42" s="200">
        <v>967151</v>
      </c>
      <c r="K42" s="200">
        <f t="shared" si="0"/>
        <v>2703643</v>
      </c>
      <c r="L42" s="182"/>
      <c r="M42" s="200">
        <v>1796427</v>
      </c>
      <c r="N42" s="200">
        <v>10713290</v>
      </c>
      <c r="O42" s="200">
        <v>0</v>
      </c>
      <c r="P42" s="200">
        <v>3658434</v>
      </c>
      <c r="Q42" s="200">
        <f t="shared" si="1"/>
        <v>16168151</v>
      </c>
      <c r="R42" s="200"/>
      <c r="S42" s="183">
        <v>-526018</v>
      </c>
      <c r="T42" s="183">
        <v>-981273</v>
      </c>
      <c r="U42" s="200">
        <f t="shared" si="2"/>
        <v>-1507291</v>
      </c>
    </row>
    <row r="43" spans="1:21" ht="12.75" customHeight="1">
      <c r="A43" s="180">
        <v>20600</v>
      </c>
      <c r="B43" s="181" t="s">
        <v>407</v>
      </c>
      <c r="C43" s="255">
        <f t="shared" si="3"/>
        <v>2.9204613367199584E-3</v>
      </c>
      <c r="D43" s="255">
        <f t="shared" si="4"/>
        <v>2.8502466013680182E-3</v>
      </c>
      <c r="E43" s="200">
        <v>81198353.810106769</v>
      </c>
      <c r="F43" s="200">
        <v>92401935</v>
      </c>
      <c r="G43" s="194">
        <v>0</v>
      </c>
      <c r="H43" s="200">
        <v>4441272</v>
      </c>
      <c r="I43" s="200">
        <v>61532</v>
      </c>
      <c r="J43" s="200">
        <v>10390746</v>
      </c>
      <c r="K43" s="200">
        <f t="shared" si="0"/>
        <v>14893550</v>
      </c>
      <c r="L43" s="182"/>
      <c r="M43" s="200">
        <v>4658222</v>
      </c>
      <c r="N43" s="200">
        <v>27780072</v>
      </c>
      <c r="O43" s="200">
        <v>0</v>
      </c>
      <c r="P43" s="200">
        <v>5093928</v>
      </c>
      <c r="Q43" s="200">
        <f t="shared" si="1"/>
        <v>37532222</v>
      </c>
      <c r="R43" s="200"/>
      <c r="S43" s="183">
        <v>-1363990</v>
      </c>
      <c r="T43" s="183">
        <v>768702</v>
      </c>
      <c r="U43" s="200">
        <f t="shared" si="2"/>
        <v>-595288</v>
      </c>
    </row>
    <row r="44" spans="1:21" ht="12.75" customHeight="1">
      <c r="A44" s="180">
        <v>20700</v>
      </c>
      <c r="B44" s="181" t="s">
        <v>408</v>
      </c>
      <c r="C44" s="255">
        <f t="shared" si="3"/>
        <v>5.8562289838325742E-3</v>
      </c>
      <c r="D44" s="255">
        <f t="shared" si="4"/>
        <v>5.7861789011068518E-3</v>
      </c>
      <c r="E44" s="200">
        <v>164837737.6873804</v>
      </c>
      <c r="F44" s="200">
        <v>185288154</v>
      </c>
      <c r="G44" s="194">
        <v>0</v>
      </c>
      <c r="H44" s="200">
        <v>8905821</v>
      </c>
      <c r="I44" s="200">
        <v>123387</v>
      </c>
      <c r="J44" s="200">
        <v>13286636</v>
      </c>
      <c r="K44" s="200">
        <f t="shared" si="0"/>
        <v>22315844</v>
      </c>
      <c r="L44" s="182"/>
      <c r="M44" s="200">
        <v>9340857</v>
      </c>
      <c r="N44" s="200">
        <v>55705740</v>
      </c>
      <c r="O44" s="200">
        <v>0</v>
      </c>
      <c r="P44" s="200">
        <v>16446897</v>
      </c>
      <c r="Q44" s="200">
        <f t="shared" si="1"/>
        <v>81493494</v>
      </c>
      <c r="R44" s="200"/>
      <c r="S44" s="183">
        <v>-2735128</v>
      </c>
      <c r="T44" s="183">
        <v>-2315464</v>
      </c>
      <c r="U44" s="200">
        <f t="shared" si="2"/>
        <v>-5050592</v>
      </c>
    </row>
    <row r="45" spans="1:21" ht="12.75" customHeight="1">
      <c r="A45" s="180">
        <v>20800</v>
      </c>
      <c r="B45" s="181" t="s">
        <v>409</v>
      </c>
      <c r="C45" s="255">
        <f t="shared" si="3"/>
        <v>4.4494108386401434E-3</v>
      </c>
      <c r="D45" s="255">
        <f t="shared" si="4"/>
        <v>4.4895801226716835E-3</v>
      </c>
      <c r="E45" s="200">
        <v>127899991.20937409</v>
      </c>
      <c r="F45" s="200">
        <v>140777132</v>
      </c>
      <c r="G45" s="194">
        <v>0</v>
      </c>
      <c r="H45" s="200">
        <v>6766412</v>
      </c>
      <c r="I45" s="200">
        <v>93746</v>
      </c>
      <c r="J45" s="200">
        <v>3567188</v>
      </c>
      <c r="K45" s="200">
        <f t="shared" si="0"/>
        <v>10427346</v>
      </c>
      <c r="L45" s="182"/>
      <c r="M45" s="200">
        <v>7096941</v>
      </c>
      <c r="N45" s="200">
        <v>42323776</v>
      </c>
      <c r="O45" s="200">
        <v>0</v>
      </c>
      <c r="P45" s="200">
        <v>12501870</v>
      </c>
      <c r="Q45" s="200">
        <f t="shared" si="1"/>
        <v>61922587</v>
      </c>
      <c r="R45" s="200"/>
      <c r="S45" s="183">
        <v>-2078080</v>
      </c>
      <c r="T45" s="183">
        <v>-3143234</v>
      </c>
      <c r="U45" s="200">
        <f t="shared" si="2"/>
        <v>-5221314</v>
      </c>
    </row>
    <row r="46" spans="1:21" ht="12.75" customHeight="1">
      <c r="A46" s="180">
        <v>20900</v>
      </c>
      <c r="B46" s="181" t="s">
        <v>410</v>
      </c>
      <c r="C46" s="255">
        <f t="shared" si="3"/>
        <v>1.0044522891711498E-2</v>
      </c>
      <c r="D46" s="255">
        <f t="shared" si="4"/>
        <v>9.4866794174572489E-3</v>
      </c>
      <c r="E46" s="200">
        <v>270258282.72263634</v>
      </c>
      <c r="F46" s="200">
        <v>317803677</v>
      </c>
      <c r="G46" s="194">
        <v>0</v>
      </c>
      <c r="H46" s="200">
        <v>15275141</v>
      </c>
      <c r="I46" s="200">
        <v>211632</v>
      </c>
      <c r="J46" s="200">
        <v>37032201</v>
      </c>
      <c r="K46" s="200">
        <f t="shared" si="0"/>
        <v>52518974</v>
      </c>
      <c r="L46" s="182"/>
      <c r="M46" s="200">
        <v>16021309</v>
      </c>
      <c r="N46" s="200">
        <v>95545714</v>
      </c>
      <c r="O46" s="200">
        <v>0</v>
      </c>
      <c r="P46" s="200">
        <v>25367022</v>
      </c>
      <c r="Q46" s="200">
        <f t="shared" si="1"/>
        <v>136934045</v>
      </c>
      <c r="R46" s="200"/>
      <c r="S46" s="183">
        <v>-4691254</v>
      </c>
      <c r="T46" s="183">
        <v>-224472</v>
      </c>
      <c r="U46" s="200">
        <f t="shared" si="2"/>
        <v>-4915726</v>
      </c>
    </row>
    <row r="47" spans="1:21" ht="12.75" customHeight="1">
      <c r="A47" s="180">
        <v>21200</v>
      </c>
      <c r="B47" s="181" t="s">
        <v>411</v>
      </c>
      <c r="C47" s="255">
        <f t="shared" si="3"/>
        <v>3.0559204327191055E-3</v>
      </c>
      <c r="D47" s="255">
        <f t="shared" si="4"/>
        <v>3.00111292674156E-3</v>
      </c>
      <c r="E47" s="200">
        <v>85496261.668266103</v>
      </c>
      <c r="F47" s="200">
        <v>96687793</v>
      </c>
      <c r="G47" s="194">
        <v>0</v>
      </c>
      <c r="H47" s="200">
        <v>4647271</v>
      </c>
      <c r="I47" s="200">
        <v>64386</v>
      </c>
      <c r="J47" s="200">
        <v>6416221</v>
      </c>
      <c r="K47" s="200">
        <f t="shared" si="0"/>
        <v>11127878</v>
      </c>
      <c r="L47" s="182"/>
      <c r="M47" s="200">
        <v>4874283</v>
      </c>
      <c r="N47" s="200">
        <v>29068588</v>
      </c>
      <c r="O47" s="200">
        <v>0</v>
      </c>
      <c r="P47" s="200">
        <v>10105719</v>
      </c>
      <c r="Q47" s="200">
        <f t="shared" si="1"/>
        <v>44048590</v>
      </c>
      <c r="R47" s="200"/>
      <c r="S47" s="183">
        <v>-1427255</v>
      </c>
      <c r="T47" s="183">
        <v>-1864620</v>
      </c>
      <c r="U47" s="200">
        <f t="shared" si="2"/>
        <v>-3291875</v>
      </c>
    </row>
    <row r="48" spans="1:21" ht="12.75" customHeight="1">
      <c r="A48" s="180">
        <v>21300</v>
      </c>
      <c r="B48" s="181" t="s">
        <v>412</v>
      </c>
      <c r="C48" s="255">
        <f t="shared" si="3"/>
        <v>3.8835592233019856E-2</v>
      </c>
      <c r="D48" s="255">
        <f t="shared" si="4"/>
        <v>3.8375852183589965E-2</v>
      </c>
      <c r="E48" s="200">
        <v>1093258394.509408</v>
      </c>
      <c r="F48" s="200">
        <v>1228738701</v>
      </c>
      <c r="G48" s="194">
        <v>0</v>
      </c>
      <c r="H48" s="200">
        <v>59058967</v>
      </c>
      <c r="I48" s="200">
        <v>818242</v>
      </c>
      <c r="J48" s="200">
        <v>102582219</v>
      </c>
      <c r="K48" s="200">
        <f t="shared" si="0"/>
        <v>162459428</v>
      </c>
      <c r="L48" s="182"/>
      <c r="M48" s="200">
        <v>61943909</v>
      </c>
      <c r="N48" s="200">
        <v>369412706</v>
      </c>
      <c r="O48" s="200">
        <v>0</v>
      </c>
      <c r="P48" s="200">
        <v>93181800</v>
      </c>
      <c r="Q48" s="200">
        <f t="shared" si="1"/>
        <v>524538415</v>
      </c>
      <c r="R48" s="200"/>
      <c r="S48" s="183">
        <v>-18138009</v>
      </c>
      <c r="T48" s="183">
        <v>-6203610</v>
      </c>
      <c r="U48" s="200">
        <f t="shared" si="2"/>
        <v>-24341619</v>
      </c>
    </row>
    <row r="49" spans="1:21" ht="12.75" customHeight="1">
      <c r="A49" s="180">
        <v>21520</v>
      </c>
      <c r="B49" s="181" t="s">
        <v>740</v>
      </c>
      <c r="C49" s="255">
        <f t="shared" si="3"/>
        <v>6.9092226761333322E-2</v>
      </c>
      <c r="D49" s="255">
        <f t="shared" si="4"/>
        <v>6.7637594228440484E-2</v>
      </c>
      <c r="E49" s="200">
        <v>1926872329.008076</v>
      </c>
      <c r="F49" s="200">
        <v>2186043474</v>
      </c>
      <c r="G49" s="194">
        <v>0</v>
      </c>
      <c r="H49" s="200">
        <v>105071542</v>
      </c>
      <c r="I49" s="200">
        <v>1455731</v>
      </c>
      <c r="J49" s="200">
        <v>170131046</v>
      </c>
      <c r="K49" s="200">
        <f t="shared" si="0"/>
        <v>276658319</v>
      </c>
      <c r="L49" s="182"/>
      <c r="M49" s="200">
        <v>110204130</v>
      </c>
      <c r="N49" s="200">
        <v>657220478</v>
      </c>
      <c r="O49" s="200">
        <v>0</v>
      </c>
      <c r="P49" s="200">
        <v>191112627</v>
      </c>
      <c r="Q49" s="200">
        <f t="shared" si="1"/>
        <v>958537235</v>
      </c>
      <c r="R49" s="200"/>
      <c r="S49" s="183">
        <v>-32269249</v>
      </c>
      <c r="T49" s="183">
        <v>-23732293</v>
      </c>
      <c r="U49" s="200">
        <f t="shared" si="2"/>
        <v>-56001542</v>
      </c>
    </row>
    <row r="50" spans="1:21" ht="12.75" customHeight="1">
      <c r="A50" s="180">
        <v>21525</v>
      </c>
      <c r="B50" s="181" t="s">
        <v>413</v>
      </c>
      <c r="C50" s="255">
        <f t="shared" si="3"/>
        <v>1.5966124875520426E-3</v>
      </c>
      <c r="D50" s="255">
        <f t="shared" si="4"/>
        <v>1.5766523520048239E-3</v>
      </c>
      <c r="E50" s="200">
        <v>44915964.622913271</v>
      </c>
      <c r="F50" s="200">
        <v>50516020</v>
      </c>
      <c r="G50" s="194">
        <v>0</v>
      </c>
      <c r="H50" s="200">
        <v>2428038</v>
      </c>
      <c r="I50" s="200">
        <v>33640</v>
      </c>
      <c r="J50" s="200">
        <v>739655</v>
      </c>
      <c r="K50" s="200">
        <f t="shared" si="0"/>
        <v>3201333</v>
      </c>
      <c r="L50" s="182"/>
      <c r="M50" s="200">
        <v>2546644</v>
      </c>
      <c r="N50" s="200">
        <v>15187330</v>
      </c>
      <c r="O50" s="200">
        <v>0</v>
      </c>
      <c r="P50" s="200">
        <v>4487717</v>
      </c>
      <c r="Q50" s="200">
        <f t="shared" si="1"/>
        <v>22221691</v>
      </c>
      <c r="R50" s="200"/>
      <c r="S50" s="183">
        <v>-745692</v>
      </c>
      <c r="T50" s="183">
        <v>-1124543</v>
      </c>
      <c r="U50" s="200">
        <f t="shared" si="2"/>
        <v>-1870235</v>
      </c>
    </row>
    <row r="51" spans="1:21" ht="12.75" customHeight="1">
      <c r="A51" s="184">
        <v>21525.200000000001</v>
      </c>
      <c r="B51" s="181" t="s">
        <v>741</v>
      </c>
      <c r="C51" s="255">
        <f t="shared" si="3"/>
        <v>1.4981317893950291E-4</v>
      </c>
      <c r="D51" s="255">
        <f t="shared" si="4"/>
        <v>1.5420165871670886E-4</v>
      </c>
      <c r="E51" s="200">
        <v>4392925.4530380135</v>
      </c>
      <c r="F51" s="200">
        <v>4740014</v>
      </c>
      <c r="G51" s="194">
        <v>0</v>
      </c>
      <c r="H51" s="200">
        <v>227827</v>
      </c>
      <c r="I51" s="200">
        <v>3156</v>
      </c>
      <c r="J51" s="200">
        <v>1603830</v>
      </c>
      <c r="K51" s="200">
        <f t="shared" si="0"/>
        <v>1834813</v>
      </c>
      <c r="L51" s="182"/>
      <c r="M51" s="200">
        <v>238956</v>
      </c>
      <c r="N51" s="200">
        <v>1425056</v>
      </c>
      <c r="O51" s="200">
        <v>0</v>
      </c>
      <c r="P51" s="200">
        <v>110875</v>
      </c>
      <c r="Q51" s="200">
        <f t="shared" si="1"/>
        <v>1774887</v>
      </c>
      <c r="R51" s="200"/>
      <c r="S51" s="183">
        <v>-69970</v>
      </c>
      <c r="T51" s="183">
        <v>418012</v>
      </c>
      <c r="U51" s="200">
        <f t="shared" si="2"/>
        <v>348042</v>
      </c>
    </row>
    <row r="52" spans="1:21" ht="12.75" customHeight="1">
      <c r="A52" s="180">
        <v>21550</v>
      </c>
      <c r="B52" s="181" t="s">
        <v>414</v>
      </c>
      <c r="C52" s="255">
        <f t="shared" si="3"/>
        <v>4.2226732570223711E-2</v>
      </c>
      <c r="D52" s="255">
        <f t="shared" si="4"/>
        <v>3.8897856885580284E-2</v>
      </c>
      <c r="E52" s="200">
        <v>1108129361.2750225</v>
      </c>
      <c r="F52" s="200">
        <v>1336032684</v>
      </c>
      <c r="G52" s="194">
        <v>0</v>
      </c>
      <c r="H52" s="200">
        <v>64216021</v>
      </c>
      <c r="I52" s="200">
        <v>889692</v>
      </c>
      <c r="J52" s="200">
        <v>124225400</v>
      </c>
      <c r="K52" s="200">
        <f t="shared" si="0"/>
        <v>189331113</v>
      </c>
      <c r="L52" s="182"/>
      <c r="M52" s="200">
        <v>67352878</v>
      </c>
      <c r="N52" s="200">
        <v>401669980</v>
      </c>
      <c r="O52" s="200">
        <v>0</v>
      </c>
      <c r="P52" s="200">
        <v>12083031</v>
      </c>
      <c r="Q52" s="200">
        <f t="shared" si="1"/>
        <v>481105889</v>
      </c>
      <c r="R52" s="200"/>
      <c r="S52" s="183">
        <v>-19721827</v>
      </c>
      <c r="T52" s="183">
        <v>21190526</v>
      </c>
      <c r="U52" s="200">
        <f t="shared" si="2"/>
        <v>1468699</v>
      </c>
    </row>
    <row r="53" spans="1:21" ht="12.75" customHeight="1">
      <c r="A53" s="180">
        <v>21570</v>
      </c>
      <c r="B53" s="181" t="s">
        <v>415</v>
      </c>
      <c r="C53" s="255">
        <f t="shared" si="3"/>
        <v>1.8252064955017765E-4</v>
      </c>
      <c r="D53" s="255">
        <f t="shared" si="4"/>
        <v>1.6226980115127815E-4</v>
      </c>
      <c r="E53" s="200">
        <v>4622772.1910985233</v>
      </c>
      <c r="F53" s="200">
        <v>5774862</v>
      </c>
      <c r="G53" s="194">
        <v>0</v>
      </c>
      <c r="H53" s="200">
        <v>277567</v>
      </c>
      <c r="I53" s="200">
        <v>3846</v>
      </c>
      <c r="J53" s="200">
        <v>893291</v>
      </c>
      <c r="K53" s="200">
        <f t="shared" si="0"/>
        <v>1174704</v>
      </c>
      <c r="L53" s="182"/>
      <c r="M53" s="200">
        <v>291126</v>
      </c>
      <c r="N53" s="200">
        <v>1736177</v>
      </c>
      <c r="O53" s="200">
        <v>0</v>
      </c>
      <c r="P53" s="200">
        <v>27280</v>
      </c>
      <c r="Q53" s="200">
        <f t="shared" si="1"/>
        <v>2054583</v>
      </c>
      <c r="R53" s="200"/>
      <c r="S53" s="183">
        <v>-85246</v>
      </c>
      <c r="T53" s="183">
        <v>192663</v>
      </c>
      <c r="U53" s="200">
        <f t="shared" si="2"/>
        <v>107417</v>
      </c>
    </row>
    <row r="54" spans="1:21" ht="12.75" customHeight="1">
      <c r="A54" s="180">
        <v>21800</v>
      </c>
      <c r="B54" s="181" t="s">
        <v>416</v>
      </c>
      <c r="C54" s="255">
        <f t="shared" si="3"/>
        <v>5.7892033660579623E-3</v>
      </c>
      <c r="D54" s="255">
        <f t="shared" si="4"/>
        <v>5.6171484716189398E-3</v>
      </c>
      <c r="E54" s="200">
        <v>160022367.46234575</v>
      </c>
      <c r="F54" s="200">
        <v>183167497</v>
      </c>
      <c r="G54" s="194">
        <v>0</v>
      </c>
      <c r="H54" s="200">
        <v>8803892</v>
      </c>
      <c r="I54" s="200">
        <v>121975</v>
      </c>
      <c r="J54" s="200">
        <v>18114981</v>
      </c>
      <c r="K54" s="200">
        <f t="shared" si="0"/>
        <v>27040848</v>
      </c>
      <c r="L54" s="182"/>
      <c r="M54" s="200">
        <v>9233949</v>
      </c>
      <c r="N54" s="200">
        <v>55068177</v>
      </c>
      <c r="O54" s="200">
        <v>0</v>
      </c>
      <c r="P54" s="200">
        <v>14134551</v>
      </c>
      <c r="Q54" s="200">
        <f t="shared" si="1"/>
        <v>78436677</v>
      </c>
      <c r="R54" s="200"/>
      <c r="S54" s="183">
        <v>-2703824</v>
      </c>
      <c r="T54" s="183">
        <v>-478927</v>
      </c>
      <c r="U54" s="200">
        <f t="shared" si="2"/>
        <v>-3182751</v>
      </c>
    </row>
    <row r="55" spans="1:21" ht="12.75" customHeight="1">
      <c r="A55" s="180">
        <v>21900</v>
      </c>
      <c r="B55" s="181" t="s">
        <v>417</v>
      </c>
      <c r="C55" s="255">
        <f t="shared" si="3"/>
        <v>2.9853166926039811E-3</v>
      </c>
      <c r="D55" s="255">
        <f t="shared" si="4"/>
        <v>3.135409709303759E-3</v>
      </c>
      <c r="E55" s="200">
        <v>89322133.317691296</v>
      </c>
      <c r="F55" s="200">
        <v>94453926</v>
      </c>
      <c r="G55" s="194">
        <v>0</v>
      </c>
      <c r="H55" s="200">
        <v>4539900</v>
      </c>
      <c r="I55" s="200">
        <v>62899</v>
      </c>
      <c r="J55" s="200">
        <v>3275304</v>
      </c>
      <c r="K55" s="200">
        <f t="shared" si="0"/>
        <v>7878103</v>
      </c>
      <c r="L55" s="182"/>
      <c r="M55" s="200">
        <v>4761668</v>
      </c>
      <c r="N55" s="200">
        <v>28396990</v>
      </c>
      <c r="O55" s="200">
        <v>0</v>
      </c>
      <c r="P55" s="200">
        <v>12475760</v>
      </c>
      <c r="Q55" s="200">
        <f t="shared" si="1"/>
        <v>45634418</v>
      </c>
      <c r="R55" s="200"/>
      <c r="S55" s="183">
        <v>-1394280</v>
      </c>
      <c r="T55" s="183">
        <v>-2652092</v>
      </c>
      <c r="U55" s="200">
        <f t="shared" si="2"/>
        <v>-4046372</v>
      </c>
    </row>
    <row r="56" spans="1:21" ht="12.75" customHeight="1">
      <c r="A56" s="180">
        <v>22000</v>
      </c>
      <c r="B56" s="181" t="s">
        <v>418</v>
      </c>
      <c r="C56" s="255">
        <f t="shared" si="3"/>
        <v>2.839276139713881E-3</v>
      </c>
      <c r="D56" s="255">
        <f t="shared" si="4"/>
        <v>3.1373847170261078E-3</v>
      </c>
      <c r="E56" s="200">
        <v>89378397.703986853</v>
      </c>
      <c r="F56" s="200">
        <v>89833276</v>
      </c>
      <c r="G56" s="194">
        <v>0</v>
      </c>
      <c r="H56" s="200">
        <v>4317810</v>
      </c>
      <c r="I56" s="200">
        <v>59822</v>
      </c>
      <c r="J56" s="200">
        <v>0</v>
      </c>
      <c r="K56" s="200">
        <f t="shared" si="0"/>
        <v>4377632</v>
      </c>
      <c r="L56" s="182"/>
      <c r="M56" s="200">
        <v>4528729</v>
      </c>
      <c r="N56" s="200">
        <v>27007820</v>
      </c>
      <c r="O56" s="200">
        <v>0</v>
      </c>
      <c r="P56" s="200">
        <v>14173441</v>
      </c>
      <c r="Q56" s="200">
        <f t="shared" si="1"/>
        <v>45709990</v>
      </c>
      <c r="R56" s="200"/>
      <c r="S56" s="183">
        <v>-1326073</v>
      </c>
      <c r="T56" s="183">
        <v>-3128669</v>
      </c>
      <c r="U56" s="200">
        <f t="shared" si="2"/>
        <v>-4454742</v>
      </c>
    </row>
    <row r="57" spans="1:21" ht="12.75" customHeight="1">
      <c r="A57" s="180">
        <v>23000</v>
      </c>
      <c r="B57" s="181" t="s">
        <v>419</v>
      </c>
      <c r="C57" s="255">
        <f t="shared" si="3"/>
        <v>2.4844759950290768E-3</v>
      </c>
      <c r="D57" s="255">
        <f t="shared" si="4"/>
        <v>2.5174346623032628E-3</v>
      </c>
      <c r="E57" s="200">
        <v>71717145.563972116</v>
      </c>
      <c r="F57" s="200">
        <v>78607577</v>
      </c>
      <c r="G57" s="194">
        <v>0</v>
      </c>
      <c r="H57" s="200">
        <v>3778250</v>
      </c>
      <c r="I57" s="200">
        <v>52346</v>
      </c>
      <c r="J57" s="200">
        <v>4135548</v>
      </c>
      <c r="K57" s="200">
        <f t="shared" si="0"/>
        <v>7966144</v>
      </c>
      <c r="L57" s="182"/>
      <c r="M57" s="200">
        <v>3962812</v>
      </c>
      <c r="N57" s="200">
        <v>23632883</v>
      </c>
      <c r="O57" s="200">
        <v>0</v>
      </c>
      <c r="P57" s="200">
        <v>4880526</v>
      </c>
      <c r="Q57" s="200">
        <f t="shared" si="1"/>
        <v>32476221</v>
      </c>
      <c r="R57" s="200"/>
      <c r="S57" s="183">
        <v>-1160365</v>
      </c>
      <c r="T57" s="183">
        <v>-432711</v>
      </c>
      <c r="U57" s="200">
        <f t="shared" si="2"/>
        <v>-1593076</v>
      </c>
    </row>
    <row r="58" spans="1:21" ht="12.75" customHeight="1">
      <c r="A58" s="180">
        <v>23100</v>
      </c>
      <c r="B58" s="181" t="s">
        <v>420</v>
      </c>
      <c r="C58" s="255">
        <f t="shared" si="3"/>
        <v>1.5402893051939804E-2</v>
      </c>
      <c r="D58" s="255">
        <f t="shared" si="4"/>
        <v>1.4622022038584901E-2</v>
      </c>
      <c r="E58" s="200">
        <v>416554875.75648391</v>
      </c>
      <c r="F58" s="200">
        <v>487339827</v>
      </c>
      <c r="G58" s="194">
        <v>0</v>
      </c>
      <c r="H58" s="200">
        <v>23423847</v>
      </c>
      <c r="I58" s="200">
        <v>324530</v>
      </c>
      <c r="J58" s="200">
        <v>53576681</v>
      </c>
      <c r="K58" s="200">
        <f t="shared" si="0"/>
        <v>77325058</v>
      </c>
      <c r="L58" s="182"/>
      <c r="M58" s="200">
        <v>24568066</v>
      </c>
      <c r="N58" s="200">
        <v>146515711</v>
      </c>
      <c r="O58" s="200">
        <v>0</v>
      </c>
      <c r="P58" s="200">
        <v>21820386</v>
      </c>
      <c r="Q58" s="200">
        <f t="shared" si="1"/>
        <v>192904163</v>
      </c>
      <c r="R58" s="200"/>
      <c r="S58" s="183">
        <v>-7193860</v>
      </c>
      <c r="T58" s="183">
        <v>4731203</v>
      </c>
      <c r="U58" s="200">
        <f t="shared" si="2"/>
        <v>-2462657</v>
      </c>
    </row>
    <row r="59" spans="1:21" ht="12.75" customHeight="1">
      <c r="A59" s="180">
        <v>23200</v>
      </c>
      <c r="B59" s="181" t="s">
        <v>421</v>
      </c>
      <c r="C59" s="255">
        <f t="shared" si="3"/>
        <v>8.2034718029658938E-3</v>
      </c>
      <c r="D59" s="255">
        <f t="shared" si="4"/>
        <v>7.4397350149793722E-3</v>
      </c>
      <c r="E59" s="200">
        <v>211944550.94158906</v>
      </c>
      <c r="F59" s="200">
        <v>259553742</v>
      </c>
      <c r="G59" s="194">
        <v>0</v>
      </c>
      <c r="H59" s="200">
        <v>12475375</v>
      </c>
      <c r="I59" s="200">
        <v>172842</v>
      </c>
      <c r="J59" s="200">
        <v>39891406</v>
      </c>
      <c r="K59" s="200">
        <f t="shared" si="0"/>
        <v>52539623</v>
      </c>
      <c r="L59" s="182"/>
      <c r="M59" s="200">
        <v>13084778</v>
      </c>
      <c r="N59" s="200">
        <v>78033230</v>
      </c>
      <c r="O59" s="200">
        <v>0</v>
      </c>
      <c r="P59" s="200">
        <v>16800768</v>
      </c>
      <c r="Q59" s="200">
        <f t="shared" si="1"/>
        <v>107918776</v>
      </c>
      <c r="R59" s="200"/>
      <c r="S59" s="183">
        <v>-3831399</v>
      </c>
      <c r="T59" s="183">
        <v>3007112</v>
      </c>
      <c r="U59" s="200">
        <f t="shared" si="2"/>
        <v>-824287</v>
      </c>
    </row>
    <row r="60" spans="1:21" ht="12.75" customHeight="1">
      <c r="A60" s="180">
        <v>30000</v>
      </c>
      <c r="B60" s="181" t="s">
        <v>422</v>
      </c>
      <c r="C60" s="255">
        <f t="shared" si="3"/>
        <v>7.8485976052765501E-4</v>
      </c>
      <c r="D60" s="255">
        <f t="shared" si="4"/>
        <v>8.5915593968193731E-4</v>
      </c>
      <c r="E60" s="200">
        <v>24475793.755833395</v>
      </c>
      <c r="F60" s="200">
        <v>24832570</v>
      </c>
      <c r="G60" s="194">
        <v>0</v>
      </c>
      <c r="H60" s="200">
        <v>1193570</v>
      </c>
      <c r="I60" s="200">
        <v>16537</v>
      </c>
      <c r="J60" s="200">
        <v>601221</v>
      </c>
      <c r="K60" s="200">
        <f t="shared" si="0"/>
        <v>1811328</v>
      </c>
      <c r="L60" s="182"/>
      <c r="M60" s="200">
        <v>1251874</v>
      </c>
      <c r="N60" s="200">
        <v>7465759</v>
      </c>
      <c r="O60" s="200">
        <v>0</v>
      </c>
      <c r="P60" s="200">
        <v>3983790</v>
      </c>
      <c r="Q60" s="200">
        <f t="shared" si="1"/>
        <v>12701423</v>
      </c>
      <c r="R60" s="200"/>
      <c r="S60" s="183">
        <v>-366566</v>
      </c>
      <c r="T60" s="183">
        <v>-662187</v>
      </c>
      <c r="U60" s="200">
        <f t="shared" si="2"/>
        <v>-1028753</v>
      </c>
    </row>
    <row r="61" spans="1:21" ht="12.75" customHeight="1">
      <c r="A61" s="180">
        <v>30100</v>
      </c>
      <c r="B61" s="181" t="s">
        <v>423</v>
      </c>
      <c r="C61" s="255">
        <f t="shared" si="3"/>
        <v>7.3597556120430967E-3</v>
      </c>
      <c r="D61" s="255">
        <f t="shared" si="4"/>
        <v>7.5480156831272292E-3</v>
      </c>
      <c r="E61" s="200">
        <v>215029270.69841447</v>
      </c>
      <c r="F61" s="200">
        <v>232858984</v>
      </c>
      <c r="G61" s="194">
        <v>0</v>
      </c>
      <c r="H61" s="200">
        <v>11192299</v>
      </c>
      <c r="I61" s="200">
        <v>155066</v>
      </c>
      <c r="J61" s="200">
        <v>2606502</v>
      </c>
      <c r="K61" s="200">
        <f t="shared" si="0"/>
        <v>13953867</v>
      </c>
      <c r="L61" s="182"/>
      <c r="M61" s="200">
        <v>11739026</v>
      </c>
      <c r="N61" s="200">
        <v>70007616</v>
      </c>
      <c r="O61" s="200">
        <v>0</v>
      </c>
      <c r="P61" s="200">
        <v>16841400</v>
      </c>
      <c r="Q61" s="200">
        <f t="shared" si="1"/>
        <v>98588042</v>
      </c>
      <c r="R61" s="200"/>
      <c r="S61" s="183">
        <v>-3437345</v>
      </c>
      <c r="T61" s="183">
        <v>-2988286</v>
      </c>
      <c r="U61" s="200">
        <f t="shared" si="2"/>
        <v>-6425631</v>
      </c>
    </row>
    <row r="62" spans="1:21" ht="12.75" customHeight="1">
      <c r="A62" s="180">
        <v>30102</v>
      </c>
      <c r="B62" s="181" t="s">
        <v>424</v>
      </c>
      <c r="C62" s="255">
        <f t="shared" si="3"/>
        <v>1.4853322822469217E-4</v>
      </c>
      <c r="D62" s="255">
        <f t="shared" si="4"/>
        <v>1.48419594922831E-4</v>
      </c>
      <c r="E62" s="200">
        <v>4228204.9472885942</v>
      </c>
      <c r="F62" s="200">
        <v>4699517</v>
      </c>
      <c r="G62" s="194">
        <v>0</v>
      </c>
      <c r="H62" s="200">
        <v>225881</v>
      </c>
      <c r="I62" s="200">
        <v>3130</v>
      </c>
      <c r="J62" s="200">
        <v>82443</v>
      </c>
      <c r="K62" s="200">
        <f t="shared" si="0"/>
        <v>311454</v>
      </c>
      <c r="L62" s="182"/>
      <c r="M62" s="200">
        <v>236915</v>
      </c>
      <c r="N62" s="200">
        <v>1412881</v>
      </c>
      <c r="O62" s="200">
        <v>0</v>
      </c>
      <c r="P62" s="200">
        <v>13600</v>
      </c>
      <c r="Q62" s="200">
        <f t="shared" si="1"/>
        <v>1663396</v>
      </c>
      <c r="R62" s="200"/>
      <c r="S62" s="183">
        <v>-69372</v>
      </c>
      <c r="T62" s="183">
        <v>20773</v>
      </c>
      <c r="U62" s="200">
        <f t="shared" si="2"/>
        <v>-48599</v>
      </c>
    </row>
    <row r="63" spans="1:21" ht="12.75" customHeight="1">
      <c r="A63" s="180">
        <v>30103</v>
      </c>
      <c r="B63" s="181" t="s">
        <v>425</v>
      </c>
      <c r="C63" s="255">
        <f t="shared" si="3"/>
        <v>1.9298478473697047E-4</v>
      </c>
      <c r="D63" s="255">
        <f t="shared" si="4"/>
        <v>1.8859833110497295E-4</v>
      </c>
      <c r="E63" s="200">
        <v>5372824.2355265459</v>
      </c>
      <c r="F63" s="200">
        <v>6105942</v>
      </c>
      <c r="G63" s="194">
        <v>0</v>
      </c>
      <c r="H63" s="200">
        <v>293480</v>
      </c>
      <c r="I63" s="200">
        <v>4066</v>
      </c>
      <c r="J63" s="200">
        <v>818691</v>
      </c>
      <c r="K63" s="200">
        <f t="shared" si="0"/>
        <v>1116237</v>
      </c>
      <c r="L63" s="182"/>
      <c r="M63" s="200">
        <v>307816</v>
      </c>
      <c r="N63" s="200">
        <v>1835714</v>
      </c>
      <c r="O63" s="200">
        <v>0</v>
      </c>
      <c r="P63" s="200">
        <v>263508</v>
      </c>
      <c r="Q63" s="200">
        <f t="shared" si="1"/>
        <v>2407038</v>
      </c>
      <c r="R63" s="200"/>
      <c r="S63" s="183">
        <v>-90133</v>
      </c>
      <c r="T63" s="183">
        <v>188577</v>
      </c>
      <c r="U63" s="200">
        <f t="shared" si="2"/>
        <v>98444</v>
      </c>
    </row>
    <row r="64" spans="1:21" ht="12.75" customHeight="1">
      <c r="A64" s="180">
        <v>30104</v>
      </c>
      <c r="B64" s="181" t="s">
        <v>426</v>
      </c>
      <c r="C64" s="255">
        <f t="shared" si="3"/>
        <v>1.1036618958243527E-4</v>
      </c>
      <c r="D64" s="255">
        <f t="shared" si="4"/>
        <v>1.2234842251161834E-4</v>
      </c>
      <c r="E64" s="200">
        <v>3485484.5522624641</v>
      </c>
      <c r="F64" s="200">
        <v>3491931</v>
      </c>
      <c r="G64" s="194">
        <v>0</v>
      </c>
      <c r="H64" s="200">
        <v>167839</v>
      </c>
      <c r="I64" s="200">
        <v>2325</v>
      </c>
      <c r="J64" s="200">
        <v>373696</v>
      </c>
      <c r="K64" s="200">
        <f t="shared" si="0"/>
        <v>543860</v>
      </c>
      <c r="L64" s="182"/>
      <c r="M64" s="200">
        <v>176037</v>
      </c>
      <c r="N64" s="200">
        <v>1049827</v>
      </c>
      <c r="O64" s="200">
        <v>0</v>
      </c>
      <c r="P64" s="200">
        <v>456115</v>
      </c>
      <c r="Q64" s="200">
        <f t="shared" si="1"/>
        <v>1681979</v>
      </c>
      <c r="R64" s="200"/>
      <c r="S64" s="183">
        <v>-51546</v>
      </c>
      <c r="T64" s="183">
        <v>22178</v>
      </c>
      <c r="U64" s="200">
        <f t="shared" si="2"/>
        <v>-29368</v>
      </c>
    </row>
    <row r="65" spans="1:21" ht="12.75" customHeight="1">
      <c r="A65" s="180">
        <v>30105</v>
      </c>
      <c r="B65" s="181" t="s">
        <v>427</v>
      </c>
      <c r="C65" s="255">
        <f t="shared" si="3"/>
        <v>7.51933544358119E-4</v>
      </c>
      <c r="D65" s="255">
        <f t="shared" si="4"/>
        <v>7.7470119750421929E-4</v>
      </c>
      <c r="E65" s="200">
        <v>22069831.396998797</v>
      </c>
      <c r="F65" s="200">
        <v>23790801</v>
      </c>
      <c r="G65" s="194">
        <v>0</v>
      </c>
      <c r="H65" s="200">
        <v>1143498</v>
      </c>
      <c r="I65" s="200">
        <v>15843</v>
      </c>
      <c r="J65" s="200">
        <v>1689497</v>
      </c>
      <c r="K65" s="200">
        <f t="shared" si="0"/>
        <v>2848838</v>
      </c>
      <c r="L65" s="182"/>
      <c r="M65" s="200">
        <v>1199356</v>
      </c>
      <c r="N65" s="200">
        <v>7152557</v>
      </c>
      <c r="O65" s="200">
        <v>0</v>
      </c>
      <c r="P65" s="200">
        <v>755840</v>
      </c>
      <c r="Q65" s="200">
        <f t="shared" si="1"/>
        <v>9107753</v>
      </c>
      <c r="R65" s="200"/>
      <c r="S65" s="183">
        <v>-351188</v>
      </c>
      <c r="T65" s="183">
        <v>301905</v>
      </c>
      <c r="U65" s="200">
        <f t="shared" si="2"/>
        <v>-49283</v>
      </c>
    </row>
    <row r="66" spans="1:21" ht="12.75" customHeight="1">
      <c r="A66" s="180">
        <v>30200</v>
      </c>
      <c r="B66" s="181" t="s">
        <v>428</v>
      </c>
      <c r="C66" s="255">
        <f t="shared" si="3"/>
        <v>1.7035995465637375E-3</v>
      </c>
      <c r="D66" s="255">
        <f t="shared" si="4"/>
        <v>1.7412650756978094E-3</v>
      </c>
      <c r="E66" s="200">
        <v>49605482.425917767</v>
      </c>
      <c r="F66" s="200">
        <v>53901037</v>
      </c>
      <c r="G66" s="194">
        <v>0</v>
      </c>
      <c r="H66" s="200">
        <v>2590738</v>
      </c>
      <c r="I66" s="200">
        <v>35894</v>
      </c>
      <c r="J66" s="200">
        <v>2135343</v>
      </c>
      <c r="K66" s="200">
        <f t="shared" si="0"/>
        <v>4761975</v>
      </c>
      <c r="L66" s="182"/>
      <c r="M66" s="200">
        <v>2717291</v>
      </c>
      <c r="N66" s="200">
        <v>16205014</v>
      </c>
      <c r="O66" s="200">
        <v>0</v>
      </c>
      <c r="P66" s="200">
        <v>3144971</v>
      </c>
      <c r="Q66" s="200">
        <f t="shared" si="1"/>
        <v>22067276</v>
      </c>
      <c r="R66" s="200"/>
      <c r="S66" s="183">
        <v>-795659</v>
      </c>
      <c r="T66" s="183">
        <v>-5021</v>
      </c>
      <c r="U66" s="200">
        <f t="shared" si="2"/>
        <v>-800680</v>
      </c>
    </row>
    <row r="67" spans="1:21" ht="12.75" customHeight="1">
      <c r="A67" s="180">
        <v>30300</v>
      </c>
      <c r="B67" s="181" t="s">
        <v>429</v>
      </c>
      <c r="C67" s="255">
        <f t="shared" si="3"/>
        <v>5.50224000874294E-4</v>
      </c>
      <c r="D67" s="255">
        <f t="shared" si="4"/>
        <v>5.5042084180799227E-4</v>
      </c>
      <c r="E67" s="200">
        <v>15680491.027032878</v>
      </c>
      <c r="F67" s="200">
        <v>17408812</v>
      </c>
      <c r="G67" s="194">
        <v>0</v>
      </c>
      <c r="H67" s="200">
        <v>836749</v>
      </c>
      <c r="I67" s="200">
        <v>11593</v>
      </c>
      <c r="J67" s="200">
        <v>0</v>
      </c>
      <c r="K67" s="200">
        <f t="shared" si="0"/>
        <v>848342</v>
      </c>
      <c r="L67" s="182"/>
      <c r="M67" s="200">
        <v>877623</v>
      </c>
      <c r="N67" s="200">
        <v>5233852</v>
      </c>
      <c r="O67" s="200">
        <v>0</v>
      </c>
      <c r="P67" s="200">
        <v>856727</v>
      </c>
      <c r="Q67" s="200">
        <f t="shared" si="1"/>
        <v>6968202</v>
      </c>
      <c r="R67" s="200"/>
      <c r="S67" s="183">
        <v>-256980</v>
      </c>
      <c r="T67" s="183">
        <v>-237264</v>
      </c>
      <c r="U67" s="200">
        <f t="shared" si="2"/>
        <v>-494244</v>
      </c>
    </row>
    <row r="68" spans="1:21" ht="12.75" customHeight="1">
      <c r="A68" s="180">
        <v>30400</v>
      </c>
      <c r="B68" s="181" t="s">
        <v>430</v>
      </c>
      <c r="C68" s="255">
        <f t="shared" si="3"/>
        <v>1.0061028936632231E-3</v>
      </c>
      <c r="D68" s="255">
        <f t="shared" si="4"/>
        <v>1.0346236578118559E-3</v>
      </c>
      <c r="E68" s="200">
        <v>29474550.653614387</v>
      </c>
      <c r="F68" s="200">
        <v>31832592</v>
      </c>
      <c r="G68" s="194">
        <v>0</v>
      </c>
      <c r="H68" s="200">
        <v>1530024</v>
      </c>
      <c r="I68" s="200">
        <v>21198</v>
      </c>
      <c r="J68" s="200">
        <v>188841</v>
      </c>
      <c r="K68" s="200">
        <f t="shared" si="0"/>
        <v>1740063</v>
      </c>
      <c r="L68" s="182"/>
      <c r="M68" s="200">
        <v>1604764</v>
      </c>
      <c r="N68" s="200">
        <v>9570272</v>
      </c>
      <c r="O68" s="200">
        <v>0</v>
      </c>
      <c r="P68" s="200">
        <v>2227175</v>
      </c>
      <c r="Q68" s="200">
        <f t="shared" si="1"/>
        <v>13402211</v>
      </c>
      <c r="R68" s="200"/>
      <c r="S68" s="183">
        <v>-469896</v>
      </c>
      <c r="T68" s="183">
        <v>-446682</v>
      </c>
      <c r="U68" s="200">
        <f t="shared" si="2"/>
        <v>-916578</v>
      </c>
    </row>
    <row r="69" spans="1:21" ht="12.75" customHeight="1">
      <c r="A69" s="180">
        <v>30405</v>
      </c>
      <c r="B69" s="181" t="s">
        <v>431</v>
      </c>
      <c r="C69" s="255">
        <f t="shared" si="3"/>
        <v>6.0446382853194202E-4</v>
      </c>
      <c r="D69" s="255">
        <f t="shared" si="4"/>
        <v>6.7959080455819133E-4</v>
      </c>
      <c r="E69" s="200">
        <v>19360308.882791363</v>
      </c>
      <c r="F69" s="200">
        <v>19124933</v>
      </c>
      <c r="G69" s="194">
        <v>0</v>
      </c>
      <c r="H69" s="200">
        <v>919234</v>
      </c>
      <c r="I69" s="200">
        <v>12736</v>
      </c>
      <c r="J69" s="200">
        <v>0</v>
      </c>
      <c r="K69" s="200">
        <f t="shared" ref="K69:K132" si="5">SUM(G69:J69)</f>
        <v>931970</v>
      </c>
      <c r="L69" s="182"/>
      <c r="M69" s="200">
        <v>964138</v>
      </c>
      <c r="N69" s="200">
        <v>5749793</v>
      </c>
      <c r="O69" s="200">
        <v>0</v>
      </c>
      <c r="P69" s="200">
        <v>4199252</v>
      </c>
      <c r="Q69" s="200">
        <f t="shared" ref="Q69:Q132" si="6">SUM(M69:P69)</f>
        <v>10913183</v>
      </c>
      <c r="R69" s="200"/>
      <c r="S69" s="183">
        <v>-282312</v>
      </c>
      <c r="T69" s="183">
        <v>-1007295</v>
      </c>
      <c r="U69" s="200">
        <f t="shared" ref="U69:U132" si="7">S69+T69</f>
        <v>-1289607</v>
      </c>
    </row>
    <row r="70" spans="1:21" ht="12.75" customHeight="1">
      <c r="A70" s="180">
        <v>30500</v>
      </c>
      <c r="B70" s="181" t="s">
        <v>432</v>
      </c>
      <c r="C70" s="255">
        <f t="shared" ref="C70:C133" si="8">F70/$F$312</f>
        <v>1.0891823684217629E-3</v>
      </c>
      <c r="D70" s="255">
        <f t="shared" ref="D70:D133" si="9">E70/$E$312</f>
        <v>1.116546865189054E-3</v>
      </c>
      <c r="E70" s="200">
        <v>31808394.179532368</v>
      </c>
      <c r="F70" s="200">
        <v>34461185</v>
      </c>
      <c r="G70" s="194">
        <v>0</v>
      </c>
      <c r="H70" s="200">
        <v>1656367</v>
      </c>
      <c r="I70" s="200">
        <v>22948</v>
      </c>
      <c r="J70" s="200">
        <v>649218</v>
      </c>
      <c r="K70" s="200">
        <f t="shared" si="5"/>
        <v>2328533</v>
      </c>
      <c r="L70" s="182"/>
      <c r="M70" s="200">
        <v>1737278</v>
      </c>
      <c r="N70" s="200">
        <v>10360543</v>
      </c>
      <c r="O70" s="200">
        <v>0</v>
      </c>
      <c r="P70" s="200">
        <v>2294038</v>
      </c>
      <c r="Q70" s="200">
        <f t="shared" si="6"/>
        <v>14391859</v>
      </c>
      <c r="R70" s="200"/>
      <c r="S70" s="183">
        <v>-508698</v>
      </c>
      <c r="T70" s="183">
        <v>-308843</v>
      </c>
      <c r="U70" s="200">
        <f t="shared" si="7"/>
        <v>-817541</v>
      </c>
    </row>
    <row r="71" spans="1:21" ht="12.75" customHeight="1">
      <c r="A71" s="180">
        <v>30600</v>
      </c>
      <c r="B71" s="181" t="s">
        <v>433</v>
      </c>
      <c r="C71" s="255">
        <f t="shared" si="8"/>
        <v>7.9402861605930362E-4</v>
      </c>
      <c r="D71" s="255">
        <f t="shared" si="9"/>
        <v>8.4822694057957949E-4</v>
      </c>
      <c r="E71" s="200">
        <v>24164446.40242276</v>
      </c>
      <c r="F71" s="200">
        <v>25122668</v>
      </c>
      <c r="G71" s="194">
        <v>0</v>
      </c>
      <c r="H71" s="200">
        <v>1207514</v>
      </c>
      <c r="I71" s="200">
        <v>16730</v>
      </c>
      <c r="J71" s="200">
        <v>504339</v>
      </c>
      <c r="K71" s="200">
        <f t="shared" si="5"/>
        <v>1728583</v>
      </c>
      <c r="L71" s="182"/>
      <c r="M71" s="200">
        <v>1266499</v>
      </c>
      <c r="N71" s="200">
        <v>7552975</v>
      </c>
      <c r="O71" s="200">
        <v>0</v>
      </c>
      <c r="P71" s="200">
        <v>3608931</v>
      </c>
      <c r="Q71" s="200">
        <f t="shared" si="6"/>
        <v>12428405</v>
      </c>
      <c r="R71" s="200"/>
      <c r="S71" s="183">
        <v>-370848</v>
      </c>
      <c r="T71" s="183">
        <v>-637262</v>
      </c>
      <c r="U71" s="200">
        <f t="shared" si="7"/>
        <v>-1008110</v>
      </c>
    </row>
    <row r="72" spans="1:21" ht="12.75" customHeight="1">
      <c r="A72" s="180">
        <v>30601</v>
      </c>
      <c r="B72" s="181" t="s">
        <v>434</v>
      </c>
      <c r="C72" s="255">
        <f t="shared" si="8"/>
        <v>7.3418670863406633E-6</v>
      </c>
      <c r="D72" s="255">
        <f t="shared" si="9"/>
        <v>2.2134443965495571E-5</v>
      </c>
      <c r="E72" s="200">
        <v>630570.14492628828</v>
      </c>
      <c r="F72" s="200">
        <v>232293</v>
      </c>
      <c r="G72" s="194">
        <v>0</v>
      </c>
      <c r="H72" s="200">
        <v>11165</v>
      </c>
      <c r="I72" s="200">
        <v>155</v>
      </c>
      <c r="J72" s="200">
        <v>111428</v>
      </c>
      <c r="K72" s="200">
        <f t="shared" si="5"/>
        <v>122748</v>
      </c>
      <c r="L72" s="182"/>
      <c r="M72" s="200">
        <v>11710</v>
      </c>
      <c r="N72" s="200">
        <v>69837</v>
      </c>
      <c r="O72" s="200">
        <v>0</v>
      </c>
      <c r="P72" s="200">
        <v>603158</v>
      </c>
      <c r="Q72" s="200">
        <f t="shared" si="6"/>
        <v>684705</v>
      </c>
      <c r="R72" s="200"/>
      <c r="S72" s="183">
        <v>-3429</v>
      </c>
      <c r="T72" s="183">
        <v>-103776</v>
      </c>
      <c r="U72" s="200">
        <f t="shared" si="7"/>
        <v>-107205</v>
      </c>
    </row>
    <row r="73" spans="1:21" ht="12.75" customHeight="1">
      <c r="A73" s="180">
        <v>30700</v>
      </c>
      <c r="B73" s="181" t="s">
        <v>435</v>
      </c>
      <c r="C73" s="255">
        <f t="shared" si="8"/>
        <v>2.1387537436279216E-3</v>
      </c>
      <c r="D73" s="255">
        <f t="shared" si="9"/>
        <v>2.2283652688033879E-3</v>
      </c>
      <c r="E73" s="200">
        <v>63482083.068744473</v>
      </c>
      <c r="F73" s="200">
        <v>67669098</v>
      </c>
      <c r="G73" s="194">
        <v>0</v>
      </c>
      <c r="H73" s="200">
        <v>3252495</v>
      </c>
      <c r="I73" s="200">
        <v>45062</v>
      </c>
      <c r="J73" s="200">
        <v>1430496</v>
      </c>
      <c r="K73" s="200">
        <f t="shared" si="5"/>
        <v>4728053</v>
      </c>
      <c r="L73" s="182"/>
      <c r="M73" s="200">
        <v>3411375</v>
      </c>
      <c r="N73" s="200">
        <v>20344297</v>
      </c>
      <c r="O73" s="200">
        <v>0</v>
      </c>
      <c r="P73" s="200">
        <v>5944960</v>
      </c>
      <c r="Q73" s="200">
        <f t="shared" si="6"/>
        <v>29700632</v>
      </c>
      <c r="R73" s="200"/>
      <c r="S73" s="183">
        <v>-998896</v>
      </c>
      <c r="T73" s="183">
        <v>-851217</v>
      </c>
      <c r="U73" s="200">
        <f t="shared" si="7"/>
        <v>-1850113</v>
      </c>
    </row>
    <row r="74" spans="1:21" ht="12.75" customHeight="1">
      <c r="A74" s="180">
        <v>30705</v>
      </c>
      <c r="B74" s="181" t="s">
        <v>436</v>
      </c>
      <c r="C74" s="255">
        <f t="shared" si="8"/>
        <v>4.075760111315154E-4</v>
      </c>
      <c r="D74" s="255">
        <f t="shared" si="9"/>
        <v>4.1230499930641659E-4</v>
      </c>
      <c r="E74" s="200">
        <v>11745821.289740242</v>
      </c>
      <c r="F74" s="200">
        <v>12895501</v>
      </c>
      <c r="G74" s="194">
        <v>0</v>
      </c>
      <c r="H74" s="200">
        <v>619819</v>
      </c>
      <c r="I74" s="200">
        <v>8587</v>
      </c>
      <c r="J74" s="200">
        <v>55240</v>
      </c>
      <c r="K74" s="200">
        <f t="shared" si="5"/>
        <v>683646</v>
      </c>
      <c r="L74" s="182"/>
      <c r="M74" s="200">
        <v>650096</v>
      </c>
      <c r="N74" s="200">
        <v>3876953</v>
      </c>
      <c r="O74" s="200">
        <v>0</v>
      </c>
      <c r="P74" s="200">
        <v>967614</v>
      </c>
      <c r="Q74" s="200">
        <f t="shared" si="6"/>
        <v>5494663</v>
      </c>
      <c r="R74" s="200"/>
      <c r="S74" s="183">
        <v>-190357</v>
      </c>
      <c r="T74" s="183">
        <v>-287123</v>
      </c>
      <c r="U74" s="200">
        <f t="shared" si="7"/>
        <v>-477480</v>
      </c>
    </row>
    <row r="75" spans="1:21" ht="12.75" customHeight="1">
      <c r="A75" s="180">
        <v>30800</v>
      </c>
      <c r="B75" s="181" t="s">
        <v>437</v>
      </c>
      <c r="C75" s="255">
        <f t="shared" si="8"/>
        <v>7.1397245081939343E-4</v>
      </c>
      <c r="D75" s="255">
        <f t="shared" si="9"/>
        <v>7.4024616147653664E-4</v>
      </c>
      <c r="E75" s="200">
        <v>21088269.940325905</v>
      </c>
      <c r="F75" s="200">
        <v>22589731</v>
      </c>
      <c r="G75" s="194">
        <v>0</v>
      </c>
      <c r="H75" s="200">
        <v>1085769</v>
      </c>
      <c r="I75" s="200">
        <v>15043</v>
      </c>
      <c r="J75" s="200">
        <v>0</v>
      </c>
      <c r="K75" s="200">
        <f t="shared" si="5"/>
        <v>1100812</v>
      </c>
      <c r="L75" s="182"/>
      <c r="M75" s="200">
        <v>1138807</v>
      </c>
      <c r="N75" s="200">
        <v>6791463</v>
      </c>
      <c r="O75" s="200">
        <v>0</v>
      </c>
      <c r="P75" s="200">
        <v>4714470</v>
      </c>
      <c r="Q75" s="200">
        <f t="shared" si="6"/>
        <v>12644740</v>
      </c>
      <c r="R75" s="200"/>
      <c r="S75" s="183">
        <v>-333458</v>
      </c>
      <c r="T75" s="183">
        <v>-1169578</v>
      </c>
      <c r="U75" s="200">
        <f t="shared" si="7"/>
        <v>-1503036</v>
      </c>
    </row>
    <row r="76" spans="1:21" ht="12.75" customHeight="1">
      <c r="A76" s="180">
        <v>30900</v>
      </c>
      <c r="B76" s="181" t="s">
        <v>438</v>
      </c>
      <c r="C76" s="255">
        <f t="shared" si="8"/>
        <v>1.3471224790185801E-3</v>
      </c>
      <c r="D76" s="255">
        <f t="shared" si="9"/>
        <v>1.4179040138157216E-3</v>
      </c>
      <c r="E76" s="200">
        <v>40393512.521800891</v>
      </c>
      <c r="F76" s="200">
        <v>42622281</v>
      </c>
      <c r="G76" s="194">
        <v>0</v>
      </c>
      <c r="H76" s="200">
        <v>2048628</v>
      </c>
      <c r="I76" s="200">
        <v>28383</v>
      </c>
      <c r="J76" s="200">
        <v>0</v>
      </c>
      <c r="K76" s="200">
        <f t="shared" si="5"/>
        <v>2077011</v>
      </c>
      <c r="L76" s="182"/>
      <c r="M76" s="200">
        <v>2148700</v>
      </c>
      <c r="N76" s="200">
        <v>12814126</v>
      </c>
      <c r="O76" s="200">
        <v>0</v>
      </c>
      <c r="P76" s="200">
        <v>3505611</v>
      </c>
      <c r="Q76" s="200">
        <f t="shared" si="6"/>
        <v>18468437</v>
      </c>
      <c r="R76" s="200"/>
      <c r="S76" s="183">
        <v>-629168</v>
      </c>
      <c r="T76" s="183">
        <v>-780812</v>
      </c>
      <c r="U76" s="200">
        <f t="shared" si="7"/>
        <v>-1409980</v>
      </c>
    </row>
    <row r="77" spans="1:21" ht="12.75" customHeight="1">
      <c r="A77" s="180">
        <v>30905</v>
      </c>
      <c r="B77" s="181" t="s">
        <v>439</v>
      </c>
      <c r="C77" s="255">
        <f t="shared" si="8"/>
        <v>2.6544294735969016E-4</v>
      </c>
      <c r="D77" s="255">
        <f t="shared" si="9"/>
        <v>2.6701663618280687E-4</v>
      </c>
      <c r="E77" s="200">
        <v>7606819.4546920396</v>
      </c>
      <c r="F77" s="200">
        <v>8398482</v>
      </c>
      <c r="G77" s="194">
        <v>0</v>
      </c>
      <c r="H77" s="200">
        <v>403671</v>
      </c>
      <c r="I77" s="200">
        <v>5593</v>
      </c>
      <c r="J77" s="200">
        <v>316384</v>
      </c>
      <c r="K77" s="200">
        <f t="shared" si="5"/>
        <v>725648</v>
      </c>
      <c r="L77" s="182"/>
      <c r="M77" s="200">
        <v>423389</v>
      </c>
      <c r="N77" s="200">
        <v>2524952</v>
      </c>
      <c r="O77" s="200">
        <v>0</v>
      </c>
      <c r="P77" s="200">
        <v>903891</v>
      </c>
      <c r="Q77" s="200">
        <f t="shared" si="6"/>
        <v>3852232</v>
      </c>
      <c r="R77" s="200"/>
      <c r="S77" s="183">
        <v>-123974</v>
      </c>
      <c r="T77" s="183">
        <v>-223370</v>
      </c>
      <c r="U77" s="200">
        <f t="shared" si="7"/>
        <v>-347344</v>
      </c>
    </row>
    <row r="78" spans="1:21" ht="12.75" customHeight="1">
      <c r="A78" s="180">
        <v>31000</v>
      </c>
      <c r="B78" s="181" t="s">
        <v>440</v>
      </c>
      <c r="C78" s="255">
        <f t="shared" si="8"/>
        <v>4.2110363978485514E-3</v>
      </c>
      <c r="D78" s="255">
        <f t="shared" si="9"/>
        <v>4.308448473635232E-3</v>
      </c>
      <c r="E78" s="200">
        <v>122739879.19744825</v>
      </c>
      <c r="F78" s="200">
        <v>133235084</v>
      </c>
      <c r="G78" s="194">
        <v>0</v>
      </c>
      <c r="H78" s="200">
        <v>6403905</v>
      </c>
      <c r="I78" s="200">
        <v>88724</v>
      </c>
      <c r="J78" s="200">
        <v>4125051</v>
      </c>
      <c r="K78" s="200">
        <f t="shared" si="5"/>
        <v>10617680</v>
      </c>
      <c r="L78" s="182"/>
      <c r="M78" s="200">
        <v>6716727</v>
      </c>
      <c r="N78" s="200">
        <v>40056306</v>
      </c>
      <c r="O78" s="200">
        <v>0</v>
      </c>
      <c r="P78" s="200">
        <v>5040267</v>
      </c>
      <c r="Q78" s="200">
        <f t="shared" si="6"/>
        <v>51813300</v>
      </c>
      <c r="R78" s="200"/>
      <c r="S78" s="183">
        <v>-1966748</v>
      </c>
      <c r="T78" s="183">
        <v>287199</v>
      </c>
      <c r="U78" s="200">
        <f t="shared" si="7"/>
        <v>-1679549</v>
      </c>
    </row>
    <row r="79" spans="1:21" ht="12.75" customHeight="1">
      <c r="A79" s="180">
        <v>31005</v>
      </c>
      <c r="B79" s="181" t="s">
        <v>441</v>
      </c>
      <c r="C79" s="255">
        <f t="shared" si="8"/>
        <v>3.8063563554096788E-4</v>
      </c>
      <c r="D79" s="255">
        <f t="shared" si="9"/>
        <v>3.8411009508422642E-4</v>
      </c>
      <c r="E79" s="200">
        <v>10942599.628998099</v>
      </c>
      <c r="F79" s="200">
        <v>12043121</v>
      </c>
      <c r="G79" s="194">
        <v>0</v>
      </c>
      <c r="H79" s="200">
        <v>578849</v>
      </c>
      <c r="I79" s="200">
        <v>8020</v>
      </c>
      <c r="J79" s="200">
        <v>0</v>
      </c>
      <c r="K79" s="200">
        <f t="shared" si="5"/>
        <v>586869</v>
      </c>
      <c r="L79" s="182"/>
      <c r="M79" s="200">
        <v>607125</v>
      </c>
      <c r="N79" s="200">
        <v>3620690</v>
      </c>
      <c r="O79" s="200">
        <v>0</v>
      </c>
      <c r="P79" s="200">
        <v>660603</v>
      </c>
      <c r="Q79" s="200">
        <f t="shared" si="6"/>
        <v>4888418</v>
      </c>
      <c r="R79" s="200"/>
      <c r="S79" s="183">
        <v>-177774</v>
      </c>
      <c r="T79" s="183">
        <v>-208535</v>
      </c>
      <c r="U79" s="200">
        <f t="shared" si="7"/>
        <v>-386309</v>
      </c>
    </row>
    <row r="80" spans="1:21" ht="12.75" customHeight="1">
      <c r="A80" s="180">
        <v>31100</v>
      </c>
      <c r="B80" s="181" t="s">
        <v>442</v>
      </c>
      <c r="C80" s="255">
        <f t="shared" si="8"/>
        <v>8.7968210119378411E-3</v>
      </c>
      <c r="D80" s="255">
        <f t="shared" si="9"/>
        <v>8.9795052111713985E-3</v>
      </c>
      <c r="E80" s="200">
        <v>255809809.86923733</v>
      </c>
      <c r="F80" s="200">
        <v>278327014</v>
      </c>
      <c r="G80" s="194">
        <v>0</v>
      </c>
      <c r="H80" s="200">
        <v>13377707</v>
      </c>
      <c r="I80" s="200">
        <v>185344</v>
      </c>
      <c r="J80" s="200">
        <v>6993003</v>
      </c>
      <c r="K80" s="200">
        <f t="shared" si="5"/>
        <v>20556054</v>
      </c>
      <c r="L80" s="182"/>
      <c r="M80" s="200">
        <v>14031188</v>
      </c>
      <c r="N80" s="200">
        <v>83677299</v>
      </c>
      <c r="O80" s="200">
        <v>0</v>
      </c>
      <c r="P80" s="200">
        <v>8657260</v>
      </c>
      <c r="Q80" s="200">
        <f t="shared" si="6"/>
        <v>106365747</v>
      </c>
      <c r="R80" s="200"/>
      <c r="S80" s="183">
        <v>-4108520</v>
      </c>
      <c r="T80" s="183">
        <v>505369</v>
      </c>
      <c r="U80" s="200">
        <f t="shared" si="7"/>
        <v>-3603151</v>
      </c>
    </row>
    <row r="81" spans="1:21" ht="12.75" customHeight="1">
      <c r="A81" s="180">
        <v>31101</v>
      </c>
      <c r="B81" s="181" t="s">
        <v>443</v>
      </c>
      <c r="C81" s="255">
        <f t="shared" si="8"/>
        <v>5.2653709014981531E-5</v>
      </c>
      <c r="D81" s="255">
        <f t="shared" si="9"/>
        <v>6.0104617628475062E-5</v>
      </c>
      <c r="E81" s="200">
        <v>1712271.4945000478</v>
      </c>
      <c r="F81" s="200">
        <v>1665937</v>
      </c>
      <c r="G81" s="194">
        <v>0</v>
      </c>
      <c r="H81" s="200">
        <v>80073</v>
      </c>
      <c r="I81" s="200">
        <v>1109</v>
      </c>
      <c r="J81" s="200">
        <v>58305</v>
      </c>
      <c r="K81" s="200">
        <f t="shared" si="5"/>
        <v>139487</v>
      </c>
      <c r="L81" s="182"/>
      <c r="M81" s="200">
        <v>83984</v>
      </c>
      <c r="N81" s="200">
        <v>500854</v>
      </c>
      <c r="O81" s="200">
        <v>0</v>
      </c>
      <c r="P81" s="200">
        <v>329394</v>
      </c>
      <c r="Q81" s="200">
        <f t="shared" si="6"/>
        <v>914232</v>
      </c>
      <c r="R81" s="200"/>
      <c r="S81" s="183">
        <v>-24592</v>
      </c>
      <c r="T81" s="183">
        <v>-49410</v>
      </c>
      <c r="U81" s="200">
        <f t="shared" si="7"/>
        <v>-74002</v>
      </c>
    </row>
    <row r="82" spans="1:21" ht="12.75" customHeight="1">
      <c r="A82" s="180">
        <v>31102</v>
      </c>
      <c r="B82" s="181" t="s">
        <v>444</v>
      </c>
      <c r="C82" s="255">
        <f t="shared" si="8"/>
        <v>1.6616647175996468E-4</v>
      </c>
      <c r="D82" s="255">
        <f t="shared" si="9"/>
        <v>1.5768431165887918E-4</v>
      </c>
      <c r="E82" s="200">
        <v>4492139.9159762124</v>
      </c>
      <c r="F82" s="200">
        <v>5257424</v>
      </c>
      <c r="G82" s="194">
        <v>0</v>
      </c>
      <c r="H82" s="200">
        <v>252697</v>
      </c>
      <c r="I82" s="200">
        <v>3501</v>
      </c>
      <c r="J82" s="200">
        <v>515480</v>
      </c>
      <c r="K82" s="200">
        <f t="shared" si="5"/>
        <v>771678</v>
      </c>
      <c r="L82" s="182"/>
      <c r="M82" s="200">
        <v>265040</v>
      </c>
      <c r="N82" s="200">
        <v>1580612</v>
      </c>
      <c r="O82" s="200">
        <v>0</v>
      </c>
      <c r="P82" s="200">
        <v>0</v>
      </c>
      <c r="Q82" s="200">
        <f t="shared" si="6"/>
        <v>1845652</v>
      </c>
      <c r="R82" s="200"/>
      <c r="S82" s="183">
        <v>-77607</v>
      </c>
      <c r="T82" s="183">
        <v>128303</v>
      </c>
      <c r="U82" s="200">
        <f t="shared" si="7"/>
        <v>50696</v>
      </c>
    </row>
    <row r="83" spans="1:21" ht="12.75" customHeight="1">
      <c r="A83" s="180">
        <v>31105</v>
      </c>
      <c r="B83" s="181" t="s">
        <v>445</v>
      </c>
      <c r="C83" s="255">
        <f t="shared" si="8"/>
        <v>1.3437211293858716E-3</v>
      </c>
      <c r="D83" s="255">
        <f t="shared" si="9"/>
        <v>1.3772572601498678E-3</v>
      </c>
      <c r="E83" s="200">
        <v>39235560.264684558</v>
      </c>
      <c r="F83" s="200">
        <v>42514664</v>
      </c>
      <c r="G83" s="194">
        <v>0</v>
      </c>
      <c r="H83" s="200">
        <v>2043455</v>
      </c>
      <c r="I83" s="200">
        <v>28311</v>
      </c>
      <c r="J83" s="200">
        <v>2369596</v>
      </c>
      <c r="K83" s="200">
        <f t="shared" si="5"/>
        <v>4441362</v>
      </c>
      <c r="L83" s="182"/>
      <c r="M83" s="200">
        <v>2143275</v>
      </c>
      <c r="N83" s="200">
        <v>12781771</v>
      </c>
      <c r="O83" s="200">
        <v>0</v>
      </c>
      <c r="P83" s="200">
        <v>3073609</v>
      </c>
      <c r="Q83" s="200">
        <f t="shared" si="6"/>
        <v>17998655</v>
      </c>
      <c r="R83" s="200"/>
      <c r="S83" s="183">
        <v>-627580</v>
      </c>
      <c r="T83" s="183">
        <v>-278997</v>
      </c>
      <c r="U83" s="200">
        <f t="shared" si="7"/>
        <v>-906577</v>
      </c>
    </row>
    <row r="84" spans="1:21" ht="12.75" customHeight="1">
      <c r="A84" s="180">
        <v>31110</v>
      </c>
      <c r="B84" s="181" t="s">
        <v>446</v>
      </c>
      <c r="C84" s="255">
        <f t="shared" si="8"/>
        <v>2.1374246138797935E-3</v>
      </c>
      <c r="D84" s="255">
        <f t="shared" si="9"/>
        <v>2.0970215476748314E-3</v>
      </c>
      <c r="E84" s="200">
        <v>59740338.781140111</v>
      </c>
      <c r="F84" s="200">
        <v>67627045</v>
      </c>
      <c r="G84" s="194">
        <v>0</v>
      </c>
      <c r="H84" s="200">
        <v>3250474</v>
      </c>
      <c r="I84" s="200">
        <v>45034</v>
      </c>
      <c r="J84" s="200">
        <v>2955063</v>
      </c>
      <c r="K84" s="200">
        <f t="shared" si="5"/>
        <v>6250571</v>
      </c>
      <c r="L84" s="182"/>
      <c r="M84" s="200">
        <v>3409255</v>
      </c>
      <c r="N84" s="200">
        <v>20331654</v>
      </c>
      <c r="O84" s="200">
        <v>0</v>
      </c>
      <c r="P84" s="200">
        <v>0</v>
      </c>
      <c r="Q84" s="200">
        <f t="shared" si="6"/>
        <v>23740909</v>
      </c>
      <c r="R84" s="200"/>
      <c r="S84" s="183">
        <v>-998276</v>
      </c>
      <c r="T84" s="183">
        <v>769118</v>
      </c>
      <c r="U84" s="200">
        <f t="shared" si="7"/>
        <v>-229158</v>
      </c>
    </row>
    <row r="85" spans="1:21" ht="12.75" customHeight="1">
      <c r="A85" s="180">
        <v>31200</v>
      </c>
      <c r="B85" s="181" t="s">
        <v>447</v>
      </c>
      <c r="C85" s="255">
        <f t="shared" si="8"/>
        <v>3.7364182073656512E-3</v>
      </c>
      <c r="D85" s="255">
        <f t="shared" si="9"/>
        <v>3.8755713843221366E-3</v>
      </c>
      <c r="E85" s="200">
        <v>110407996.3921276</v>
      </c>
      <c r="F85" s="200">
        <v>118218402</v>
      </c>
      <c r="G85" s="194">
        <v>0</v>
      </c>
      <c r="H85" s="200">
        <v>5682133</v>
      </c>
      <c r="I85" s="200">
        <v>78724</v>
      </c>
      <c r="J85" s="200">
        <v>0</v>
      </c>
      <c r="K85" s="200">
        <f t="shared" si="5"/>
        <v>5760857</v>
      </c>
      <c r="L85" s="182"/>
      <c r="M85" s="200">
        <v>5959697</v>
      </c>
      <c r="N85" s="200">
        <v>35541633</v>
      </c>
      <c r="O85" s="200">
        <v>0</v>
      </c>
      <c r="P85" s="200">
        <v>11773643</v>
      </c>
      <c r="Q85" s="200">
        <f t="shared" si="6"/>
        <v>53274973</v>
      </c>
      <c r="R85" s="200"/>
      <c r="S85" s="183">
        <v>-1745079</v>
      </c>
      <c r="T85" s="183">
        <v>-2778050</v>
      </c>
      <c r="U85" s="200">
        <f t="shared" si="7"/>
        <v>-4523129</v>
      </c>
    </row>
    <row r="86" spans="1:21" ht="12.75" customHeight="1">
      <c r="A86" s="180">
        <v>31205</v>
      </c>
      <c r="B86" s="181" t="s">
        <v>448</v>
      </c>
      <c r="C86" s="255">
        <f t="shared" si="8"/>
        <v>4.2184330382412789E-4</v>
      </c>
      <c r="D86" s="255">
        <f t="shared" si="9"/>
        <v>4.4822146914005228E-4</v>
      </c>
      <c r="E86" s="200">
        <v>12769016.343726739</v>
      </c>
      <c r="F86" s="200">
        <v>13346911</v>
      </c>
      <c r="G86" s="194">
        <v>0</v>
      </c>
      <c r="H86" s="200">
        <v>641515</v>
      </c>
      <c r="I86" s="200">
        <v>8888</v>
      </c>
      <c r="J86" s="200">
        <v>0</v>
      </c>
      <c r="K86" s="200">
        <f t="shared" si="5"/>
        <v>650403</v>
      </c>
      <c r="L86" s="182"/>
      <c r="M86" s="200">
        <v>672852</v>
      </c>
      <c r="N86" s="200">
        <v>4012667</v>
      </c>
      <c r="O86" s="200">
        <v>0</v>
      </c>
      <c r="P86" s="200">
        <v>2100735</v>
      </c>
      <c r="Q86" s="200">
        <f t="shared" si="6"/>
        <v>6786254</v>
      </c>
      <c r="R86" s="200"/>
      <c r="S86" s="183">
        <v>-197020</v>
      </c>
      <c r="T86" s="183">
        <v>-575039</v>
      </c>
      <c r="U86" s="200">
        <f t="shared" si="7"/>
        <v>-772059</v>
      </c>
    </row>
    <row r="87" spans="1:21" ht="12.75" customHeight="1">
      <c r="A87" s="180">
        <v>31300</v>
      </c>
      <c r="B87" s="181" t="s">
        <v>449</v>
      </c>
      <c r="C87" s="255">
        <f t="shared" si="8"/>
        <v>1.0868536179305508E-2</v>
      </c>
      <c r="D87" s="255">
        <f t="shared" si="9"/>
        <v>1.0974196751183178E-2</v>
      </c>
      <c r="E87" s="200">
        <v>312634952.41310197</v>
      </c>
      <c r="F87" s="200">
        <v>343875045</v>
      </c>
      <c r="G87" s="194">
        <v>0</v>
      </c>
      <c r="H87" s="200">
        <v>16528254</v>
      </c>
      <c r="I87" s="200">
        <v>228993</v>
      </c>
      <c r="J87" s="200">
        <v>14839818</v>
      </c>
      <c r="K87" s="200">
        <f t="shared" si="5"/>
        <v>31597065</v>
      </c>
      <c r="L87" s="182"/>
      <c r="M87" s="200">
        <v>17335634</v>
      </c>
      <c r="N87" s="200">
        <v>103383910</v>
      </c>
      <c r="O87" s="200">
        <v>0</v>
      </c>
      <c r="P87" s="200">
        <v>9064578</v>
      </c>
      <c r="Q87" s="200">
        <f t="shared" si="6"/>
        <v>129784122</v>
      </c>
      <c r="R87" s="200"/>
      <c r="S87" s="183">
        <v>-5076107</v>
      </c>
      <c r="T87" s="183">
        <v>2910455</v>
      </c>
      <c r="U87" s="200">
        <f t="shared" si="7"/>
        <v>-2165652</v>
      </c>
    </row>
    <row r="88" spans="1:21" ht="12.75" customHeight="1">
      <c r="A88" s="180">
        <v>31301</v>
      </c>
      <c r="B88" s="181" t="s">
        <v>450</v>
      </c>
      <c r="C88" s="255">
        <f t="shared" si="8"/>
        <v>2.3366554835147331E-4</v>
      </c>
      <c r="D88" s="255">
        <f t="shared" si="9"/>
        <v>2.4859724409385817E-4</v>
      </c>
      <c r="E88" s="200">
        <v>7082084.3966490999</v>
      </c>
      <c r="F88" s="200">
        <v>7393061</v>
      </c>
      <c r="G88" s="194">
        <v>0</v>
      </c>
      <c r="H88" s="200">
        <v>355345</v>
      </c>
      <c r="I88" s="200">
        <v>4923</v>
      </c>
      <c r="J88" s="200">
        <v>1178310</v>
      </c>
      <c r="K88" s="200">
        <f t="shared" si="5"/>
        <v>1538578</v>
      </c>
      <c r="L88" s="182"/>
      <c r="M88" s="200">
        <v>372703</v>
      </c>
      <c r="N88" s="200">
        <v>2222678</v>
      </c>
      <c r="O88" s="200">
        <v>0</v>
      </c>
      <c r="P88" s="200">
        <v>780660</v>
      </c>
      <c r="Q88" s="200">
        <f t="shared" si="6"/>
        <v>3376041</v>
      </c>
      <c r="R88" s="200"/>
      <c r="S88" s="183">
        <v>-109133</v>
      </c>
      <c r="T88" s="183">
        <v>225748</v>
      </c>
      <c r="U88" s="200">
        <f t="shared" si="7"/>
        <v>116615</v>
      </c>
    </row>
    <row r="89" spans="1:21" ht="12.75" customHeight="1">
      <c r="A89" s="180">
        <v>31320</v>
      </c>
      <c r="B89" s="181" t="s">
        <v>451</v>
      </c>
      <c r="C89" s="255">
        <f t="shared" si="8"/>
        <v>1.9133532438436124E-3</v>
      </c>
      <c r="D89" s="255">
        <f t="shared" si="9"/>
        <v>1.9126687374384087E-3</v>
      </c>
      <c r="E89" s="200">
        <v>54488461.731526285</v>
      </c>
      <c r="F89" s="200">
        <v>60537539</v>
      </c>
      <c r="G89" s="194">
        <v>0</v>
      </c>
      <c r="H89" s="200">
        <v>2909719</v>
      </c>
      <c r="I89" s="200">
        <v>40313</v>
      </c>
      <c r="J89" s="200">
        <v>933939</v>
      </c>
      <c r="K89" s="200">
        <f t="shared" si="5"/>
        <v>3883971</v>
      </c>
      <c r="L89" s="182"/>
      <c r="M89" s="200">
        <v>3051855</v>
      </c>
      <c r="N89" s="200">
        <v>18200237</v>
      </c>
      <c r="O89" s="200">
        <v>0</v>
      </c>
      <c r="P89" s="200">
        <v>2632835</v>
      </c>
      <c r="Q89" s="200">
        <f t="shared" si="6"/>
        <v>23884927</v>
      </c>
      <c r="R89" s="200"/>
      <c r="S89" s="183">
        <v>-893624</v>
      </c>
      <c r="T89" s="183">
        <v>-341367</v>
      </c>
      <c r="U89" s="200">
        <f t="shared" si="7"/>
        <v>-1234991</v>
      </c>
    </row>
    <row r="90" spans="1:21" ht="12.75" customHeight="1">
      <c r="A90" s="180">
        <v>31400</v>
      </c>
      <c r="B90" s="181" t="s">
        <v>452</v>
      </c>
      <c r="C90" s="255">
        <f t="shared" si="8"/>
        <v>3.8923829058639938E-3</v>
      </c>
      <c r="D90" s="255">
        <f t="shared" si="9"/>
        <v>4.0811146075915277E-3</v>
      </c>
      <c r="E90" s="200">
        <v>116263549.85837409</v>
      </c>
      <c r="F90" s="200">
        <v>123153047</v>
      </c>
      <c r="G90" s="194">
        <v>0</v>
      </c>
      <c r="H90" s="200">
        <v>5919315</v>
      </c>
      <c r="I90" s="200">
        <v>82010</v>
      </c>
      <c r="J90" s="200">
        <v>2768253</v>
      </c>
      <c r="K90" s="200">
        <f t="shared" si="5"/>
        <v>8769578</v>
      </c>
      <c r="L90" s="182"/>
      <c r="M90" s="200">
        <v>6208465</v>
      </c>
      <c r="N90" s="200">
        <v>37025204</v>
      </c>
      <c r="O90" s="200">
        <v>0</v>
      </c>
      <c r="P90" s="200">
        <v>9889185</v>
      </c>
      <c r="Q90" s="200">
        <f t="shared" si="6"/>
        <v>53122854</v>
      </c>
      <c r="R90" s="200"/>
      <c r="S90" s="183">
        <v>-1817922</v>
      </c>
      <c r="T90" s="183">
        <v>-1215829</v>
      </c>
      <c r="U90" s="200">
        <f t="shared" si="7"/>
        <v>-3033751</v>
      </c>
    </row>
    <row r="91" spans="1:21" ht="12.75" customHeight="1">
      <c r="A91" s="180">
        <v>31405</v>
      </c>
      <c r="B91" s="181" t="s">
        <v>453</v>
      </c>
      <c r="C91" s="255">
        <f t="shared" si="8"/>
        <v>7.5861275873717951E-4</v>
      </c>
      <c r="D91" s="255">
        <f t="shared" si="9"/>
        <v>8.0229121681650399E-4</v>
      </c>
      <c r="E91" s="200">
        <v>22855820.984240588</v>
      </c>
      <c r="F91" s="200">
        <v>24002128</v>
      </c>
      <c r="G91" s="194">
        <v>0</v>
      </c>
      <c r="H91" s="200">
        <v>1153655</v>
      </c>
      <c r="I91" s="200">
        <v>15984</v>
      </c>
      <c r="J91" s="200">
        <v>912228</v>
      </c>
      <c r="K91" s="200">
        <f t="shared" si="5"/>
        <v>2081867</v>
      </c>
      <c r="L91" s="182"/>
      <c r="M91" s="200">
        <v>1210010</v>
      </c>
      <c r="N91" s="200">
        <v>7216092</v>
      </c>
      <c r="O91" s="200">
        <v>0</v>
      </c>
      <c r="P91" s="200">
        <v>2341766</v>
      </c>
      <c r="Q91" s="200">
        <f t="shared" si="6"/>
        <v>10767868</v>
      </c>
      <c r="R91" s="200"/>
      <c r="S91" s="183">
        <v>-354307</v>
      </c>
      <c r="T91" s="183">
        <v>-358013</v>
      </c>
      <c r="U91" s="200">
        <f t="shared" si="7"/>
        <v>-712320</v>
      </c>
    </row>
    <row r="92" spans="1:21" ht="12.75" customHeight="1">
      <c r="A92" s="180">
        <v>31500</v>
      </c>
      <c r="B92" s="181" t="s">
        <v>454</v>
      </c>
      <c r="C92" s="255">
        <f t="shared" si="8"/>
        <v>6.3103596188779896E-4</v>
      </c>
      <c r="D92" s="255">
        <f t="shared" si="9"/>
        <v>6.1941955085962046E-4</v>
      </c>
      <c r="E92" s="200">
        <v>17646139.04756755</v>
      </c>
      <c r="F92" s="200">
        <v>19965662</v>
      </c>
      <c r="G92" s="194">
        <v>0</v>
      </c>
      <c r="H92" s="200">
        <v>959644</v>
      </c>
      <c r="I92" s="200">
        <v>13296</v>
      </c>
      <c r="J92" s="200">
        <v>599668</v>
      </c>
      <c r="K92" s="200">
        <f t="shared" si="5"/>
        <v>1572608</v>
      </c>
      <c r="L92" s="182"/>
      <c r="M92" s="200">
        <v>1006521</v>
      </c>
      <c r="N92" s="200">
        <v>6002553</v>
      </c>
      <c r="O92" s="200">
        <v>0</v>
      </c>
      <c r="P92" s="200">
        <v>412720</v>
      </c>
      <c r="Q92" s="200">
        <f t="shared" si="6"/>
        <v>7421794</v>
      </c>
      <c r="R92" s="200"/>
      <c r="S92" s="183">
        <v>-294723</v>
      </c>
      <c r="T92" s="183">
        <v>38862</v>
      </c>
      <c r="U92" s="200">
        <f t="shared" si="7"/>
        <v>-255861</v>
      </c>
    </row>
    <row r="93" spans="1:21" ht="12.75" customHeight="1">
      <c r="A93" s="180">
        <v>31600</v>
      </c>
      <c r="B93" s="181" t="s">
        <v>455</v>
      </c>
      <c r="C93" s="255">
        <f t="shared" si="8"/>
        <v>2.8435256380349356E-3</v>
      </c>
      <c r="D93" s="255">
        <f t="shared" si="9"/>
        <v>2.8855861072185005E-3</v>
      </c>
      <c r="E93" s="200">
        <v>82205112.207132667</v>
      </c>
      <c r="F93" s="200">
        <v>89967728</v>
      </c>
      <c r="G93" s="194">
        <v>0</v>
      </c>
      <c r="H93" s="200">
        <v>4324273</v>
      </c>
      <c r="I93" s="200">
        <v>59911</v>
      </c>
      <c r="J93" s="200">
        <v>1307349</v>
      </c>
      <c r="K93" s="200">
        <f t="shared" si="5"/>
        <v>5691533</v>
      </c>
      <c r="L93" s="182"/>
      <c r="M93" s="200">
        <v>4535507</v>
      </c>
      <c r="N93" s="200">
        <v>27048242</v>
      </c>
      <c r="O93" s="200">
        <v>0</v>
      </c>
      <c r="P93" s="200">
        <v>3725426</v>
      </c>
      <c r="Q93" s="200">
        <f t="shared" si="6"/>
        <v>35309175</v>
      </c>
      <c r="R93" s="200"/>
      <c r="S93" s="183">
        <v>-1328057</v>
      </c>
      <c r="T93" s="183">
        <v>-419685</v>
      </c>
      <c r="U93" s="200">
        <f t="shared" si="7"/>
        <v>-1747742</v>
      </c>
    </row>
    <row r="94" spans="1:21" ht="12.75" customHeight="1">
      <c r="A94" s="180">
        <v>31605</v>
      </c>
      <c r="B94" s="181" t="s">
        <v>456</v>
      </c>
      <c r="C94" s="255">
        <f t="shared" si="8"/>
        <v>4.0174260659217261E-4</v>
      </c>
      <c r="D94" s="255">
        <f t="shared" si="9"/>
        <v>4.07426225687809E-4</v>
      </c>
      <c r="E94" s="200">
        <v>11606833.882035598</v>
      </c>
      <c r="F94" s="200">
        <v>12710935</v>
      </c>
      <c r="G94" s="194">
        <v>0</v>
      </c>
      <c r="H94" s="200">
        <v>610947</v>
      </c>
      <c r="I94" s="200">
        <v>8464</v>
      </c>
      <c r="J94" s="200">
        <v>246765</v>
      </c>
      <c r="K94" s="200">
        <f t="shared" si="5"/>
        <v>866176</v>
      </c>
      <c r="L94" s="182"/>
      <c r="M94" s="200">
        <v>640791</v>
      </c>
      <c r="N94" s="200">
        <v>3821464</v>
      </c>
      <c r="O94" s="200">
        <v>0</v>
      </c>
      <c r="P94" s="200">
        <v>148031</v>
      </c>
      <c r="Q94" s="200">
        <f t="shared" si="6"/>
        <v>4610286</v>
      </c>
      <c r="R94" s="200"/>
      <c r="S94" s="183">
        <v>-187632</v>
      </c>
      <c r="T94" s="183">
        <v>52354</v>
      </c>
      <c r="U94" s="200">
        <f t="shared" si="7"/>
        <v>-135278</v>
      </c>
    </row>
    <row r="95" spans="1:21" ht="12.75" customHeight="1">
      <c r="A95" s="180">
        <v>31700</v>
      </c>
      <c r="B95" s="181" t="s">
        <v>457</v>
      </c>
      <c r="C95" s="255">
        <f t="shared" si="8"/>
        <v>8.3986701498991372E-4</v>
      </c>
      <c r="D95" s="255">
        <f t="shared" si="9"/>
        <v>8.9217997575098782E-4</v>
      </c>
      <c r="E95" s="200">
        <v>25416588.620279673</v>
      </c>
      <c r="F95" s="200">
        <v>26572972</v>
      </c>
      <c r="G95" s="194">
        <v>0</v>
      </c>
      <c r="H95" s="200">
        <v>1277222</v>
      </c>
      <c r="I95" s="200">
        <v>17695</v>
      </c>
      <c r="J95" s="200">
        <v>1206058</v>
      </c>
      <c r="K95" s="200">
        <f t="shared" si="5"/>
        <v>2500975</v>
      </c>
      <c r="L95" s="182"/>
      <c r="M95" s="200">
        <v>1339613</v>
      </c>
      <c r="N95" s="200">
        <v>7989000</v>
      </c>
      <c r="O95" s="200">
        <v>0</v>
      </c>
      <c r="P95" s="200">
        <v>1830970</v>
      </c>
      <c r="Q95" s="200">
        <f t="shared" si="6"/>
        <v>11159583</v>
      </c>
      <c r="R95" s="200"/>
      <c r="S95" s="183">
        <v>-392257</v>
      </c>
      <c r="T95" s="183">
        <v>15354</v>
      </c>
      <c r="U95" s="200">
        <f t="shared" si="7"/>
        <v>-376903</v>
      </c>
    </row>
    <row r="96" spans="1:21" ht="12.75" customHeight="1">
      <c r="A96" s="180">
        <v>31800</v>
      </c>
      <c r="B96" s="181" t="s">
        <v>458</v>
      </c>
      <c r="C96" s="255">
        <f t="shared" si="8"/>
        <v>4.9170736409694807E-3</v>
      </c>
      <c r="D96" s="255">
        <f t="shared" si="9"/>
        <v>5.0859029063902526E-3</v>
      </c>
      <c r="E96" s="200">
        <v>144888145.2709097</v>
      </c>
      <c r="F96" s="200">
        <v>155573749</v>
      </c>
      <c r="G96" s="194">
        <v>0</v>
      </c>
      <c r="H96" s="200">
        <v>7477607</v>
      </c>
      <c r="I96" s="200">
        <v>103600</v>
      </c>
      <c r="J96" s="200">
        <v>755949</v>
      </c>
      <c r="K96" s="200">
        <f t="shared" si="5"/>
        <v>8337156</v>
      </c>
      <c r="L96" s="182"/>
      <c r="M96" s="200">
        <v>7842877</v>
      </c>
      <c r="N96" s="200">
        <v>46772288</v>
      </c>
      <c r="O96" s="200">
        <v>0</v>
      </c>
      <c r="P96" s="200">
        <v>14311818</v>
      </c>
      <c r="Q96" s="200">
        <f t="shared" si="6"/>
        <v>68926983</v>
      </c>
      <c r="R96" s="200"/>
      <c r="S96" s="183">
        <v>-2296500</v>
      </c>
      <c r="T96" s="183">
        <v>-3028310</v>
      </c>
      <c r="U96" s="200">
        <f t="shared" si="7"/>
        <v>-5324810</v>
      </c>
    </row>
    <row r="97" spans="1:21" ht="12.75" customHeight="1">
      <c r="A97" s="180">
        <v>31805</v>
      </c>
      <c r="B97" s="181" t="s">
        <v>459</v>
      </c>
      <c r="C97" s="255">
        <f t="shared" si="8"/>
        <v>1.013399026777064E-3</v>
      </c>
      <c r="D97" s="255">
        <f t="shared" si="9"/>
        <v>1.0040253912873048E-3</v>
      </c>
      <c r="E97" s="200">
        <v>28602861.561855111</v>
      </c>
      <c r="F97" s="200">
        <v>32063438</v>
      </c>
      <c r="G97" s="194">
        <v>0</v>
      </c>
      <c r="H97" s="200">
        <v>1541120</v>
      </c>
      <c r="I97" s="200">
        <v>21352</v>
      </c>
      <c r="J97" s="200">
        <v>1422739</v>
      </c>
      <c r="K97" s="200">
        <f t="shared" si="5"/>
        <v>2985211</v>
      </c>
      <c r="L97" s="182"/>
      <c r="M97" s="200">
        <v>1616401</v>
      </c>
      <c r="N97" s="200">
        <v>9639675</v>
      </c>
      <c r="O97" s="200">
        <v>0</v>
      </c>
      <c r="P97" s="200">
        <v>332916</v>
      </c>
      <c r="Q97" s="200">
        <f t="shared" si="6"/>
        <v>11588992</v>
      </c>
      <c r="R97" s="200"/>
      <c r="S97" s="183">
        <v>-473304</v>
      </c>
      <c r="T97" s="183">
        <v>222621</v>
      </c>
      <c r="U97" s="200">
        <f t="shared" si="7"/>
        <v>-250683</v>
      </c>
    </row>
    <row r="98" spans="1:21" ht="12.75" customHeight="1">
      <c r="A98" s="180">
        <v>31810</v>
      </c>
      <c r="B98" s="181" t="s">
        <v>460</v>
      </c>
      <c r="C98" s="255">
        <f t="shared" si="8"/>
        <v>1.2710090120506175E-3</v>
      </c>
      <c r="D98" s="255">
        <f t="shared" si="9"/>
        <v>1.3732090062592206E-3</v>
      </c>
      <c r="E98" s="200">
        <v>39120232.857025117</v>
      </c>
      <c r="F98" s="200">
        <v>40214089</v>
      </c>
      <c r="G98" s="194">
        <v>0</v>
      </c>
      <c r="H98" s="200">
        <v>1932878</v>
      </c>
      <c r="I98" s="200">
        <v>26779</v>
      </c>
      <c r="J98" s="200">
        <v>1530099</v>
      </c>
      <c r="K98" s="200">
        <f t="shared" si="5"/>
        <v>3489756</v>
      </c>
      <c r="L98" s="182"/>
      <c r="M98" s="200">
        <v>2027297</v>
      </c>
      <c r="N98" s="200">
        <v>12090118</v>
      </c>
      <c r="O98" s="200">
        <v>0</v>
      </c>
      <c r="P98" s="200">
        <v>4375854</v>
      </c>
      <c r="Q98" s="200">
        <f t="shared" si="6"/>
        <v>18493269</v>
      </c>
      <c r="R98" s="200"/>
      <c r="S98" s="183">
        <v>-593620</v>
      </c>
      <c r="T98" s="183">
        <v>-401343</v>
      </c>
      <c r="U98" s="200">
        <f t="shared" si="7"/>
        <v>-994963</v>
      </c>
    </row>
    <row r="99" spans="1:21" ht="12.75" customHeight="1">
      <c r="A99" s="180">
        <v>31820</v>
      </c>
      <c r="B99" s="181" t="s">
        <v>461</v>
      </c>
      <c r="C99" s="255">
        <f t="shared" si="8"/>
        <v>1.0978795034699547E-3</v>
      </c>
      <c r="D99" s="255">
        <f t="shared" si="9"/>
        <v>1.1621336194732519E-3</v>
      </c>
      <c r="E99" s="200">
        <v>33107078.090477508</v>
      </c>
      <c r="F99" s="200">
        <v>34736358</v>
      </c>
      <c r="G99" s="194">
        <v>0</v>
      </c>
      <c r="H99" s="200">
        <v>1669593</v>
      </c>
      <c r="I99" s="200">
        <v>23132</v>
      </c>
      <c r="J99" s="200">
        <v>0</v>
      </c>
      <c r="K99" s="200">
        <f t="shared" si="5"/>
        <v>1692725</v>
      </c>
      <c r="L99" s="182"/>
      <c r="M99" s="200">
        <v>1751150</v>
      </c>
      <c r="N99" s="200">
        <v>10443272</v>
      </c>
      <c r="O99" s="200">
        <v>0</v>
      </c>
      <c r="P99" s="200">
        <v>2960394</v>
      </c>
      <c r="Q99" s="200">
        <f t="shared" si="6"/>
        <v>15154816</v>
      </c>
      <c r="R99" s="200"/>
      <c r="S99" s="183">
        <v>-512760</v>
      </c>
      <c r="T99" s="183">
        <v>-645410</v>
      </c>
      <c r="U99" s="200">
        <f t="shared" si="7"/>
        <v>-1158170</v>
      </c>
    </row>
    <row r="100" spans="1:21" ht="12.75" customHeight="1">
      <c r="A100" s="180">
        <v>31900</v>
      </c>
      <c r="B100" s="181" t="s">
        <v>462</v>
      </c>
      <c r="C100" s="255">
        <f t="shared" si="8"/>
        <v>3.2231902089103273E-3</v>
      </c>
      <c r="D100" s="255">
        <f t="shared" si="9"/>
        <v>3.2545055875881643E-3</v>
      </c>
      <c r="E100" s="200">
        <v>92714958.786765128</v>
      </c>
      <c r="F100" s="200">
        <v>101980125</v>
      </c>
      <c r="G100" s="194">
        <v>0</v>
      </c>
      <c r="H100" s="200">
        <v>4901645</v>
      </c>
      <c r="I100" s="200">
        <v>67911</v>
      </c>
      <c r="J100" s="200">
        <v>3887844</v>
      </c>
      <c r="K100" s="200">
        <f t="shared" si="5"/>
        <v>8857400</v>
      </c>
      <c r="L100" s="182"/>
      <c r="M100" s="200">
        <v>5141083</v>
      </c>
      <c r="N100" s="200">
        <v>30659695</v>
      </c>
      <c r="O100" s="200">
        <v>0</v>
      </c>
      <c r="P100" s="200">
        <v>2492992</v>
      </c>
      <c r="Q100" s="200">
        <f t="shared" si="6"/>
        <v>38293770</v>
      </c>
      <c r="R100" s="200"/>
      <c r="S100" s="183">
        <v>-1505378</v>
      </c>
      <c r="T100" s="183">
        <v>732069</v>
      </c>
      <c r="U100" s="200">
        <f t="shared" si="7"/>
        <v>-773309</v>
      </c>
    </row>
    <row r="101" spans="1:21" ht="12.75" customHeight="1">
      <c r="A101" s="180">
        <v>32000</v>
      </c>
      <c r="B101" s="181" t="s">
        <v>463</v>
      </c>
      <c r="C101" s="255">
        <f t="shared" si="8"/>
        <v>1.2791098671228699E-3</v>
      </c>
      <c r="D101" s="255">
        <f t="shared" si="9"/>
        <v>1.3004983294745284E-3</v>
      </c>
      <c r="E101" s="200">
        <v>37048837.611258641</v>
      </c>
      <c r="F101" s="200">
        <v>40470396</v>
      </c>
      <c r="G101" s="194">
        <v>0</v>
      </c>
      <c r="H101" s="200">
        <v>1945198</v>
      </c>
      <c r="I101" s="200">
        <v>26950</v>
      </c>
      <c r="J101" s="200">
        <v>1499055</v>
      </c>
      <c r="K101" s="200">
        <f t="shared" si="5"/>
        <v>3471203</v>
      </c>
      <c r="L101" s="182"/>
      <c r="M101" s="200">
        <v>2040218</v>
      </c>
      <c r="N101" s="200">
        <v>12167175</v>
      </c>
      <c r="O101" s="200">
        <v>0</v>
      </c>
      <c r="P101" s="200">
        <v>1389448</v>
      </c>
      <c r="Q101" s="200">
        <f t="shared" si="6"/>
        <v>15596841</v>
      </c>
      <c r="R101" s="200"/>
      <c r="S101" s="183">
        <v>-597403</v>
      </c>
      <c r="T101" s="183">
        <v>190451</v>
      </c>
      <c r="U101" s="200">
        <f t="shared" si="7"/>
        <v>-406952</v>
      </c>
    </row>
    <row r="102" spans="1:21" ht="12.75" customHeight="1">
      <c r="A102" s="180">
        <v>32005</v>
      </c>
      <c r="B102" s="181" t="s">
        <v>464</v>
      </c>
      <c r="C102" s="255">
        <f t="shared" si="8"/>
        <v>2.6139920450579185E-4</v>
      </c>
      <c r="D102" s="255">
        <f t="shared" si="9"/>
        <v>2.8222739194690545E-4</v>
      </c>
      <c r="E102" s="200">
        <v>8040146.2860123888</v>
      </c>
      <c r="F102" s="200">
        <v>8270540</v>
      </c>
      <c r="G102" s="194">
        <v>0</v>
      </c>
      <c r="H102" s="200">
        <v>397521</v>
      </c>
      <c r="I102" s="200">
        <v>5508</v>
      </c>
      <c r="J102" s="200">
        <v>314156</v>
      </c>
      <c r="K102" s="200">
        <f t="shared" si="5"/>
        <v>717185</v>
      </c>
      <c r="L102" s="182"/>
      <c r="M102" s="200">
        <v>416939</v>
      </c>
      <c r="N102" s="200">
        <v>2486487</v>
      </c>
      <c r="O102" s="200">
        <v>0</v>
      </c>
      <c r="P102" s="200">
        <v>924590</v>
      </c>
      <c r="Q102" s="200">
        <f t="shared" si="6"/>
        <v>3828016</v>
      </c>
      <c r="R102" s="200"/>
      <c r="S102" s="183">
        <v>-122085</v>
      </c>
      <c r="T102" s="183">
        <v>-132876</v>
      </c>
      <c r="U102" s="200">
        <f t="shared" si="7"/>
        <v>-254961</v>
      </c>
    </row>
    <row r="103" spans="1:21" ht="12.75" customHeight="1">
      <c r="A103" s="180">
        <v>32100</v>
      </c>
      <c r="B103" s="181" t="s">
        <v>465</v>
      </c>
      <c r="C103" s="255">
        <f t="shared" si="8"/>
        <v>7.1690299654445866E-4</v>
      </c>
      <c r="D103" s="255">
        <f t="shared" si="9"/>
        <v>7.3955663009120083E-4</v>
      </c>
      <c r="E103" s="200">
        <v>21068626.442334257</v>
      </c>
      <c r="F103" s="200">
        <v>22682452</v>
      </c>
      <c r="G103" s="194">
        <v>0</v>
      </c>
      <c r="H103" s="200">
        <v>1090225</v>
      </c>
      <c r="I103" s="200">
        <v>15105</v>
      </c>
      <c r="J103" s="200">
        <v>0</v>
      </c>
      <c r="K103" s="200">
        <f t="shared" si="5"/>
        <v>1105330</v>
      </c>
      <c r="L103" s="182"/>
      <c r="M103" s="200">
        <v>1143481</v>
      </c>
      <c r="N103" s="200">
        <v>6819339</v>
      </c>
      <c r="O103" s="200">
        <v>0</v>
      </c>
      <c r="P103" s="200">
        <v>1787746</v>
      </c>
      <c r="Q103" s="200">
        <f t="shared" si="6"/>
        <v>9750566</v>
      </c>
      <c r="R103" s="200"/>
      <c r="S103" s="183">
        <v>-334827</v>
      </c>
      <c r="T103" s="183">
        <v>-445527</v>
      </c>
      <c r="U103" s="200">
        <f t="shared" si="7"/>
        <v>-780354</v>
      </c>
    </row>
    <row r="104" spans="1:21" ht="12.75" customHeight="1">
      <c r="A104" s="180">
        <v>32200</v>
      </c>
      <c r="B104" s="181" t="s">
        <v>466</v>
      </c>
      <c r="C104" s="255">
        <f t="shared" si="8"/>
        <v>4.8730280959366322E-4</v>
      </c>
      <c r="D104" s="255">
        <f t="shared" si="9"/>
        <v>4.9752387556338757E-4</v>
      </c>
      <c r="E104" s="200">
        <v>14173552.441947233</v>
      </c>
      <c r="F104" s="200">
        <v>15418017</v>
      </c>
      <c r="G104" s="194">
        <v>0</v>
      </c>
      <c r="H104" s="200">
        <v>741062</v>
      </c>
      <c r="I104" s="200">
        <v>10267</v>
      </c>
      <c r="J104" s="200">
        <v>439180</v>
      </c>
      <c r="K104" s="200">
        <f t="shared" si="5"/>
        <v>1190509</v>
      </c>
      <c r="L104" s="182"/>
      <c r="M104" s="200">
        <v>777262</v>
      </c>
      <c r="N104" s="200">
        <v>4635332</v>
      </c>
      <c r="O104" s="200">
        <v>0</v>
      </c>
      <c r="P104" s="200">
        <v>355205</v>
      </c>
      <c r="Q104" s="200">
        <f t="shared" si="6"/>
        <v>5767799</v>
      </c>
      <c r="R104" s="200"/>
      <c r="S104" s="183">
        <v>-227593</v>
      </c>
      <c r="T104" s="183">
        <v>55461</v>
      </c>
      <c r="U104" s="200">
        <f t="shared" si="7"/>
        <v>-172132</v>
      </c>
    </row>
    <row r="105" spans="1:21" ht="12.75" customHeight="1">
      <c r="A105" s="180">
        <v>32300</v>
      </c>
      <c r="B105" s="181" t="s">
        <v>467</v>
      </c>
      <c r="C105" s="255">
        <f t="shared" si="8"/>
        <v>5.009561924486497E-3</v>
      </c>
      <c r="D105" s="255">
        <f t="shared" si="9"/>
        <v>5.3920619888429442E-3</v>
      </c>
      <c r="E105" s="200">
        <v>153610061.99462038</v>
      </c>
      <c r="F105" s="200">
        <v>158500032</v>
      </c>
      <c r="G105" s="194">
        <v>0</v>
      </c>
      <c r="H105" s="200">
        <v>7618258</v>
      </c>
      <c r="I105" s="200">
        <v>105548</v>
      </c>
      <c r="J105" s="200">
        <v>3572532</v>
      </c>
      <c r="K105" s="200">
        <f t="shared" si="5"/>
        <v>11296338</v>
      </c>
      <c r="L105" s="182"/>
      <c r="M105" s="200">
        <v>7990398</v>
      </c>
      <c r="N105" s="200">
        <v>47652056</v>
      </c>
      <c r="O105" s="200">
        <v>0</v>
      </c>
      <c r="P105" s="200">
        <v>20984089</v>
      </c>
      <c r="Q105" s="200">
        <f t="shared" si="6"/>
        <v>76626543</v>
      </c>
      <c r="R105" s="200"/>
      <c r="S105" s="183">
        <v>-2339696</v>
      </c>
      <c r="T105" s="183">
        <v>-3365947</v>
      </c>
      <c r="U105" s="200">
        <f t="shared" si="7"/>
        <v>-5705643</v>
      </c>
    </row>
    <row r="106" spans="1:21" ht="12.75" customHeight="1">
      <c r="A106" s="180">
        <v>32305</v>
      </c>
      <c r="B106" s="181" t="s">
        <v>468</v>
      </c>
      <c r="C106" s="255">
        <f t="shared" si="8"/>
        <v>5.404572534575162E-4</v>
      </c>
      <c r="D106" s="255">
        <f t="shared" si="9"/>
        <v>5.2043916803732151E-4</v>
      </c>
      <c r="E106" s="200">
        <v>14826367.544004543</v>
      </c>
      <c r="F106" s="200">
        <v>17099797</v>
      </c>
      <c r="G106" s="194">
        <v>0</v>
      </c>
      <c r="H106" s="200">
        <v>821897</v>
      </c>
      <c r="I106" s="200">
        <v>11387</v>
      </c>
      <c r="J106" s="200">
        <v>733915</v>
      </c>
      <c r="K106" s="200">
        <f t="shared" si="5"/>
        <v>1567199</v>
      </c>
      <c r="L106" s="182"/>
      <c r="M106" s="200">
        <v>862045</v>
      </c>
      <c r="N106" s="200">
        <v>5140948</v>
      </c>
      <c r="O106" s="200">
        <v>0</v>
      </c>
      <c r="P106" s="200">
        <v>1059959</v>
      </c>
      <c r="Q106" s="200">
        <f t="shared" si="6"/>
        <v>7062952</v>
      </c>
      <c r="R106" s="200"/>
      <c r="S106" s="183">
        <v>-252418</v>
      </c>
      <c r="T106" s="183">
        <v>-128694</v>
      </c>
      <c r="U106" s="200">
        <f t="shared" si="7"/>
        <v>-381112</v>
      </c>
    </row>
    <row r="107" spans="1:21" ht="12.75" customHeight="1">
      <c r="A107" s="180">
        <v>32400</v>
      </c>
      <c r="B107" s="181" t="s">
        <v>469</v>
      </c>
      <c r="C107" s="255">
        <f t="shared" si="8"/>
        <v>1.766831678287668E-3</v>
      </c>
      <c r="D107" s="255">
        <f t="shared" si="9"/>
        <v>1.8784112580923565E-3</v>
      </c>
      <c r="E107" s="200">
        <v>53512528.306240179</v>
      </c>
      <c r="F107" s="200">
        <v>55901670</v>
      </c>
      <c r="G107" s="194">
        <v>0</v>
      </c>
      <c r="H107" s="200">
        <v>2686897</v>
      </c>
      <c r="I107" s="200">
        <v>37226</v>
      </c>
      <c r="J107" s="200">
        <v>1347387</v>
      </c>
      <c r="K107" s="200">
        <f t="shared" si="5"/>
        <v>4071510</v>
      </c>
      <c r="L107" s="182"/>
      <c r="M107" s="200">
        <v>2818148</v>
      </c>
      <c r="N107" s="200">
        <v>16806492</v>
      </c>
      <c r="O107" s="200">
        <v>0</v>
      </c>
      <c r="P107" s="200">
        <v>7263337</v>
      </c>
      <c r="Q107" s="200">
        <f t="shared" si="6"/>
        <v>26887977</v>
      </c>
      <c r="R107" s="200"/>
      <c r="S107" s="183">
        <v>-825192</v>
      </c>
      <c r="T107" s="183">
        <v>-1171556</v>
      </c>
      <c r="U107" s="200">
        <f t="shared" si="7"/>
        <v>-1996748</v>
      </c>
    </row>
    <row r="108" spans="1:21" ht="12.75" customHeight="1">
      <c r="A108" s="180">
        <v>32405</v>
      </c>
      <c r="B108" s="181" t="s">
        <v>470</v>
      </c>
      <c r="C108" s="255">
        <f t="shared" si="8"/>
        <v>4.812011011893915E-4</v>
      </c>
      <c r="D108" s="255">
        <f t="shared" si="9"/>
        <v>4.8692422974507259E-4</v>
      </c>
      <c r="E108" s="200">
        <v>13871587.765976997</v>
      </c>
      <c r="F108" s="200">
        <v>15224962</v>
      </c>
      <c r="G108" s="194">
        <v>0</v>
      </c>
      <c r="H108" s="200">
        <v>731783</v>
      </c>
      <c r="I108" s="200">
        <v>10139</v>
      </c>
      <c r="J108" s="200">
        <v>178424</v>
      </c>
      <c r="K108" s="200">
        <f t="shared" si="5"/>
        <v>920346</v>
      </c>
      <c r="L108" s="182"/>
      <c r="M108" s="200">
        <v>767530</v>
      </c>
      <c r="N108" s="200">
        <v>4577291</v>
      </c>
      <c r="O108" s="200">
        <v>0</v>
      </c>
      <c r="P108" s="200">
        <v>161030</v>
      </c>
      <c r="Q108" s="200">
        <f t="shared" si="6"/>
        <v>5505851</v>
      </c>
      <c r="R108" s="200"/>
      <c r="S108" s="183">
        <v>-224743</v>
      </c>
      <c r="T108" s="183">
        <v>14728</v>
      </c>
      <c r="U108" s="200">
        <f t="shared" si="7"/>
        <v>-210015</v>
      </c>
    </row>
    <row r="109" spans="1:21" ht="12.75" customHeight="1">
      <c r="A109" s="180">
        <v>32410</v>
      </c>
      <c r="B109" s="181" t="s">
        <v>471</v>
      </c>
      <c r="C109" s="255">
        <f t="shared" si="8"/>
        <v>7.2233579424106674E-4</v>
      </c>
      <c r="D109" s="255">
        <f t="shared" si="9"/>
        <v>7.2640593394775448E-4</v>
      </c>
      <c r="E109" s="200">
        <v>20693986.971562762</v>
      </c>
      <c r="F109" s="200">
        <v>22854343</v>
      </c>
      <c r="G109" s="194">
        <v>0</v>
      </c>
      <c r="H109" s="200">
        <v>1098487</v>
      </c>
      <c r="I109" s="200">
        <v>15219</v>
      </c>
      <c r="J109" s="200">
        <v>80523</v>
      </c>
      <c r="K109" s="200">
        <f t="shared" si="5"/>
        <v>1194229</v>
      </c>
      <c r="L109" s="182"/>
      <c r="M109" s="200">
        <v>1152147</v>
      </c>
      <c r="N109" s="200">
        <v>6871017</v>
      </c>
      <c r="O109" s="200">
        <v>0</v>
      </c>
      <c r="P109" s="200">
        <v>1409694</v>
      </c>
      <c r="Q109" s="200">
        <f t="shared" si="6"/>
        <v>9432858</v>
      </c>
      <c r="R109" s="200"/>
      <c r="S109" s="183">
        <v>-337364</v>
      </c>
      <c r="T109" s="183">
        <v>-321693</v>
      </c>
      <c r="U109" s="200">
        <f t="shared" si="7"/>
        <v>-659057</v>
      </c>
    </row>
    <row r="110" spans="1:21" ht="12.75" customHeight="1">
      <c r="A110" s="180">
        <v>32500</v>
      </c>
      <c r="B110" s="181" t="s">
        <v>472</v>
      </c>
      <c r="C110" s="255">
        <f t="shared" si="8"/>
        <v>4.2530010629356829E-3</v>
      </c>
      <c r="D110" s="255">
        <f t="shared" si="9"/>
        <v>4.2085957674331785E-3</v>
      </c>
      <c r="E110" s="200">
        <v>119895256.78365448</v>
      </c>
      <c r="F110" s="200">
        <v>134562825</v>
      </c>
      <c r="G110" s="194">
        <v>0</v>
      </c>
      <c r="H110" s="200">
        <v>6467723</v>
      </c>
      <c r="I110" s="200">
        <v>89608</v>
      </c>
      <c r="J110" s="200">
        <v>1543095</v>
      </c>
      <c r="K110" s="200">
        <f t="shared" si="5"/>
        <v>8100426</v>
      </c>
      <c r="L110" s="182"/>
      <c r="M110" s="200">
        <v>6783662</v>
      </c>
      <c r="N110" s="200">
        <v>40455483</v>
      </c>
      <c r="O110" s="200">
        <v>0</v>
      </c>
      <c r="P110" s="200">
        <v>5876283</v>
      </c>
      <c r="Q110" s="200">
        <f t="shared" si="6"/>
        <v>53115428</v>
      </c>
      <c r="R110" s="200"/>
      <c r="S110" s="183">
        <v>-1986347</v>
      </c>
      <c r="T110" s="183">
        <v>-1236729</v>
      </c>
      <c r="U110" s="200">
        <f t="shared" si="7"/>
        <v>-3223076</v>
      </c>
    </row>
    <row r="111" spans="1:21" ht="12.75" customHeight="1">
      <c r="A111" s="180">
        <v>32505</v>
      </c>
      <c r="B111" s="181" t="s">
        <v>473</v>
      </c>
      <c r="C111" s="255">
        <f t="shared" si="8"/>
        <v>6.159610394790209E-4</v>
      </c>
      <c r="D111" s="255">
        <f t="shared" si="9"/>
        <v>6.6995288297929214E-4</v>
      </c>
      <c r="E111" s="200">
        <v>19085741.985322945</v>
      </c>
      <c r="F111" s="200">
        <v>19488699</v>
      </c>
      <c r="G111" s="194">
        <v>0</v>
      </c>
      <c r="H111" s="200">
        <v>936719</v>
      </c>
      <c r="I111" s="200">
        <v>12978</v>
      </c>
      <c r="J111" s="200">
        <v>1809668</v>
      </c>
      <c r="K111" s="200">
        <f t="shared" si="5"/>
        <v>2759365</v>
      </c>
      <c r="L111" s="182"/>
      <c r="M111" s="200">
        <v>982476</v>
      </c>
      <c r="N111" s="200">
        <v>5859157</v>
      </c>
      <c r="O111" s="200">
        <v>0</v>
      </c>
      <c r="P111" s="200">
        <v>2604717</v>
      </c>
      <c r="Q111" s="200">
        <f t="shared" si="6"/>
        <v>9446350</v>
      </c>
      <c r="R111" s="200"/>
      <c r="S111" s="183">
        <v>-287682</v>
      </c>
      <c r="T111" s="183">
        <v>-164736</v>
      </c>
      <c r="U111" s="200">
        <f t="shared" si="7"/>
        <v>-452418</v>
      </c>
    </row>
    <row r="112" spans="1:21" ht="12.75" customHeight="1">
      <c r="A112" s="180">
        <v>32600</v>
      </c>
      <c r="B112" s="181" t="s">
        <v>474</v>
      </c>
      <c r="C112" s="255">
        <f t="shared" si="8"/>
        <v>1.5513629790999494E-2</v>
      </c>
      <c r="D112" s="255">
        <f t="shared" si="9"/>
        <v>1.5298067204105457E-2</v>
      </c>
      <c r="E112" s="200">
        <v>435814175.81676757</v>
      </c>
      <c r="F112" s="200">
        <v>490843482</v>
      </c>
      <c r="G112" s="194">
        <v>0</v>
      </c>
      <c r="H112" s="200">
        <v>23592249</v>
      </c>
      <c r="I112" s="200">
        <v>326863</v>
      </c>
      <c r="J112" s="200">
        <v>7357200</v>
      </c>
      <c r="K112" s="200">
        <f t="shared" si="5"/>
        <v>31276312</v>
      </c>
      <c r="L112" s="182"/>
      <c r="M112" s="200">
        <v>24744695</v>
      </c>
      <c r="N112" s="200">
        <v>147569063</v>
      </c>
      <c r="O112" s="200">
        <v>0</v>
      </c>
      <c r="P112" s="200">
        <v>16403548</v>
      </c>
      <c r="Q112" s="200">
        <f t="shared" si="6"/>
        <v>188717306</v>
      </c>
      <c r="R112" s="200"/>
      <c r="S112" s="183">
        <v>-7245579</v>
      </c>
      <c r="T112" s="183">
        <v>-2733458</v>
      </c>
      <c r="U112" s="200">
        <f t="shared" si="7"/>
        <v>-9979037</v>
      </c>
    </row>
    <row r="113" spans="1:21" ht="12.75" customHeight="1">
      <c r="A113" s="180">
        <v>32605</v>
      </c>
      <c r="B113" s="181" t="s">
        <v>475</v>
      </c>
      <c r="C113" s="255">
        <f t="shared" si="8"/>
        <v>2.1827537127185829E-3</v>
      </c>
      <c r="D113" s="255">
        <f t="shared" si="9"/>
        <v>2.1858846557804451E-3</v>
      </c>
      <c r="E113" s="200">
        <v>62271887.486140646</v>
      </c>
      <c r="F113" s="200">
        <v>69061235</v>
      </c>
      <c r="G113" s="194">
        <v>0</v>
      </c>
      <c r="H113" s="200">
        <v>3319408</v>
      </c>
      <c r="I113" s="200">
        <v>45989</v>
      </c>
      <c r="J113" s="200">
        <v>2371667</v>
      </c>
      <c r="K113" s="200">
        <f t="shared" si="5"/>
        <v>5737064</v>
      </c>
      <c r="L113" s="182"/>
      <c r="M113" s="200">
        <v>3481556</v>
      </c>
      <c r="N113" s="200">
        <v>20762834</v>
      </c>
      <c r="O113" s="200">
        <v>0</v>
      </c>
      <c r="P113" s="200">
        <v>2932917</v>
      </c>
      <c r="Q113" s="200">
        <f t="shared" si="6"/>
        <v>27177307</v>
      </c>
      <c r="R113" s="200"/>
      <c r="S113" s="183">
        <v>-1019446</v>
      </c>
      <c r="T113" s="183">
        <v>-387802</v>
      </c>
      <c r="U113" s="200">
        <f t="shared" si="7"/>
        <v>-1407248</v>
      </c>
    </row>
    <row r="114" spans="1:21" ht="12.75" customHeight="1">
      <c r="A114" s="180">
        <v>32700</v>
      </c>
      <c r="B114" s="181" t="s">
        <v>476</v>
      </c>
      <c r="C114" s="255">
        <f t="shared" si="8"/>
        <v>1.3817991021438819E-3</v>
      </c>
      <c r="D114" s="255">
        <f t="shared" si="9"/>
        <v>1.4014362708477614E-3</v>
      </c>
      <c r="E114" s="200">
        <v>39924376.405885674</v>
      </c>
      <c r="F114" s="200">
        <v>43719432</v>
      </c>
      <c r="G114" s="194">
        <v>0</v>
      </c>
      <c r="H114" s="200">
        <v>2101362</v>
      </c>
      <c r="I114" s="200">
        <v>29114</v>
      </c>
      <c r="J114" s="200">
        <v>1775922</v>
      </c>
      <c r="K114" s="200">
        <f t="shared" si="5"/>
        <v>3906398</v>
      </c>
      <c r="L114" s="182"/>
      <c r="M114" s="200">
        <v>2204010</v>
      </c>
      <c r="N114" s="200">
        <v>13143978</v>
      </c>
      <c r="O114" s="200">
        <v>0</v>
      </c>
      <c r="P114" s="200">
        <v>1540332</v>
      </c>
      <c r="Q114" s="200">
        <f t="shared" si="6"/>
        <v>16888320</v>
      </c>
      <c r="R114" s="200"/>
      <c r="S114" s="183">
        <v>-645364</v>
      </c>
      <c r="T114" s="183">
        <v>240579</v>
      </c>
      <c r="U114" s="200">
        <f t="shared" si="7"/>
        <v>-404785</v>
      </c>
    </row>
    <row r="115" spans="1:21" ht="12.75" customHeight="1">
      <c r="A115" s="180">
        <v>32800</v>
      </c>
      <c r="B115" s="181" t="s">
        <v>477</v>
      </c>
      <c r="C115" s="255">
        <f t="shared" si="8"/>
        <v>1.9839326472905782E-3</v>
      </c>
      <c r="D115" s="255">
        <f t="shared" si="9"/>
        <v>1.9497622112512652E-3</v>
      </c>
      <c r="E115" s="200">
        <v>55545187.493169725</v>
      </c>
      <c r="F115" s="200">
        <v>62770636</v>
      </c>
      <c r="G115" s="194">
        <v>0</v>
      </c>
      <c r="H115" s="200">
        <v>3017052</v>
      </c>
      <c r="I115" s="200">
        <v>41800</v>
      </c>
      <c r="J115" s="200">
        <v>5022858</v>
      </c>
      <c r="K115" s="200">
        <f t="shared" si="5"/>
        <v>8081710</v>
      </c>
      <c r="L115" s="182"/>
      <c r="M115" s="200">
        <v>3164431</v>
      </c>
      <c r="N115" s="200">
        <v>18871604</v>
      </c>
      <c r="O115" s="200">
        <v>0</v>
      </c>
      <c r="P115" s="200">
        <v>0</v>
      </c>
      <c r="Q115" s="200">
        <f t="shared" si="6"/>
        <v>22036035</v>
      </c>
      <c r="R115" s="200"/>
      <c r="S115" s="183">
        <v>-926588</v>
      </c>
      <c r="T115" s="183">
        <v>1345358</v>
      </c>
      <c r="U115" s="200">
        <f t="shared" si="7"/>
        <v>418770</v>
      </c>
    </row>
    <row r="116" spans="1:21" ht="12.75" customHeight="1">
      <c r="A116" s="180">
        <v>32900</v>
      </c>
      <c r="B116" s="181" t="s">
        <v>478</v>
      </c>
      <c r="C116" s="255">
        <f t="shared" si="8"/>
        <v>5.5778784998030033E-3</v>
      </c>
      <c r="D116" s="255">
        <f t="shared" si="9"/>
        <v>5.8271383632817215E-3</v>
      </c>
      <c r="E116" s="200">
        <v>166004598.4424991</v>
      </c>
      <c r="F116" s="200">
        <v>176481284</v>
      </c>
      <c r="G116" s="194">
        <v>0</v>
      </c>
      <c r="H116" s="200">
        <v>8482521</v>
      </c>
      <c r="I116" s="200">
        <v>117523</v>
      </c>
      <c r="J116" s="200">
        <v>5223084</v>
      </c>
      <c r="K116" s="200">
        <f t="shared" si="5"/>
        <v>13823128</v>
      </c>
      <c r="L116" s="182"/>
      <c r="M116" s="200">
        <v>8896880</v>
      </c>
      <c r="N116" s="200">
        <v>53058009</v>
      </c>
      <c r="O116" s="200">
        <v>0</v>
      </c>
      <c r="P116" s="200">
        <v>14331182</v>
      </c>
      <c r="Q116" s="200">
        <f t="shared" si="6"/>
        <v>76286071</v>
      </c>
      <c r="R116" s="200"/>
      <c r="S116" s="183">
        <v>-2605126</v>
      </c>
      <c r="T116" s="183">
        <v>-1388441</v>
      </c>
      <c r="U116" s="200">
        <f t="shared" si="7"/>
        <v>-3993567</v>
      </c>
    </row>
    <row r="117" spans="1:21" ht="12.75" customHeight="1">
      <c r="A117" s="180">
        <v>32901</v>
      </c>
      <c r="B117" s="181" t="s">
        <v>479</v>
      </c>
      <c r="C117" s="255">
        <f t="shared" si="8"/>
        <v>1.2492229847456729E-4</v>
      </c>
      <c r="D117" s="255">
        <f t="shared" si="9"/>
        <v>1.5605569640504889E-4</v>
      </c>
      <c r="E117" s="200">
        <v>4445743.622568625</v>
      </c>
      <c r="F117" s="200">
        <v>3952479</v>
      </c>
      <c r="G117" s="194">
        <v>0</v>
      </c>
      <c r="H117" s="200">
        <v>189975</v>
      </c>
      <c r="I117" s="200">
        <v>2632</v>
      </c>
      <c r="J117" s="200">
        <v>0</v>
      </c>
      <c r="K117" s="200">
        <f t="shared" si="5"/>
        <v>192607</v>
      </c>
      <c r="L117" s="182"/>
      <c r="M117" s="200">
        <v>199255</v>
      </c>
      <c r="N117" s="200">
        <v>1188288</v>
      </c>
      <c r="O117" s="200">
        <v>0</v>
      </c>
      <c r="P117" s="200">
        <v>2097402</v>
      </c>
      <c r="Q117" s="200">
        <f t="shared" si="6"/>
        <v>3484945</v>
      </c>
      <c r="R117" s="200"/>
      <c r="S117" s="183">
        <v>-58344</v>
      </c>
      <c r="T117" s="183">
        <v>-541711</v>
      </c>
      <c r="U117" s="200">
        <f t="shared" si="7"/>
        <v>-600055</v>
      </c>
    </row>
    <row r="118" spans="1:21" ht="12.75" customHeight="1">
      <c r="A118" s="180">
        <v>32905</v>
      </c>
      <c r="B118" s="181" t="s">
        <v>480</v>
      </c>
      <c r="C118" s="255">
        <f t="shared" si="8"/>
        <v>7.4144747456392115E-4</v>
      </c>
      <c r="D118" s="255">
        <f t="shared" si="9"/>
        <v>8.0057071485139381E-4</v>
      </c>
      <c r="E118" s="200">
        <v>22806807.005159989</v>
      </c>
      <c r="F118" s="200">
        <v>23459027</v>
      </c>
      <c r="G118" s="194">
        <v>0</v>
      </c>
      <c r="H118" s="200">
        <v>1127551</v>
      </c>
      <c r="I118" s="200">
        <v>15622</v>
      </c>
      <c r="J118" s="200">
        <v>380800</v>
      </c>
      <c r="K118" s="200">
        <f t="shared" si="5"/>
        <v>1523973</v>
      </c>
      <c r="L118" s="182"/>
      <c r="M118" s="200">
        <v>1182631</v>
      </c>
      <c r="N118" s="200">
        <v>7052812</v>
      </c>
      <c r="O118" s="200">
        <v>0</v>
      </c>
      <c r="P118" s="200">
        <v>2918036</v>
      </c>
      <c r="Q118" s="200">
        <f t="shared" si="6"/>
        <v>11153479</v>
      </c>
      <c r="R118" s="200"/>
      <c r="S118" s="183">
        <v>-346290</v>
      </c>
      <c r="T118" s="183">
        <v>-603312</v>
      </c>
      <c r="U118" s="200">
        <f t="shared" si="7"/>
        <v>-949602</v>
      </c>
    </row>
    <row r="119" spans="1:21" ht="12.75" customHeight="1">
      <c r="A119" s="180">
        <v>32910</v>
      </c>
      <c r="B119" s="181" t="s">
        <v>481</v>
      </c>
      <c r="C119" s="255">
        <f t="shared" si="8"/>
        <v>1.086276759880044E-3</v>
      </c>
      <c r="D119" s="255">
        <f t="shared" si="9"/>
        <v>1.0633742789755143E-3</v>
      </c>
      <c r="E119" s="200">
        <v>30293603.681652941</v>
      </c>
      <c r="F119" s="200">
        <v>34369253</v>
      </c>
      <c r="G119" s="194">
        <v>0</v>
      </c>
      <c r="H119" s="200">
        <v>1651948</v>
      </c>
      <c r="I119" s="200">
        <v>22887</v>
      </c>
      <c r="J119" s="200">
        <v>2019980</v>
      </c>
      <c r="K119" s="200">
        <f t="shared" si="5"/>
        <v>3694815</v>
      </c>
      <c r="L119" s="182"/>
      <c r="M119" s="200">
        <v>1732643</v>
      </c>
      <c r="N119" s="200">
        <v>10332904</v>
      </c>
      <c r="O119" s="200">
        <v>0</v>
      </c>
      <c r="P119" s="200">
        <v>1115684</v>
      </c>
      <c r="Q119" s="200">
        <f t="shared" si="6"/>
        <v>13181231</v>
      </c>
      <c r="R119" s="200"/>
      <c r="S119" s="183">
        <v>-507341</v>
      </c>
      <c r="T119" s="183">
        <v>284773</v>
      </c>
      <c r="U119" s="200">
        <f t="shared" si="7"/>
        <v>-222568</v>
      </c>
    </row>
    <row r="120" spans="1:21" ht="12.75" customHeight="1">
      <c r="A120" s="180">
        <v>32920</v>
      </c>
      <c r="B120" s="181" t="s">
        <v>482</v>
      </c>
      <c r="C120" s="255">
        <f t="shared" si="8"/>
        <v>9.040959703203932E-4</v>
      </c>
      <c r="D120" s="255">
        <f t="shared" si="9"/>
        <v>9.2834669686549861E-4</v>
      </c>
      <c r="E120" s="200">
        <v>26446912.879169412</v>
      </c>
      <c r="F120" s="200">
        <v>28605144</v>
      </c>
      <c r="G120" s="194">
        <v>0</v>
      </c>
      <c r="H120" s="200">
        <v>1374898</v>
      </c>
      <c r="I120" s="200">
        <v>19049</v>
      </c>
      <c r="J120" s="200">
        <v>1480970</v>
      </c>
      <c r="K120" s="200">
        <f t="shared" si="5"/>
        <v>2874917</v>
      </c>
      <c r="L120" s="182"/>
      <c r="M120" s="200">
        <v>1442060</v>
      </c>
      <c r="N120" s="200">
        <v>8599960</v>
      </c>
      <c r="O120" s="200">
        <v>0</v>
      </c>
      <c r="P120" s="200">
        <v>901475</v>
      </c>
      <c r="Q120" s="200">
        <f t="shared" si="6"/>
        <v>10943495</v>
      </c>
      <c r="R120" s="200"/>
      <c r="S120" s="183">
        <v>-422254</v>
      </c>
      <c r="T120" s="183">
        <v>304388</v>
      </c>
      <c r="U120" s="200">
        <f t="shared" si="7"/>
        <v>-117866</v>
      </c>
    </row>
    <row r="121" spans="1:21" ht="12.75" customHeight="1">
      <c r="A121" s="180">
        <v>33000</v>
      </c>
      <c r="B121" s="181" t="s">
        <v>483</v>
      </c>
      <c r="C121" s="255">
        <f t="shared" si="8"/>
        <v>2.1622604365837792E-3</v>
      </c>
      <c r="D121" s="255">
        <f t="shared" si="9"/>
        <v>2.2134623678876555E-3</v>
      </c>
      <c r="E121" s="200">
        <v>63057526.463441692</v>
      </c>
      <c r="F121" s="200">
        <v>68412838</v>
      </c>
      <c r="G121" s="194">
        <v>0</v>
      </c>
      <c r="H121" s="200">
        <v>3288243</v>
      </c>
      <c r="I121" s="200">
        <v>45558</v>
      </c>
      <c r="J121" s="200">
        <v>771945</v>
      </c>
      <c r="K121" s="200">
        <f t="shared" si="5"/>
        <v>4105746</v>
      </c>
      <c r="L121" s="182"/>
      <c r="M121" s="200">
        <v>3448869</v>
      </c>
      <c r="N121" s="200">
        <v>20567897</v>
      </c>
      <c r="O121" s="200">
        <v>0</v>
      </c>
      <c r="P121" s="200">
        <v>3447542</v>
      </c>
      <c r="Q121" s="200">
        <f t="shared" si="6"/>
        <v>27464308</v>
      </c>
      <c r="R121" s="200"/>
      <c r="S121" s="183">
        <v>-1009875</v>
      </c>
      <c r="T121" s="183">
        <v>-507842</v>
      </c>
      <c r="U121" s="200">
        <f t="shared" si="7"/>
        <v>-1517717</v>
      </c>
    </row>
    <row r="122" spans="1:21" ht="12.75" customHeight="1">
      <c r="A122" s="180">
        <v>33001</v>
      </c>
      <c r="B122" s="181" t="s">
        <v>484</v>
      </c>
      <c r="C122" s="255">
        <f t="shared" si="8"/>
        <v>4.9619305768399377E-5</v>
      </c>
      <c r="D122" s="255">
        <f t="shared" si="9"/>
        <v>6.0633258722666216E-5</v>
      </c>
      <c r="E122" s="200">
        <v>1727331.5200375197</v>
      </c>
      <c r="F122" s="200">
        <v>1569930</v>
      </c>
      <c r="G122" s="194">
        <v>0</v>
      </c>
      <c r="H122" s="200">
        <v>75458</v>
      </c>
      <c r="I122" s="200">
        <v>1045</v>
      </c>
      <c r="J122" s="200">
        <v>129396</v>
      </c>
      <c r="K122" s="200">
        <f t="shared" si="5"/>
        <v>205899</v>
      </c>
      <c r="L122" s="182"/>
      <c r="M122" s="200">
        <v>79144</v>
      </c>
      <c r="N122" s="200">
        <v>471990</v>
      </c>
      <c r="O122" s="200">
        <v>0</v>
      </c>
      <c r="P122" s="200">
        <v>523361</v>
      </c>
      <c r="Q122" s="200">
        <f t="shared" si="6"/>
        <v>1074495</v>
      </c>
      <c r="R122" s="200"/>
      <c r="S122" s="183">
        <v>-23174</v>
      </c>
      <c r="T122" s="183">
        <v>-68252</v>
      </c>
      <c r="U122" s="200">
        <f t="shared" si="7"/>
        <v>-91426</v>
      </c>
    </row>
    <row r="123" spans="1:21" ht="12.75" customHeight="1">
      <c r="A123" s="180">
        <v>33027</v>
      </c>
      <c r="B123" s="181" t="s">
        <v>485</v>
      </c>
      <c r="C123" s="255">
        <f t="shared" si="8"/>
        <v>2.9667046409178092E-4</v>
      </c>
      <c r="D123" s="255">
        <f t="shared" si="9"/>
        <v>2.7607457621277429E-4</v>
      </c>
      <c r="E123" s="200">
        <v>7864863.730226309</v>
      </c>
      <c r="F123" s="200">
        <v>9386505</v>
      </c>
      <c r="G123" s="194">
        <v>0</v>
      </c>
      <c r="H123" s="200">
        <v>451160</v>
      </c>
      <c r="I123" s="200">
        <v>6251</v>
      </c>
      <c r="J123" s="200">
        <v>1753803</v>
      </c>
      <c r="K123" s="200">
        <f t="shared" si="5"/>
        <v>2211214</v>
      </c>
      <c r="L123" s="182"/>
      <c r="M123" s="200">
        <v>473198</v>
      </c>
      <c r="N123" s="200">
        <v>2821995</v>
      </c>
      <c r="O123" s="200">
        <v>0</v>
      </c>
      <c r="P123" s="200">
        <v>0</v>
      </c>
      <c r="Q123" s="200">
        <f t="shared" si="6"/>
        <v>3295193</v>
      </c>
      <c r="R123" s="200"/>
      <c r="S123" s="183">
        <v>-138559</v>
      </c>
      <c r="T123" s="183">
        <v>465237</v>
      </c>
      <c r="U123" s="200">
        <f t="shared" si="7"/>
        <v>326678</v>
      </c>
    </row>
    <row r="124" spans="1:21" ht="12.75" customHeight="1">
      <c r="A124" s="180">
        <v>33100</v>
      </c>
      <c r="B124" s="181" t="s">
        <v>486</v>
      </c>
      <c r="C124" s="255">
        <f t="shared" si="8"/>
        <v>2.9190194049346142E-3</v>
      </c>
      <c r="D124" s="255">
        <f t="shared" si="9"/>
        <v>3.0553035184904889E-3</v>
      </c>
      <c r="E124" s="200">
        <v>87040053.296645433</v>
      </c>
      <c r="F124" s="200">
        <v>92356313</v>
      </c>
      <c r="G124" s="194">
        <v>0</v>
      </c>
      <c r="H124" s="200">
        <v>4439079</v>
      </c>
      <c r="I124" s="200">
        <v>61502</v>
      </c>
      <c r="J124" s="200">
        <v>1019652</v>
      </c>
      <c r="K124" s="200">
        <f t="shared" si="5"/>
        <v>5520233</v>
      </c>
      <c r="L124" s="182"/>
      <c r="M124" s="200">
        <v>4655922</v>
      </c>
      <c r="N124" s="200">
        <v>27766355</v>
      </c>
      <c r="O124" s="200">
        <v>0</v>
      </c>
      <c r="P124" s="200">
        <v>9940773</v>
      </c>
      <c r="Q124" s="200">
        <f t="shared" si="6"/>
        <v>42363050</v>
      </c>
      <c r="R124" s="200"/>
      <c r="S124" s="183">
        <v>-1363316</v>
      </c>
      <c r="T124" s="183">
        <v>-1901780</v>
      </c>
      <c r="U124" s="200">
        <f t="shared" si="7"/>
        <v>-3265096</v>
      </c>
    </row>
    <row r="125" spans="1:21" ht="12.75" customHeight="1">
      <c r="A125" s="180">
        <v>33105</v>
      </c>
      <c r="B125" s="181" t="s">
        <v>487</v>
      </c>
      <c r="C125" s="255">
        <f t="shared" si="8"/>
        <v>3.1778612681018504E-4</v>
      </c>
      <c r="D125" s="255">
        <f t="shared" si="9"/>
        <v>3.416902626764874E-4</v>
      </c>
      <c r="E125" s="200">
        <v>9734135.5758330766</v>
      </c>
      <c r="F125" s="200">
        <v>10054594</v>
      </c>
      <c r="G125" s="194">
        <v>0</v>
      </c>
      <c r="H125" s="200">
        <v>483271</v>
      </c>
      <c r="I125" s="200">
        <v>6696</v>
      </c>
      <c r="J125" s="200">
        <v>0</v>
      </c>
      <c r="K125" s="200">
        <f t="shared" si="5"/>
        <v>489967</v>
      </c>
      <c r="L125" s="182"/>
      <c r="M125" s="200">
        <v>506878</v>
      </c>
      <c r="N125" s="200">
        <v>3022852</v>
      </c>
      <c r="O125" s="200">
        <v>0</v>
      </c>
      <c r="P125" s="200">
        <v>1163330</v>
      </c>
      <c r="Q125" s="200">
        <f t="shared" si="6"/>
        <v>4693060</v>
      </c>
      <c r="R125" s="200"/>
      <c r="S125" s="183">
        <v>-148421</v>
      </c>
      <c r="T125" s="183">
        <v>-273191</v>
      </c>
      <c r="U125" s="200">
        <f t="shared" si="7"/>
        <v>-421612</v>
      </c>
    </row>
    <row r="126" spans="1:21" ht="12.75" customHeight="1">
      <c r="A126" s="180">
        <v>33200</v>
      </c>
      <c r="B126" s="181" t="s">
        <v>488</v>
      </c>
      <c r="C126" s="255">
        <f t="shared" si="8"/>
        <v>1.3740531104600455E-2</v>
      </c>
      <c r="D126" s="255">
        <f t="shared" si="9"/>
        <v>1.3608205357325688E-2</v>
      </c>
      <c r="E126" s="200">
        <v>387673078.1099354</v>
      </c>
      <c r="F126" s="200">
        <v>434743527</v>
      </c>
      <c r="G126" s="194">
        <v>0</v>
      </c>
      <c r="H126" s="200">
        <v>20895821</v>
      </c>
      <c r="I126" s="200">
        <v>289505</v>
      </c>
      <c r="J126" s="200">
        <v>12415907</v>
      </c>
      <c r="K126" s="200">
        <f t="shared" si="5"/>
        <v>33601233</v>
      </c>
      <c r="L126" s="182"/>
      <c r="M126" s="200">
        <v>21916550</v>
      </c>
      <c r="N126" s="200">
        <v>130702958</v>
      </c>
      <c r="O126" s="200">
        <v>0</v>
      </c>
      <c r="P126" s="200">
        <v>20266284</v>
      </c>
      <c r="Q126" s="200">
        <f t="shared" si="6"/>
        <v>172885792</v>
      </c>
      <c r="R126" s="200"/>
      <c r="S126" s="183">
        <v>-6417460</v>
      </c>
      <c r="T126" s="183">
        <v>-1477146</v>
      </c>
      <c r="U126" s="200">
        <f t="shared" si="7"/>
        <v>-7894606</v>
      </c>
    </row>
    <row r="127" spans="1:21" ht="12.75" customHeight="1">
      <c r="A127" s="180">
        <v>33202</v>
      </c>
      <c r="B127" s="181" t="s">
        <v>489</v>
      </c>
      <c r="C127" s="255">
        <f t="shared" si="8"/>
        <v>2.3031176584289241E-4</v>
      </c>
      <c r="D127" s="255">
        <f t="shared" si="9"/>
        <v>2.3500244966681146E-4</v>
      </c>
      <c r="E127" s="200">
        <v>6694793.3716082545</v>
      </c>
      <c r="F127" s="200">
        <v>7286949</v>
      </c>
      <c r="G127" s="194">
        <v>0</v>
      </c>
      <c r="H127" s="200">
        <v>350245</v>
      </c>
      <c r="I127" s="200">
        <v>4853</v>
      </c>
      <c r="J127" s="200">
        <v>1628644</v>
      </c>
      <c r="K127" s="200">
        <f t="shared" si="5"/>
        <v>1983742</v>
      </c>
      <c r="L127" s="182"/>
      <c r="M127" s="200">
        <v>367354</v>
      </c>
      <c r="N127" s="200">
        <v>2190776</v>
      </c>
      <c r="O127" s="200">
        <v>0</v>
      </c>
      <c r="P127" s="200">
        <v>214345</v>
      </c>
      <c r="Q127" s="200">
        <f t="shared" si="6"/>
        <v>2772475</v>
      </c>
      <c r="R127" s="200"/>
      <c r="S127" s="183">
        <v>-107566</v>
      </c>
      <c r="T127" s="183">
        <v>445656</v>
      </c>
      <c r="U127" s="200">
        <f t="shared" si="7"/>
        <v>338090</v>
      </c>
    </row>
    <row r="128" spans="1:21" ht="12.75" customHeight="1">
      <c r="A128" s="180">
        <v>33203</v>
      </c>
      <c r="B128" s="181" t="s">
        <v>490</v>
      </c>
      <c r="C128" s="255">
        <f t="shared" si="8"/>
        <v>1.146860429987107E-4</v>
      </c>
      <c r="D128" s="255">
        <f t="shared" si="9"/>
        <v>1.1332331628290586E-4</v>
      </c>
      <c r="E128" s="200">
        <v>3228375.6521479744</v>
      </c>
      <c r="F128" s="200">
        <v>3628609</v>
      </c>
      <c r="G128" s="194">
        <v>0</v>
      </c>
      <c r="H128" s="200">
        <v>174408</v>
      </c>
      <c r="I128" s="200">
        <v>2416</v>
      </c>
      <c r="J128" s="200">
        <v>190559</v>
      </c>
      <c r="K128" s="200">
        <f t="shared" si="5"/>
        <v>367383</v>
      </c>
      <c r="L128" s="182"/>
      <c r="M128" s="200">
        <v>182928</v>
      </c>
      <c r="N128" s="200">
        <v>1090919</v>
      </c>
      <c r="O128" s="200">
        <v>0</v>
      </c>
      <c r="P128" s="200">
        <v>274868</v>
      </c>
      <c r="Q128" s="200">
        <f t="shared" si="6"/>
        <v>1548715</v>
      </c>
      <c r="R128" s="200"/>
      <c r="S128" s="183">
        <v>-53564</v>
      </c>
      <c r="T128" s="183">
        <v>-10580</v>
      </c>
      <c r="U128" s="200">
        <f t="shared" si="7"/>
        <v>-64144</v>
      </c>
    </row>
    <row r="129" spans="1:21" ht="12.75" customHeight="1">
      <c r="A129" s="180">
        <v>33204</v>
      </c>
      <c r="B129" s="181" t="s">
        <v>491</v>
      </c>
      <c r="C129" s="255">
        <f t="shared" si="8"/>
        <v>3.9874745807526909E-4</v>
      </c>
      <c r="D129" s="255">
        <f t="shared" si="9"/>
        <v>3.8386188437851578E-4</v>
      </c>
      <c r="E129" s="200">
        <v>10935528.556378601</v>
      </c>
      <c r="F129" s="200">
        <v>12616170</v>
      </c>
      <c r="G129" s="194">
        <v>0</v>
      </c>
      <c r="H129" s="200">
        <v>606393</v>
      </c>
      <c r="I129" s="200">
        <v>8401</v>
      </c>
      <c r="J129" s="200">
        <v>1176898</v>
      </c>
      <c r="K129" s="200">
        <f t="shared" si="5"/>
        <v>1791692</v>
      </c>
      <c r="L129" s="182"/>
      <c r="M129" s="200">
        <v>636014</v>
      </c>
      <c r="N129" s="200">
        <v>3792974</v>
      </c>
      <c r="O129" s="200">
        <v>0</v>
      </c>
      <c r="P129" s="200">
        <v>1750488</v>
      </c>
      <c r="Q129" s="200">
        <f t="shared" si="6"/>
        <v>6179476</v>
      </c>
      <c r="R129" s="200"/>
      <c r="S129" s="183">
        <v>-186233</v>
      </c>
      <c r="T129" s="183">
        <v>-103841</v>
      </c>
      <c r="U129" s="200">
        <f t="shared" si="7"/>
        <v>-290074</v>
      </c>
    </row>
    <row r="130" spans="1:21" ht="12.75" customHeight="1">
      <c r="A130" s="180">
        <v>33205</v>
      </c>
      <c r="B130" s="181" t="s">
        <v>492</v>
      </c>
      <c r="C130" s="255">
        <f t="shared" si="8"/>
        <v>1.0322974609959395E-3</v>
      </c>
      <c r="D130" s="255">
        <f t="shared" si="9"/>
        <v>1.0883540357539741E-3</v>
      </c>
      <c r="E130" s="200">
        <v>31005231.625710234</v>
      </c>
      <c r="F130" s="200">
        <v>32661375</v>
      </c>
      <c r="G130" s="194">
        <v>0</v>
      </c>
      <c r="H130" s="200">
        <v>1569859</v>
      </c>
      <c r="I130" s="200">
        <v>21750</v>
      </c>
      <c r="J130" s="200">
        <v>331224</v>
      </c>
      <c r="K130" s="200">
        <f t="shared" si="5"/>
        <v>1922833</v>
      </c>
      <c r="L130" s="182"/>
      <c r="M130" s="200">
        <v>1646545</v>
      </c>
      <c r="N130" s="200">
        <v>9819441</v>
      </c>
      <c r="O130" s="200">
        <v>0</v>
      </c>
      <c r="P130" s="200">
        <v>2738956</v>
      </c>
      <c r="Q130" s="200">
        <f t="shared" si="6"/>
        <v>14204942</v>
      </c>
      <c r="R130" s="200"/>
      <c r="S130" s="183">
        <v>-482130</v>
      </c>
      <c r="T130" s="183">
        <v>-574922</v>
      </c>
      <c r="U130" s="200">
        <f t="shared" si="7"/>
        <v>-1057052</v>
      </c>
    </row>
    <row r="131" spans="1:21" ht="12.75" customHeight="1">
      <c r="A131" s="180">
        <v>33206</v>
      </c>
      <c r="B131" s="181" t="s">
        <v>493</v>
      </c>
      <c r="C131" s="255">
        <f t="shared" si="8"/>
        <v>1.0115466586635338E-4</v>
      </c>
      <c r="D131" s="255">
        <f t="shared" si="9"/>
        <v>1.0778580155036689E-4</v>
      </c>
      <c r="E131" s="200">
        <v>3070621.9054140714</v>
      </c>
      <c r="F131" s="200">
        <v>3200483</v>
      </c>
      <c r="G131" s="194">
        <v>0</v>
      </c>
      <c r="H131" s="200">
        <v>153830</v>
      </c>
      <c r="I131" s="200">
        <v>2131</v>
      </c>
      <c r="J131" s="200">
        <v>402813</v>
      </c>
      <c r="K131" s="200">
        <f t="shared" si="5"/>
        <v>558774</v>
      </c>
      <c r="L131" s="182"/>
      <c r="M131" s="200">
        <v>161345</v>
      </c>
      <c r="N131" s="200">
        <v>962205</v>
      </c>
      <c r="O131" s="200">
        <v>0</v>
      </c>
      <c r="P131" s="200">
        <v>235960</v>
      </c>
      <c r="Q131" s="200">
        <f t="shared" si="6"/>
        <v>1359510</v>
      </c>
      <c r="R131" s="200"/>
      <c r="S131" s="183">
        <v>-47244</v>
      </c>
      <c r="T131" s="183">
        <v>70553</v>
      </c>
      <c r="U131" s="200">
        <f t="shared" si="7"/>
        <v>23309</v>
      </c>
    </row>
    <row r="132" spans="1:21" ht="12.75" customHeight="1">
      <c r="A132" s="180">
        <v>33207</v>
      </c>
      <c r="B132" s="181" t="s">
        <v>494</v>
      </c>
      <c r="C132" s="255">
        <f t="shared" si="8"/>
        <v>3.6419308719988421E-4</v>
      </c>
      <c r="D132" s="255">
        <f t="shared" si="9"/>
        <v>3.1838917537813419E-4</v>
      </c>
      <c r="E132" s="200">
        <v>9070329.8792650066</v>
      </c>
      <c r="F132" s="200">
        <v>11522887</v>
      </c>
      <c r="G132" s="194">
        <v>0</v>
      </c>
      <c r="H132" s="200">
        <v>553844</v>
      </c>
      <c r="I132" s="200">
        <v>7673</v>
      </c>
      <c r="J132" s="200">
        <v>4504344</v>
      </c>
      <c r="K132" s="200">
        <f t="shared" si="5"/>
        <v>5065861</v>
      </c>
      <c r="L132" s="182"/>
      <c r="M132" s="200">
        <v>580899</v>
      </c>
      <c r="N132" s="200">
        <v>3464285</v>
      </c>
      <c r="O132" s="200">
        <v>0</v>
      </c>
      <c r="P132" s="200">
        <v>0</v>
      </c>
      <c r="Q132" s="200">
        <f t="shared" si="6"/>
        <v>4045184</v>
      </c>
      <c r="R132" s="200"/>
      <c r="S132" s="183">
        <v>-170095</v>
      </c>
      <c r="T132" s="183">
        <v>1229663</v>
      </c>
      <c r="U132" s="200">
        <f t="shared" si="7"/>
        <v>1059568</v>
      </c>
    </row>
    <row r="133" spans="1:21" ht="12.75" customHeight="1">
      <c r="A133" s="180">
        <v>33208</v>
      </c>
      <c r="B133" s="181" t="s">
        <v>495</v>
      </c>
      <c r="C133" s="255">
        <f t="shared" si="8"/>
        <v>0</v>
      </c>
      <c r="D133" s="255">
        <f t="shared" si="9"/>
        <v>0</v>
      </c>
      <c r="E133" s="200">
        <v>0</v>
      </c>
      <c r="F133" s="200">
        <v>0</v>
      </c>
      <c r="G133" s="194">
        <v>0</v>
      </c>
      <c r="H133" s="200">
        <v>0</v>
      </c>
      <c r="I133" s="200">
        <v>0</v>
      </c>
      <c r="J133" s="200">
        <v>0</v>
      </c>
      <c r="K133" s="200">
        <f t="shared" ref="K133:K196" si="10">SUM(G133:J133)</f>
        <v>0</v>
      </c>
      <c r="L133" s="182"/>
      <c r="M133" s="200">
        <v>0</v>
      </c>
      <c r="N133" s="200">
        <v>0</v>
      </c>
      <c r="O133" s="200">
        <v>0</v>
      </c>
      <c r="P133" s="200">
        <v>872177</v>
      </c>
      <c r="Q133" s="200">
        <f t="shared" ref="Q133:Q196" si="11">SUM(M133:P133)</f>
        <v>872177</v>
      </c>
      <c r="R133" s="200"/>
      <c r="S133" s="183">
        <v>0</v>
      </c>
      <c r="T133" s="183">
        <v>-223659</v>
      </c>
      <c r="U133" s="200">
        <f t="shared" ref="U133:U196" si="12">S133+T133</f>
        <v>-223659</v>
      </c>
    </row>
    <row r="134" spans="1:21" ht="12.75" customHeight="1">
      <c r="A134" s="180">
        <v>33209</v>
      </c>
      <c r="B134" s="181" t="s">
        <v>496</v>
      </c>
      <c r="C134" s="255">
        <f t="shared" ref="C134:C197" si="13">F134/$F$312</f>
        <v>1.0689546464244466E-4</v>
      </c>
      <c r="D134" s="255">
        <f t="shared" ref="D134:D197" si="14">E134/$E$312</f>
        <v>8.6947344608613014E-5</v>
      </c>
      <c r="E134" s="200">
        <v>2476972.0791846206</v>
      </c>
      <c r="F134" s="200">
        <v>3382119</v>
      </c>
      <c r="G134" s="194">
        <v>0</v>
      </c>
      <c r="H134" s="200">
        <v>162561</v>
      </c>
      <c r="I134" s="200">
        <v>2252</v>
      </c>
      <c r="J134" s="200">
        <v>1164646</v>
      </c>
      <c r="K134" s="200">
        <f t="shared" si="10"/>
        <v>1329459</v>
      </c>
      <c r="L134" s="182"/>
      <c r="M134" s="200">
        <v>170501</v>
      </c>
      <c r="N134" s="200">
        <v>1016813</v>
      </c>
      <c r="O134" s="200">
        <v>0</v>
      </c>
      <c r="P134" s="200">
        <v>0</v>
      </c>
      <c r="Q134" s="200">
        <f t="shared" si="11"/>
        <v>1187314</v>
      </c>
      <c r="R134" s="200"/>
      <c r="S134" s="183">
        <v>-49925</v>
      </c>
      <c r="T134" s="183">
        <v>266246</v>
      </c>
      <c r="U134" s="200">
        <f t="shared" si="12"/>
        <v>216321</v>
      </c>
    </row>
    <row r="135" spans="1:21" ht="12.75" customHeight="1">
      <c r="A135" s="180">
        <v>33300</v>
      </c>
      <c r="B135" s="181" t="s">
        <v>497</v>
      </c>
      <c r="C135" s="255">
        <f t="shared" si="13"/>
        <v>1.9916411447024199E-3</v>
      </c>
      <c r="D135" s="255">
        <f t="shared" si="14"/>
        <v>2.0338847348201471E-3</v>
      </c>
      <c r="E135" s="200">
        <v>57941685.546659783</v>
      </c>
      <c r="F135" s="200">
        <v>63014529</v>
      </c>
      <c r="G135" s="194">
        <v>0</v>
      </c>
      <c r="H135" s="200">
        <v>3028775</v>
      </c>
      <c r="I135" s="200">
        <v>41963</v>
      </c>
      <c r="J135" s="200">
        <v>1377846</v>
      </c>
      <c r="K135" s="200">
        <f t="shared" si="10"/>
        <v>4448584</v>
      </c>
      <c r="L135" s="182"/>
      <c r="M135" s="200">
        <v>3176726</v>
      </c>
      <c r="N135" s="200">
        <v>18944929</v>
      </c>
      <c r="O135" s="200">
        <v>0</v>
      </c>
      <c r="P135" s="200">
        <v>2456856</v>
      </c>
      <c r="Q135" s="200">
        <f t="shared" si="11"/>
        <v>24578511</v>
      </c>
      <c r="R135" s="200"/>
      <c r="S135" s="183">
        <v>-930188</v>
      </c>
      <c r="T135" s="183">
        <v>-76859</v>
      </c>
      <c r="U135" s="200">
        <f t="shared" si="12"/>
        <v>-1007047</v>
      </c>
    </row>
    <row r="136" spans="1:21" ht="12.75" customHeight="1">
      <c r="A136" s="180">
        <v>33305</v>
      </c>
      <c r="B136" s="181" t="s">
        <v>498</v>
      </c>
      <c r="C136" s="255">
        <f t="shared" si="13"/>
        <v>4.5224340544490103E-4</v>
      </c>
      <c r="D136" s="255">
        <f t="shared" si="14"/>
        <v>4.8055607216978326E-4</v>
      </c>
      <c r="E136" s="200">
        <v>13690170.511880923</v>
      </c>
      <c r="F136" s="200">
        <v>14308755</v>
      </c>
      <c r="G136" s="194">
        <v>0</v>
      </c>
      <c r="H136" s="200">
        <v>687746</v>
      </c>
      <c r="I136" s="200">
        <v>9528</v>
      </c>
      <c r="J136" s="200">
        <v>0</v>
      </c>
      <c r="K136" s="200">
        <f t="shared" si="10"/>
        <v>697274</v>
      </c>
      <c r="L136" s="182"/>
      <c r="M136" s="200">
        <v>721341</v>
      </c>
      <c r="N136" s="200">
        <v>4301839</v>
      </c>
      <c r="O136" s="200">
        <v>0</v>
      </c>
      <c r="P136" s="200">
        <v>1540382</v>
      </c>
      <c r="Q136" s="200">
        <f t="shared" si="11"/>
        <v>6563562</v>
      </c>
      <c r="R136" s="200"/>
      <c r="S136" s="183">
        <v>-211218</v>
      </c>
      <c r="T136" s="183">
        <v>-365053</v>
      </c>
      <c r="U136" s="200">
        <f t="shared" si="12"/>
        <v>-576271</v>
      </c>
    </row>
    <row r="137" spans="1:21" ht="12.75" customHeight="1">
      <c r="A137" s="180">
        <v>33400</v>
      </c>
      <c r="B137" s="181" t="s">
        <v>499</v>
      </c>
      <c r="C137" s="255">
        <f t="shared" si="13"/>
        <v>1.8004645775702131E-2</v>
      </c>
      <c r="D137" s="255">
        <f t="shared" si="14"/>
        <v>1.8282976237569252E-2</v>
      </c>
      <c r="E137" s="200">
        <v>520848817.96802843</v>
      </c>
      <c r="F137" s="200">
        <v>569657981</v>
      </c>
      <c r="G137" s="194">
        <v>0</v>
      </c>
      <c r="H137" s="200">
        <v>27380445</v>
      </c>
      <c r="I137" s="200">
        <v>379347</v>
      </c>
      <c r="J137" s="200">
        <v>18485814</v>
      </c>
      <c r="K137" s="200">
        <f t="shared" si="10"/>
        <v>46245606</v>
      </c>
      <c r="L137" s="182"/>
      <c r="M137" s="200">
        <v>28717938</v>
      </c>
      <c r="N137" s="200">
        <v>171264156</v>
      </c>
      <c r="O137" s="200">
        <v>0</v>
      </c>
      <c r="P137" s="200">
        <v>21871122</v>
      </c>
      <c r="Q137" s="200">
        <f t="shared" si="11"/>
        <v>221853216</v>
      </c>
      <c r="R137" s="200"/>
      <c r="S137" s="183">
        <v>-8408998</v>
      </c>
      <c r="T137" s="183">
        <v>1255160</v>
      </c>
      <c r="U137" s="200">
        <f t="shared" si="12"/>
        <v>-7153838</v>
      </c>
    </row>
    <row r="138" spans="1:21" ht="12.75" customHeight="1">
      <c r="A138" s="180">
        <v>33402</v>
      </c>
      <c r="B138" s="181" t="s">
        <v>500</v>
      </c>
      <c r="C138" s="255">
        <f t="shared" si="13"/>
        <v>1.4889593939843758E-4</v>
      </c>
      <c r="D138" s="255">
        <f t="shared" si="14"/>
        <v>1.5736871012461508E-4</v>
      </c>
      <c r="E138" s="200">
        <v>4483149.0009340234</v>
      </c>
      <c r="F138" s="200">
        <v>4710993</v>
      </c>
      <c r="G138" s="194">
        <v>0</v>
      </c>
      <c r="H138" s="200">
        <v>226433</v>
      </c>
      <c r="I138" s="200">
        <v>3137</v>
      </c>
      <c r="J138" s="200">
        <v>381650</v>
      </c>
      <c r="K138" s="200">
        <f t="shared" si="10"/>
        <v>611220</v>
      </c>
      <c r="L138" s="182"/>
      <c r="M138" s="200">
        <v>237493</v>
      </c>
      <c r="N138" s="200">
        <v>1416331</v>
      </c>
      <c r="O138" s="200">
        <v>0</v>
      </c>
      <c r="P138" s="200">
        <v>317085</v>
      </c>
      <c r="Q138" s="200">
        <f t="shared" si="11"/>
        <v>1970909</v>
      </c>
      <c r="R138" s="200"/>
      <c r="S138" s="183">
        <v>-69541</v>
      </c>
      <c r="T138" s="183">
        <v>50495</v>
      </c>
      <c r="U138" s="200">
        <f t="shared" si="12"/>
        <v>-19046</v>
      </c>
    </row>
    <row r="139" spans="1:21" ht="12.75" customHeight="1">
      <c r="A139" s="180">
        <v>33405</v>
      </c>
      <c r="B139" s="181" t="s">
        <v>501</v>
      </c>
      <c r="C139" s="255">
        <f t="shared" si="13"/>
        <v>1.5437464806149588E-3</v>
      </c>
      <c r="D139" s="255">
        <f t="shared" si="14"/>
        <v>1.5951224564501652E-3</v>
      </c>
      <c r="E139" s="200">
        <v>45442144.383970656</v>
      </c>
      <c r="F139" s="200">
        <v>48843366</v>
      </c>
      <c r="G139" s="194">
        <v>0</v>
      </c>
      <c r="H139" s="200">
        <v>2347642</v>
      </c>
      <c r="I139" s="200">
        <v>32526</v>
      </c>
      <c r="J139" s="200">
        <v>0</v>
      </c>
      <c r="K139" s="200">
        <f t="shared" si="10"/>
        <v>2380168</v>
      </c>
      <c r="L139" s="182"/>
      <c r="M139" s="200">
        <v>2462321</v>
      </c>
      <c r="N139" s="200">
        <v>14684457</v>
      </c>
      <c r="O139" s="200">
        <v>0</v>
      </c>
      <c r="P139" s="200">
        <v>6155816</v>
      </c>
      <c r="Q139" s="200">
        <f t="shared" si="11"/>
        <v>23302594</v>
      </c>
      <c r="R139" s="200"/>
      <c r="S139" s="183">
        <v>-721001</v>
      </c>
      <c r="T139" s="183">
        <v>-1669772</v>
      </c>
      <c r="U139" s="200">
        <f t="shared" si="12"/>
        <v>-2390773</v>
      </c>
    </row>
    <row r="140" spans="1:21" ht="12.75" customHeight="1">
      <c r="A140" s="180">
        <v>33500</v>
      </c>
      <c r="B140" s="181" t="s">
        <v>502</v>
      </c>
      <c r="C140" s="255">
        <f t="shared" si="13"/>
        <v>2.7319437212567771E-3</v>
      </c>
      <c r="D140" s="255">
        <f t="shared" si="14"/>
        <v>2.8060105097955767E-3</v>
      </c>
      <c r="E140" s="200">
        <v>79938147.828999236</v>
      </c>
      <c r="F140" s="200">
        <v>86437332</v>
      </c>
      <c r="G140" s="194">
        <v>0</v>
      </c>
      <c r="H140" s="200">
        <v>4154585</v>
      </c>
      <c r="I140" s="200">
        <v>57560</v>
      </c>
      <c r="J140" s="200">
        <v>0</v>
      </c>
      <c r="K140" s="200">
        <f t="shared" si="10"/>
        <v>4212145</v>
      </c>
      <c r="L140" s="182"/>
      <c r="M140" s="200">
        <v>4357530</v>
      </c>
      <c r="N140" s="200">
        <v>25986850</v>
      </c>
      <c r="O140" s="200">
        <v>0</v>
      </c>
      <c r="P140" s="200">
        <v>8204377</v>
      </c>
      <c r="Q140" s="200">
        <f t="shared" si="11"/>
        <v>38548757</v>
      </c>
      <c r="R140" s="200"/>
      <c r="S140" s="183">
        <v>-1275943</v>
      </c>
      <c r="T140" s="183">
        <v>-1906059</v>
      </c>
      <c r="U140" s="200">
        <f t="shared" si="12"/>
        <v>-3182002</v>
      </c>
    </row>
    <row r="141" spans="1:21" ht="12.75" customHeight="1">
      <c r="A141" s="180">
        <v>33501</v>
      </c>
      <c r="B141" s="181" t="s">
        <v>503</v>
      </c>
      <c r="C141" s="255">
        <f t="shared" si="13"/>
        <v>6.8909686768872864E-5</v>
      </c>
      <c r="D141" s="255">
        <f t="shared" si="14"/>
        <v>6.7071082594495962E-5</v>
      </c>
      <c r="E141" s="200">
        <v>1910733.4405103258</v>
      </c>
      <c r="F141" s="200">
        <v>2180268</v>
      </c>
      <c r="G141" s="194">
        <v>0</v>
      </c>
      <c r="H141" s="200">
        <v>104794</v>
      </c>
      <c r="I141" s="200">
        <v>1452</v>
      </c>
      <c r="J141" s="200">
        <v>288909</v>
      </c>
      <c r="K141" s="200">
        <f t="shared" si="10"/>
        <v>395155</v>
      </c>
      <c r="L141" s="182"/>
      <c r="M141" s="200">
        <v>109913</v>
      </c>
      <c r="N141" s="200">
        <v>655484</v>
      </c>
      <c r="O141" s="200">
        <v>0</v>
      </c>
      <c r="P141" s="200">
        <v>153544</v>
      </c>
      <c r="Q141" s="200">
        <f t="shared" si="11"/>
        <v>918941</v>
      </c>
      <c r="R141" s="200"/>
      <c r="S141" s="183">
        <v>-32184</v>
      </c>
      <c r="T141" s="183">
        <v>48767</v>
      </c>
      <c r="U141" s="200">
        <f t="shared" si="12"/>
        <v>16583</v>
      </c>
    </row>
    <row r="142" spans="1:21" ht="12.75" customHeight="1">
      <c r="A142" s="180">
        <v>33600</v>
      </c>
      <c r="B142" s="181" t="s">
        <v>504</v>
      </c>
      <c r="C142" s="255">
        <f t="shared" si="13"/>
        <v>9.7420611223556827E-3</v>
      </c>
      <c r="D142" s="255">
        <f t="shared" si="14"/>
        <v>9.9252308180185871E-3</v>
      </c>
      <c r="E142" s="200">
        <v>282751816.35920167</v>
      </c>
      <c r="F142" s="200">
        <v>308233938</v>
      </c>
      <c r="G142" s="194">
        <v>0</v>
      </c>
      <c r="H142" s="200">
        <v>14815174</v>
      </c>
      <c r="I142" s="200">
        <v>205259</v>
      </c>
      <c r="J142" s="200">
        <v>11710986</v>
      </c>
      <c r="K142" s="200">
        <f t="shared" si="10"/>
        <v>26731419</v>
      </c>
      <c r="L142" s="182"/>
      <c r="M142" s="200">
        <v>15538873</v>
      </c>
      <c r="N142" s="200">
        <v>92668631</v>
      </c>
      <c r="O142" s="200">
        <v>0</v>
      </c>
      <c r="P142" s="200">
        <v>8729854</v>
      </c>
      <c r="Q142" s="200">
        <f t="shared" si="11"/>
        <v>116937358</v>
      </c>
      <c r="R142" s="200"/>
      <c r="S142" s="183">
        <v>-4549991</v>
      </c>
      <c r="T142" s="183">
        <v>2070904</v>
      </c>
      <c r="U142" s="200">
        <f t="shared" si="12"/>
        <v>-2479087</v>
      </c>
    </row>
    <row r="143" spans="1:21" ht="12.75" customHeight="1">
      <c r="A143" s="180">
        <v>33605</v>
      </c>
      <c r="B143" s="181" t="s">
        <v>505</v>
      </c>
      <c r="C143" s="255">
        <f t="shared" si="13"/>
        <v>1.1186399140453735E-3</v>
      </c>
      <c r="D143" s="255">
        <f t="shared" si="14"/>
        <v>1.1846178183115585E-3</v>
      </c>
      <c r="E143" s="200">
        <v>33747612.117088869</v>
      </c>
      <c r="F143" s="200">
        <v>35393207</v>
      </c>
      <c r="G143" s="194">
        <v>0</v>
      </c>
      <c r="H143" s="200">
        <v>1701164</v>
      </c>
      <c r="I143" s="200">
        <v>23569</v>
      </c>
      <c r="J143" s="200">
        <v>0</v>
      </c>
      <c r="K143" s="200">
        <f t="shared" si="10"/>
        <v>1724733</v>
      </c>
      <c r="L143" s="182"/>
      <c r="M143" s="200">
        <v>1784264</v>
      </c>
      <c r="N143" s="200">
        <v>10640749</v>
      </c>
      <c r="O143" s="200">
        <v>0</v>
      </c>
      <c r="P143" s="200">
        <v>3726846</v>
      </c>
      <c r="Q143" s="200">
        <f t="shared" si="11"/>
        <v>16151859</v>
      </c>
      <c r="R143" s="200"/>
      <c r="S143" s="183">
        <v>-522456</v>
      </c>
      <c r="T143" s="183">
        <v>-883965</v>
      </c>
      <c r="U143" s="200">
        <f t="shared" si="12"/>
        <v>-1406421</v>
      </c>
    </row>
    <row r="144" spans="1:21" ht="12.75" customHeight="1">
      <c r="A144" s="180">
        <v>33700</v>
      </c>
      <c r="B144" s="181" t="s">
        <v>506</v>
      </c>
      <c r="C144" s="255">
        <f t="shared" si="13"/>
        <v>6.3537569551741415E-4</v>
      </c>
      <c r="D144" s="255">
        <f t="shared" si="14"/>
        <v>6.5239831914306733E-4</v>
      </c>
      <c r="E144" s="200">
        <v>18585644.314941812</v>
      </c>
      <c r="F144" s="200">
        <v>20102969</v>
      </c>
      <c r="G144" s="194">
        <v>0</v>
      </c>
      <c r="H144" s="200">
        <v>966243</v>
      </c>
      <c r="I144" s="200">
        <v>13387</v>
      </c>
      <c r="J144" s="200">
        <v>91515</v>
      </c>
      <c r="K144" s="200">
        <f t="shared" si="10"/>
        <v>1071145</v>
      </c>
      <c r="L144" s="182"/>
      <c r="M144" s="200">
        <v>1013443</v>
      </c>
      <c r="N144" s="200">
        <v>6043834</v>
      </c>
      <c r="O144" s="200">
        <v>0</v>
      </c>
      <c r="P144" s="200">
        <v>1177097</v>
      </c>
      <c r="Q144" s="200">
        <f t="shared" si="11"/>
        <v>8234374</v>
      </c>
      <c r="R144" s="200"/>
      <c r="S144" s="183">
        <v>-296750</v>
      </c>
      <c r="T144" s="183">
        <v>-234379</v>
      </c>
      <c r="U144" s="200">
        <f t="shared" si="12"/>
        <v>-531129</v>
      </c>
    </row>
    <row r="145" spans="1:21" ht="12.75" customHeight="1">
      <c r="A145" s="180">
        <v>33800</v>
      </c>
      <c r="B145" s="181" t="s">
        <v>507</v>
      </c>
      <c r="C145" s="255">
        <f t="shared" si="13"/>
        <v>4.7595544298910148E-4</v>
      </c>
      <c r="D145" s="255">
        <f t="shared" si="14"/>
        <v>4.9659256502923826E-4</v>
      </c>
      <c r="E145" s="200">
        <v>14147021.094721824</v>
      </c>
      <c r="F145" s="200">
        <v>15058992</v>
      </c>
      <c r="G145" s="194">
        <v>0</v>
      </c>
      <c r="H145" s="200">
        <v>723806</v>
      </c>
      <c r="I145" s="200">
        <v>10028</v>
      </c>
      <c r="J145" s="200">
        <v>451758</v>
      </c>
      <c r="K145" s="200">
        <f t="shared" si="10"/>
        <v>1185592</v>
      </c>
      <c r="L145" s="182"/>
      <c r="M145" s="200">
        <v>759163</v>
      </c>
      <c r="N145" s="200">
        <v>4527393</v>
      </c>
      <c r="O145" s="200">
        <v>0</v>
      </c>
      <c r="P145" s="200">
        <v>1615713</v>
      </c>
      <c r="Q145" s="200">
        <f t="shared" si="11"/>
        <v>6902269</v>
      </c>
      <c r="R145" s="200"/>
      <c r="S145" s="183">
        <v>-222293</v>
      </c>
      <c r="T145" s="183">
        <v>-216907</v>
      </c>
      <c r="U145" s="200">
        <f t="shared" si="12"/>
        <v>-439200</v>
      </c>
    </row>
    <row r="146" spans="1:21" ht="12.75" customHeight="1">
      <c r="A146" s="180">
        <v>33900</v>
      </c>
      <c r="B146" s="181" t="s">
        <v>508</v>
      </c>
      <c r="C146" s="255">
        <f t="shared" si="13"/>
        <v>2.3679891966169688E-3</v>
      </c>
      <c r="D146" s="255">
        <f t="shared" si="14"/>
        <v>2.5219191690720334E-3</v>
      </c>
      <c r="E146" s="200">
        <v>71844901.024534613</v>
      </c>
      <c r="F146" s="200">
        <v>74921993</v>
      </c>
      <c r="G146" s="194">
        <v>0</v>
      </c>
      <c r="H146" s="200">
        <v>3601104</v>
      </c>
      <c r="I146" s="200">
        <v>49892</v>
      </c>
      <c r="J146" s="200">
        <v>179856</v>
      </c>
      <c r="K146" s="200">
        <f t="shared" si="10"/>
        <v>3830852</v>
      </c>
      <c r="L146" s="182"/>
      <c r="M146" s="200">
        <v>3777012</v>
      </c>
      <c r="N146" s="200">
        <v>22524835</v>
      </c>
      <c r="O146" s="200">
        <v>0</v>
      </c>
      <c r="P146" s="200">
        <v>9044126</v>
      </c>
      <c r="Q146" s="200">
        <f t="shared" si="11"/>
        <v>35345973</v>
      </c>
      <c r="R146" s="200"/>
      <c r="S146" s="183">
        <v>-1105960</v>
      </c>
      <c r="T146" s="183">
        <v>-1930400</v>
      </c>
      <c r="U146" s="200">
        <f t="shared" si="12"/>
        <v>-3036360</v>
      </c>
    </row>
    <row r="147" spans="1:21" ht="12.75" customHeight="1">
      <c r="A147" s="180">
        <v>34000</v>
      </c>
      <c r="B147" s="181" t="s">
        <v>509</v>
      </c>
      <c r="C147" s="255">
        <f t="shared" si="13"/>
        <v>1.0878989094340098E-3</v>
      </c>
      <c r="D147" s="255">
        <f t="shared" si="14"/>
        <v>1.1559066092101744E-3</v>
      </c>
      <c r="E147" s="200">
        <v>32929681.86719007</v>
      </c>
      <c r="F147" s="200">
        <v>34420577</v>
      </c>
      <c r="G147" s="194">
        <v>0</v>
      </c>
      <c r="H147" s="200">
        <v>1654415</v>
      </c>
      <c r="I147" s="200">
        <v>22921</v>
      </c>
      <c r="J147" s="200">
        <v>993669</v>
      </c>
      <c r="K147" s="200">
        <f t="shared" si="10"/>
        <v>2671005</v>
      </c>
      <c r="L147" s="182"/>
      <c r="M147" s="200">
        <v>1735231</v>
      </c>
      <c r="N147" s="200">
        <v>10348334</v>
      </c>
      <c r="O147" s="200">
        <v>0</v>
      </c>
      <c r="P147" s="200">
        <v>3750180</v>
      </c>
      <c r="Q147" s="200">
        <f t="shared" si="11"/>
        <v>15833745</v>
      </c>
      <c r="R147" s="200"/>
      <c r="S147" s="183">
        <v>-508099</v>
      </c>
      <c r="T147" s="183">
        <v>-482961</v>
      </c>
      <c r="U147" s="200">
        <f t="shared" si="12"/>
        <v>-991060</v>
      </c>
    </row>
    <row r="148" spans="1:21" ht="12.75" customHeight="1">
      <c r="A148" s="180">
        <v>34100</v>
      </c>
      <c r="B148" s="181" t="s">
        <v>510</v>
      </c>
      <c r="C148" s="255">
        <f t="shared" si="13"/>
        <v>2.5411482947933849E-2</v>
      </c>
      <c r="D148" s="255">
        <f t="shared" si="14"/>
        <v>2.5753972225355144E-2</v>
      </c>
      <c r="E148" s="200">
        <v>733683937.30084848</v>
      </c>
      <c r="F148" s="200">
        <v>804006602</v>
      </c>
      <c r="G148" s="194">
        <v>0</v>
      </c>
      <c r="H148" s="200">
        <v>38644343</v>
      </c>
      <c r="I148" s="200">
        <v>535404</v>
      </c>
      <c r="J148" s="200">
        <v>12819726</v>
      </c>
      <c r="K148" s="200">
        <f t="shared" si="10"/>
        <v>51999473</v>
      </c>
      <c r="L148" s="182"/>
      <c r="M148" s="200">
        <v>40532061</v>
      </c>
      <c r="N148" s="200">
        <v>241719622</v>
      </c>
      <c r="O148" s="200">
        <v>0</v>
      </c>
      <c r="P148" s="200">
        <v>42923100</v>
      </c>
      <c r="Q148" s="200">
        <f t="shared" si="11"/>
        <v>325174783</v>
      </c>
      <c r="R148" s="200"/>
      <c r="S148" s="183">
        <v>-11868332</v>
      </c>
      <c r="T148" s="183">
        <v>-5798766</v>
      </c>
      <c r="U148" s="200">
        <f t="shared" si="12"/>
        <v>-17667098</v>
      </c>
    </row>
    <row r="149" spans="1:21" ht="12.75" customHeight="1">
      <c r="A149" s="180">
        <v>34105</v>
      </c>
      <c r="B149" s="181" t="s">
        <v>511</v>
      </c>
      <c r="C149" s="255">
        <f t="shared" si="13"/>
        <v>1.9218665264259906E-3</v>
      </c>
      <c r="D149" s="255">
        <f t="shared" si="14"/>
        <v>2.0493266652114443E-3</v>
      </c>
      <c r="E149" s="200">
        <v>58381598.123635329</v>
      </c>
      <c r="F149" s="200">
        <v>60806895</v>
      </c>
      <c r="G149" s="194">
        <v>0</v>
      </c>
      <c r="H149" s="200">
        <v>2922666</v>
      </c>
      <c r="I149" s="200">
        <v>40493</v>
      </c>
      <c r="J149" s="200">
        <v>0</v>
      </c>
      <c r="K149" s="200">
        <f t="shared" si="10"/>
        <v>2963159</v>
      </c>
      <c r="L149" s="182"/>
      <c r="M149" s="200">
        <v>3065434</v>
      </c>
      <c r="N149" s="200">
        <v>18281218</v>
      </c>
      <c r="O149" s="200">
        <v>0</v>
      </c>
      <c r="P149" s="200">
        <v>7628644</v>
      </c>
      <c r="Q149" s="200">
        <f t="shared" si="11"/>
        <v>28975296</v>
      </c>
      <c r="R149" s="200"/>
      <c r="S149" s="183">
        <v>-897600</v>
      </c>
      <c r="T149" s="183">
        <v>-1811584</v>
      </c>
      <c r="U149" s="200">
        <f t="shared" si="12"/>
        <v>-2709184</v>
      </c>
    </row>
    <row r="150" spans="1:21" ht="12.75" customHeight="1">
      <c r="A150" s="180">
        <v>34200</v>
      </c>
      <c r="B150" s="181" t="s">
        <v>512</v>
      </c>
      <c r="C150" s="255">
        <f t="shared" si="13"/>
        <v>8.7097831623003327E-4</v>
      </c>
      <c r="D150" s="255">
        <f t="shared" si="14"/>
        <v>8.3199682417856111E-4</v>
      </c>
      <c r="E150" s="200">
        <v>23702079.836218774</v>
      </c>
      <c r="F150" s="200">
        <v>27557318</v>
      </c>
      <c r="G150" s="194">
        <v>0</v>
      </c>
      <c r="H150" s="200">
        <v>1324534</v>
      </c>
      <c r="I150" s="200">
        <v>18351</v>
      </c>
      <c r="J150" s="200">
        <v>1457190</v>
      </c>
      <c r="K150" s="200">
        <f t="shared" si="10"/>
        <v>2800075</v>
      </c>
      <c r="L150" s="182"/>
      <c r="M150" s="200">
        <v>1389236</v>
      </c>
      <c r="N150" s="200">
        <v>8284938</v>
      </c>
      <c r="O150" s="200">
        <v>0</v>
      </c>
      <c r="P150" s="200">
        <v>3955797</v>
      </c>
      <c r="Q150" s="200">
        <f t="shared" si="11"/>
        <v>13629971</v>
      </c>
      <c r="R150" s="200"/>
      <c r="S150" s="183">
        <v>-406787</v>
      </c>
      <c r="T150" s="183">
        <v>-924875</v>
      </c>
      <c r="U150" s="200">
        <f t="shared" si="12"/>
        <v>-1331662</v>
      </c>
    </row>
    <row r="151" spans="1:21" ht="12.75" customHeight="1">
      <c r="A151" s="180">
        <v>34205</v>
      </c>
      <c r="B151" s="181" t="s">
        <v>513</v>
      </c>
      <c r="C151" s="255">
        <f t="shared" si="13"/>
        <v>3.52726407709222E-4</v>
      </c>
      <c r="D151" s="255">
        <f t="shared" si="14"/>
        <v>3.7439989265509148E-4</v>
      </c>
      <c r="E151" s="200">
        <v>10665973.581262359</v>
      </c>
      <c r="F151" s="200">
        <v>11160087</v>
      </c>
      <c r="G151" s="194">
        <v>0</v>
      </c>
      <c r="H151" s="200">
        <v>536406</v>
      </c>
      <c r="I151" s="200">
        <v>7432</v>
      </c>
      <c r="J151" s="200">
        <v>0</v>
      </c>
      <c r="K151" s="200">
        <f t="shared" si="10"/>
        <v>543838</v>
      </c>
      <c r="L151" s="182"/>
      <c r="M151" s="200">
        <v>562609</v>
      </c>
      <c r="N151" s="200">
        <v>3355211</v>
      </c>
      <c r="O151" s="200">
        <v>0</v>
      </c>
      <c r="P151" s="200">
        <v>1478003</v>
      </c>
      <c r="Q151" s="200">
        <f t="shared" si="11"/>
        <v>5395823</v>
      </c>
      <c r="R151" s="200"/>
      <c r="S151" s="183">
        <v>-164739</v>
      </c>
      <c r="T151" s="183">
        <v>-382871</v>
      </c>
      <c r="U151" s="200">
        <f t="shared" si="12"/>
        <v>-547610</v>
      </c>
    </row>
    <row r="152" spans="1:21" ht="12.75" customHeight="1">
      <c r="A152" s="180">
        <v>34220</v>
      </c>
      <c r="B152" s="181" t="s">
        <v>514</v>
      </c>
      <c r="C152" s="255">
        <f t="shared" si="13"/>
        <v>9.5852119914091941E-4</v>
      </c>
      <c r="D152" s="255">
        <f t="shared" si="14"/>
        <v>1.0071142836260497E-3</v>
      </c>
      <c r="E152" s="200">
        <v>28690858.499692827</v>
      </c>
      <c r="F152" s="200">
        <v>30327131</v>
      </c>
      <c r="G152" s="194">
        <v>0</v>
      </c>
      <c r="H152" s="200">
        <v>1457665</v>
      </c>
      <c r="I152" s="200">
        <v>20195</v>
      </c>
      <c r="J152" s="200">
        <v>2237742</v>
      </c>
      <c r="K152" s="200">
        <f t="shared" si="10"/>
        <v>3715602</v>
      </c>
      <c r="L152" s="182"/>
      <c r="M152" s="200">
        <v>1528869</v>
      </c>
      <c r="N152" s="200">
        <v>9117665</v>
      </c>
      <c r="O152" s="200">
        <v>0</v>
      </c>
      <c r="P152" s="200">
        <v>1716000</v>
      </c>
      <c r="Q152" s="200">
        <f t="shared" si="11"/>
        <v>12362534</v>
      </c>
      <c r="R152" s="200"/>
      <c r="S152" s="183">
        <v>-447674</v>
      </c>
      <c r="T152" s="183">
        <v>353167</v>
      </c>
      <c r="U152" s="200">
        <f t="shared" si="12"/>
        <v>-94507</v>
      </c>
    </row>
    <row r="153" spans="1:21" ht="12.75" customHeight="1">
      <c r="A153" s="180">
        <v>34230</v>
      </c>
      <c r="B153" s="181" t="s">
        <v>515</v>
      </c>
      <c r="C153" s="255">
        <f t="shared" si="13"/>
        <v>3.1500299176082108E-4</v>
      </c>
      <c r="D153" s="255">
        <f t="shared" si="14"/>
        <v>3.6732230760514573E-4</v>
      </c>
      <c r="E153" s="200">
        <v>10464346.02569198</v>
      </c>
      <c r="F153" s="200">
        <v>9966537</v>
      </c>
      <c r="G153" s="194">
        <v>0</v>
      </c>
      <c r="H153" s="200">
        <v>479039</v>
      </c>
      <c r="I153" s="200">
        <v>6637</v>
      </c>
      <c r="J153" s="200">
        <v>0</v>
      </c>
      <c r="K153" s="200">
        <f t="shared" si="10"/>
        <v>485676</v>
      </c>
      <c r="L153" s="182"/>
      <c r="M153" s="200">
        <v>502439</v>
      </c>
      <c r="N153" s="200">
        <v>2996378</v>
      </c>
      <c r="O153" s="200">
        <v>0</v>
      </c>
      <c r="P153" s="200">
        <v>3533018</v>
      </c>
      <c r="Q153" s="200">
        <f t="shared" si="11"/>
        <v>7031835</v>
      </c>
      <c r="R153" s="200"/>
      <c r="S153" s="183">
        <v>-147121</v>
      </c>
      <c r="T153" s="183">
        <v>-820914</v>
      </c>
      <c r="U153" s="200">
        <f t="shared" si="12"/>
        <v>-968035</v>
      </c>
    </row>
    <row r="154" spans="1:21" ht="12.75" customHeight="1">
      <c r="A154" s="180">
        <v>34300</v>
      </c>
      <c r="B154" s="181" t="s">
        <v>516</v>
      </c>
      <c r="C154" s="255">
        <f t="shared" si="13"/>
        <v>6.2100271215165719E-3</v>
      </c>
      <c r="D154" s="255">
        <f t="shared" si="14"/>
        <v>6.3442954914911184E-3</v>
      </c>
      <c r="E154" s="200">
        <v>180737466.62717146</v>
      </c>
      <c r="F154" s="200">
        <v>196482150</v>
      </c>
      <c r="G154" s="194">
        <v>0</v>
      </c>
      <c r="H154" s="200">
        <v>9443857</v>
      </c>
      <c r="I154" s="200">
        <v>130841</v>
      </c>
      <c r="J154" s="200">
        <v>6983160</v>
      </c>
      <c r="K154" s="200">
        <f t="shared" si="10"/>
        <v>16557858</v>
      </c>
      <c r="L154" s="182"/>
      <c r="M154" s="200">
        <v>9905176</v>
      </c>
      <c r="N154" s="200">
        <v>59071146</v>
      </c>
      <c r="O154" s="200">
        <v>0</v>
      </c>
      <c r="P154" s="200">
        <v>9797135</v>
      </c>
      <c r="Q154" s="200">
        <f t="shared" si="11"/>
        <v>78773457</v>
      </c>
      <c r="R154" s="200"/>
      <c r="S154" s="183">
        <v>-2900368</v>
      </c>
      <c r="T154" s="183">
        <v>132044</v>
      </c>
      <c r="U154" s="200">
        <f t="shared" si="12"/>
        <v>-2768324</v>
      </c>
    </row>
    <row r="155" spans="1:21" ht="12.75" customHeight="1">
      <c r="A155" s="180">
        <v>34400</v>
      </c>
      <c r="B155" s="181" t="s">
        <v>517</v>
      </c>
      <c r="C155" s="255">
        <f t="shared" si="13"/>
        <v>2.4664607290158448E-3</v>
      </c>
      <c r="D155" s="255">
        <f t="shared" si="14"/>
        <v>2.4814608055563174E-3</v>
      </c>
      <c r="E155" s="200">
        <v>70692315.660955802</v>
      </c>
      <c r="F155" s="200">
        <v>78037583</v>
      </c>
      <c r="G155" s="194">
        <v>0</v>
      </c>
      <c r="H155" s="200">
        <v>3750854</v>
      </c>
      <c r="I155" s="200">
        <v>51967</v>
      </c>
      <c r="J155" s="200">
        <v>0</v>
      </c>
      <c r="K155" s="200">
        <f t="shared" si="10"/>
        <v>3802821</v>
      </c>
      <c r="L155" s="182"/>
      <c r="M155" s="200">
        <v>3934077</v>
      </c>
      <c r="N155" s="200">
        <v>23461518</v>
      </c>
      <c r="O155" s="200">
        <v>0</v>
      </c>
      <c r="P155" s="200">
        <v>4593909</v>
      </c>
      <c r="Q155" s="200">
        <f t="shared" si="11"/>
        <v>31989504</v>
      </c>
      <c r="R155" s="200"/>
      <c r="S155" s="183">
        <v>-1151951</v>
      </c>
      <c r="T155" s="183">
        <v>-1156637</v>
      </c>
      <c r="U155" s="200">
        <f t="shared" si="12"/>
        <v>-2308588</v>
      </c>
    </row>
    <row r="156" spans="1:21" ht="12.75" customHeight="1">
      <c r="A156" s="180">
        <v>34405</v>
      </c>
      <c r="B156" s="181" t="s">
        <v>518</v>
      </c>
      <c r="C156" s="255">
        <f t="shared" si="13"/>
        <v>4.8957813003614608E-4</v>
      </c>
      <c r="D156" s="255">
        <f t="shared" si="14"/>
        <v>4.917855004349461E-4</v>
      </c>
      <c r="E156" s="200">
        <v>14010076.547001628</v>
      </c>
      <c r="F156" s="200">
        <v>15490007</v>
      </c>
      <c r="G156" s="194">
        <v>0</v>
      </c>
      <c r="H156" s="200">
        <v>744523</v>
      </c>
      <c r="I156" s="200">
        <v>10315</v>
      </c>
      <c r="J156" s="200">
        <v>0</v>
      </c>
      <c r="K156" s="200">
        <f t="shared" si="10"/>
        <v>754838</v>
      </c>
      <c r="L156" s="182"/>
      <c r="M156" s="200">
        <v>780891</v>
      </c>
      <c r="N156" s="200">
        <v>4656975</v>
      </c>
      <c r="O156" s="200">
        <v>0</v>
      </c>
      <c r="P156" s="200">
        <v>1314561</v>
      </c>
      <c r="Q156" s="200">
        <f t="shared" si="11"/>
        <v>6752427</v>
      </c>
      <c r="R156" s="200"/>
      <c r="S156" s="183">
        <v>-228656</v>
      </c>
      <c r="T156" s="183">
        <v>-423410</v>
      </c>
      <c r="U156" s="200">
        <f t="shared" si="12"/>
        <v>-652066</v>
      </c>
    </row>
    <row r="157" spans="1:21" ht="12.75" customHeight="1">
      <c r="A157" s="180">
        <v>34500</v>
      </c>
      <c r="B157" s="181" t="s">
        <v>519</v>
      </c>
      <c r="C157" s="255">
        <f t="shared" si="13"/>
        <v>4.5244575377851488E-3</v>
      </c>
      <c r="D157" s="255">
        <f t="shared" si="14"/>
        <v>4.5500235331930716E-3</v>
      </c>
      <c r="E157" s="200">
        <v>129621914.29864278</v>
      </c>
      <c r="F157" s="200">
        <v>143151572</v>
      </c>
      <c r="G157" s="194">
        <v>0</v>
      </c>
      <c r="H157" s="200">
        <v>6880539</v>
      </c>
      <c r="I157" s="200">
        <v>95328</v>
      </c>
      <c r="J157" s="200">
        <v>1900839</v>
      </c>
      <c r="K157" s="200">
        <f t="shared" si="10"/>
        <v>8876706</v>
      </c>
      <c r="L157" s="182"/>
      <c r="M157" s="200">
        <v>7216643</v>
      </c>
      <c r="N157" s="200">
        <v>43037637</v>
      </c>
      <c r="O157" s="200">
        <v>0</v>
      </c>
      <c r="P157" s="200">
        <v>2375345</v>
      </c>
      <c r="Q157" s="200">
        <f t="shared" si="11"/>
        <v>52629625</v>
      </c>
      <c r="R157" s="200"/>
      <c r="S157" s="183">
        <v>-2113130</v>
      </c>
      <c r="T157" s="183">
        <v>93917</v>
      </c>
      <c r="U157" s="200">
        <f t="shared" si="12"/>
        <v>-2019213</v>
      </c>
    </row>
    <row r="158" spans="1:21" ht="12.75" customHeight="1">
      <c r="A158" s="180">
        <v>34501</v>
      </c>
      <c r="B158" s="181" t="s">
        <v>520</v>
      </c>
      <c r="C158" s="255">
        <f t="shared" si="13"/>
        <v>6.0845557941295674E-5</v>
      </c>
      <c r="D158" s="255">
        <f t="shared" si="14"/>
        <v>6.2382532205905607E-5</v>
      </c>
      <c r="E158" s="200">
        <v>1777165.1474627876</v>
      </c>
      <c r="F158" s="200">
        <v>1925123</v>
      </c>
      <c r="G158" s="194">
        <v>0</v>
      </c>
      <c r="H158" s="200">
        <v>92530</v>
      </c>
      <c r="I158" s="200">
        <v>1282</v>
      </c>
      <c r="J158" s="200">
        <v>269732</v>
      </c>
      <c r="K158" s="200">
        <f t="shared" si="10"/>
        <v>363544</v>
      </c>
      <c r="L158" s="182"/>
      <c r="M158" s="200">
        <v>97050</v>
      </c>
      <c r="N158" s="200">
        <v>578776</v>
      </c>
      <c r="O158" s="200">
        <v>0</v>
      </c>
      <c r="P158" s="200">
        <v>61445</v>
      </c>
      <c r="Q158" s="200">
        <f t="shared" si="11"/>
        <v>737271</v>
      </c>
      <c r="R158" s="200"/>
      <c r="S158" s="183">
        <v>-28418</v>
      </c>
      <c r="T158" s="183">
        <v>63663</v>
      </c>
      <c r="U158" s="200">
        <f t="shared" si="12"/>
        <v>35245</v>
      </c>
    </row>
    <row r="159" spans="1:21" ht="12.75" customHeight="1">
      <c r="A159" s="180">
        <v>34505</v>
      </c>
      <c r="B159" s="181" t="s">
        <v>521</v>
      </c>
      <c r="C159" s="255">
        <f t="shared" si="13"/>
        <v>5.4835551366886682E-4</v>
      </c>
      <c r="D159" s="255">
        <f t="shared" si="14"/>
        <v>5.7045764060474494E-4</v>
      </c>
      <c r="E159" s="200">
        <v>16251303.067345377</v>
      </c>
      <c r="F159" s="200">
        <v>17349694</v>
      </c>
      <c r="G159" s="194">
        <v>0</v>
      </c>
      <c r="H159" s="200">
        <v>833908</v>
      </c>
      <c r="I159" s="200">
        <v>11554</v>
      </c>
      <c r="J159" s="200">
        <v>1348388</v>
      </c>
      <c r="K159" s="200">
        <f t="shared" si="10"/>
        <v>2193850</v>
      </c>
      <c r="L159" s="182"/>
      <c r="M159" s="200">
        <v>874643</v>
      </c>
      <c r="N159" s="200">
        <v>5216078</v>
      </c>
      <c r="O159" s="200">
        <v>0</v>
      </c>
      <c r="P159" s="200">
        <v>1335868</v>
      </c>
      <c r="Q159" s="200">
        <f t="shared" si="11"/>
        <v>7426589</v>
      </c>
      <c r="R159" s="200"/>
      <c r="S159" s="183">
        <v>-256107</v>
      </c>
      <c r="T159" s="183">
        <v>-9527</v>
      </c>
      <c r="U159" s="200">
        <f t="shared" si="12"/>
        <v>-265634</v>
      </c>
    </row>
    <row r="160" spans="1:21" ht="12.75" customHeight="1">
      <c r="A160" s="180">
        <v>34600</v>
      </c>
      <c r="B160" s="181" t="s">
        <v>522</v>
      </c>
      <c r="C160" s="255">
        <f t="shared" si="13"/>
        <v>9.7940253451162841E-4</v>
      </c>
      <c r="D160" s="255">
        <f t="shared" si="14"/>
        <v>1.034212050214099E-3</v>
      </c>
      <c r="E160" s="200">
        <v>29462824.700029336</v>
      </c>
      <c r="F160" s="200">
        <v>30987806</v>
      </c>
      <c r="G160" s="194">
        <v>0</v>
      </c>
      <c r="H160" s="200">
        <v>1489420</v>
      </c>
      <c r="I160" s="200">
        <v>20635</v>
      </c>
      <c r="J160" s="200">
        <v>143541</v>
      </c>
      <c r="K160" s="200">
        <f t="shared" si="10"/>
        <v>1653596</v>
      </c>
      <c r="L160" s="182"/>
      <c r="M160" s="200">
        <v>1562176</v>
      </c>
      <c r="N160" s="200">
        <v>9316293</v>
      </c>
      <c r="O160" s="200">
        <v>0</v>
      </c>
      <c r="P160" s="200">
        <v>2750364</v>
      </c>
      <c r="Q160" s="200">
        <f t="shared" si="11"/>
        <v>13628833</v>
      </c>
      <c r="R160" s="200"/>
      <c r="S160" s="183">
        <v>-457426</v>
      </c>
      <c r="T160" s="183">
        <v>-545188</v>
      </c>
      <c r="U160" s="200">
        <f t="shared" si="12"/>
        <v>-1002614</v>
      </c>
    </row>
    <row r="161" spans="1:21" ht="12.75" customHeight="1">
      <c r="A161" s="180">
        <v>34605</v>
      </c>
      <c r="B161" s="181" t="s">
        <v>523</v>
      </c>
      <c r="C161" s="255">
        <f t="shared" si="13"/>
        <v>1.872896883273166E-4</v>
      </c>
      <c r="D161" s="255">
        <f t="shared" si="14"/>
        <v>2.1136435515087883E-4</v>
      </c>
      <c r="E161" s="200">
        <v>6021386.9509216342</v>
      </c>
      <c r="F161" s="200">
        <v>5925752</v>
      </c>
      <c r="G161" s="194">
        <v>0</v>
      </c>
      <c r="H161" s="200">
        <v>284820</v>
      </c>
      <c r="I161" s="200">
        <v>3946</v>
      </c>
      <c r="J161" s="200">
        <v>0</v>
      </c>
      <c r="K161" s="200">
        <f t="shared" si="10"/>
        <v>288766</v>
      </c>
      <c r="L161" s="182"/>
      <c r="M161" s="200">
        <v>298733</v>
      </c>
      <c r="N161" s="200">
        <v>1781541</v>
      </c>
      <c r="O161" s="200">
        <v>0</v>
      </c>
      <c r="P161" s="200">
        <v>1742841</v>
      </c>
      <c r="Q161" s="200">
        <f t="shared" si="11"/>
        <v>3823115</v>
      </c>
      <c r="R161" s="200"/>
      <c r="S161" s="183">
        <v>-87473</v>
      </c>
      <c r="T161" s="183">
        <v>-430336</v>
      </c>
      <c r="U161" s="200">
        <f t="shared" si="12"/>
        <v>-517809</v>
      </c>
    </row>
    <row r="162" spans="1:21" ht="12.75" customHeight="1">
      <c r="A162" s="180">
        <v>34700</v>
      </c>
      <c r="B162" s="181" t="s">
        <v>524</v>
      </c>
      <c r="C162" s="255">
        <f t="shared" si="13"/>
        <v>2.9627774612225703E-3</v>
      </c>
      <c r="D162" s="255">
        <f t="shared" si="14"/>
        <v>2.9857631344190998E-3</v>
      </c>
      <c r="E162" s="200">
        <v>85058973.937684268</v>
      </c>
      <c r="F162" s="200">
        <v>93740796</v>
      </c>
      <c r="G162" s="194">
        <v>0</v>
      </c>
      <c r="H162" s="200">
        <v>4505624</v>
      </c>
      <c r="I162" s="200">
        <v>62424</v>
      </c>
      <c r="J162" s="200">
        <v>826776</v>
      </c>
      <c r="K162" s="200">
        <f t="shared" si="10"/>
        <v>5394824</v>
      </c>
      <c r="L162" s="182"/>
      <c r="M162" s="200">
        <v>4725717</v>
      </c>
      <c r="N162" s="200">
        <v>28182592</v>
      </c>
      <c r="O162" s="200">
        <v>0</v>
      </c>
      <c r="P162" s="200">
        <v>1682696</v>
      </c>
      <c r="Q162" s="200">
        <f t="shared" si="11"/>
        <v>34591005</v>
      </c>
      <c r="R162" s="200"/>
      <c r="S162" s="183">
        <v>-1383753</v>
      </c>
      <c r="T162" s="183">
        <v>-89977</v>
      </c>
      <c r="U162" s="200">
        <f t="shared" si="12"/>
        <v>-1473730</v>
      </c>
    </row>
    <row r="163" spans="1:21" ht="12.75" customHeight="1">
      <c r="A163" s="180">
        <v>34800</v>
      </c>
      <c r="B163" s="181" t="s">
        <v>525</v>
      </c>
      <c r="C163" s="255">
        <f t="shared" si="13"/>
        <v>3.1460946467609609E-4</v>
      </c>
      <c r="D163" s="255">
        <f t="shared" si="14"/>
        <v>3.3466886724004675E-4</v>
      </c>
      <c r="E163" s="200">
        <v>9534108.7603936195</v>
      </c>
      <c r="F163" s="200">
        <v>9954086</v>
      </c>
      <c r="G163" s="194">
        <v>0</v>
      </c>
      <c r="H163" s="200">
        <v>478440</v>
      </c>
      <c r="I163" s="200">
        <v>6629</v>
      </c>
      <c r="J163" s="200">
        <v>735734</v>
      </c>
      <c r="K163" s="200">
        <f t="shared" si="10"/>
        <v>1220803</v>
      </c>
      <c r="L163" s="182"/>
      <c r="M163" s="200">
        <v>501811</v>
      </c>
      <c r="N163" s="200">
        <v>2992635</v>
      </c>
      <c r="O163" s="200">
        <v>0</v>
      </c>
      <c r="P163" s="200">
        <v>700765</v>
      </c>
      <c r="Q163" s="200">
        <f t="shared" si="11"/>
        <v>4195211</v>
      </c>
      <c r="R163" s="200"/>
      <c r="S163" s="183">
        <v>-146937</v>
      </c>
      <c r="T163" s="183">
        <v>100238</v>
      </c>
      <c r="U163" s="200">
        <f t="shared" si="12"/>
        <v>-46699</v>
      </c>
    </row>
    <row r="164" spans="1:21" ht="12.75" customHeight="1">
      <c r="A164" s="180">
        <v>34900</v>
      </c>
      <c r="B164" s="181" t="s">
        <v>526</v>
      </c>
      <c r="C164" s="255">
        <f t="shared" si="13"/>
        <v>6.2735704149262401E-3</v>
      </c>
      <c r="D164" s="255">
        <f t="shared" si="14"/>
        <v>6.4350782034274575E-3</v>
      </c>
      <c r="E164" s="200">
        <v>183323701.3621273</v>
      </c>
      <c r="F164" s="200">
        <v>198492628</v>
      </c>
      <c r="G164" s="194">
        <v>0</v>
      </c>
      <c r="H164" s="200">
        <v>9540490</v>
      </c>
      <c r="I164" s="200">
        <v>132180</v>
      </c>
      <c r="J164" s="200">
        <v>4269504</v>
      </c>
      <c r="K164" s="200">
        <f t="shared" si="10"/>
        <v>13942174</v>
      </c>
      <c r="L164" s="182"/>
      <c r="M164" s="200">
        <v>10006529</v>
      </c>
      <c r="N164" s="200">
        <v>59675583</v>
      </c>
      <c r="O164" s="200">
        <v>0</v>
      </c>
      <c r="P164" s="200">
        <v>11766284</v>
      </c>
      <c r="Q164" s="200">
        <f t="shared" si="11"/>
        <v>81448396</v>
      </c>
      <c r="R164" s="200"/>
      <c r="S164" s="183">
        <v>-2930046</v>
      </c>
      <c r="T164" s="183">
        <v>-1226451</v>
      </c>
      <c r="U164" s="200">
        <f t="shared" si="12"/>
        <v>-4156497</v>
      </c>
    </row>
    <row r="165" spans="1:21" ht="12.75" customHeight="1">
      <c r="A165" s="180">
        <v>34901</v>
      </c>
      <c r="B165" s="181" t="s">
        <v>527</v>
      </c>
      <c r="C165" s="255">
        <f t="shared" si="13"/>
        <v>1.6705305342036315E-4</v>
      </c>
      <c r="D165" s="255">
        <f t="shared" si="14"/>
        <v>1.6698614280311698E-4</v>
      </c>
      <c r="E165" s="200">
        <v>4757132.2068078816</v>
      </c>
      <c r="F165" s="200">
        <v>5285475</v>
      </c>
      <c r="G165" s="194">
        <v>0</v>
      </c>
      <c r="H165" s="200">
        <v>254045</v>
      </c>
      <c r="I165" s="200">
        <v>3520</v>
      </c>
      <c r="J165" s="200">
        <v>193833</v>
      </c>
      <c r="K165" s="200">
        <f t="shared" si="10"/>
        <v>451398</v>
      </c>
      <c r="L165" s="182"/>
      <c r="M165" s="200">
        <v>266455</v>
      </c>
      <c r="N165" s="200">
        <v>1589045</v>
      </c>
      <c r="O165" s="200">
        <v>0</v>
      </c>
      <c r="P165" s="200">
        <v>232283</v>
      </c>
      <c r="Q165" s="200">
        <f t="shared" si="11"/>
        <v>2087783</v>
      </c>
      <c r="R165" s="200"/>
      <c r="S165" s="183">
        <v>-78021</v>
      </c>
      <c r="T165" s="183">
        <v>7404</v>
      </c>
      <c r="U165" s="200">
        <f t="shared" si="12"/>
        <v>-70617</v>
      </c>
    </row>
    <row r="166" spans="1:21" ht="12.75" customHeight="1">
      <c r="A166" s="180">
        <v>34903</v>
      </c>
      <c r="B166" s="181" t="s">
        <v>528</v>
      </c>
      <c r="C166" s="255">
        <f t="shared" si="13"/>
        <v>6.1808183788173018E-6</v>
      </c>
      <c r="D166" s="255">
        <f t="shared" si="14"/>
        <v>8.6749770803136087E-6</v>
      </c>
      <c r="E166" s="200">
        <v>247134.35599705199</v>
      </c>
      <c r="F166" s="200">
        <v>195558</v>
      </c>
      <c r="G166" s="194">
        <v>0</v>
      </c>
      <c r="H166" s="200">
        <v>9399</v>
      </c>
      <c r="I166" s="200">
        <v>130</v>
      </c>
      <c r="J166" s="200">
        <v>7164</v>
      </c>
      <c r="K166" s="200">
        <f t="shared" si="10"/>
        <v>16693</v>
      </c>
      <c r="L166" s="182"/>
      <c r="M166" s="200">
        <v>9859</v>
      </c>
      <c r="N166" s="200">
        <v>58793</v>
      </c>
      <c r="O166" s="200">
        <v>0</v>
      </c>
      <c r="P166" s="200">
        <v>131159</v>
      </c>
      <c r="Q166" s="200">
        <f t="shared" si="11"/>
        <v>199811</v>
      </c>
      <c r="R166" s="200"/>
      <c r="S166" s="183">
        <v>-2887</v>
      </c>
      <c r="T166" s="183">
        <v>-26331</v>
      </c>
      <c r="U166" s="200">
        <f t="shared" si="12"/>
        <v>-29218</v>
      </c>
    </row>
    <row r="167" spans="1:21" ht="12.75" customHeight="1">
      <c r="A167" s="180">
        <v>34905</v>
      </c>
      <c r="B167" s="181" t="s">
        <v>529</v>
      </c>
      <c r="C167" s="255">
        <f t="shared" si="13"/>
        <v>5.8956254983077603E-4</v>
      </c>
      <c r="D167" s="255">
        <f t="shared" si="14"/>
        <v>5.9694728321731041E-4</v>
      </c>
      <c r="E167" s="200">
        <v>17005944.919080593</v>
      </c>
      <c r="F167" s="200">
        <v>18653464</v>
      </c>
      <c r="G167" s="194">
        <v>0</v>
      </c>
      <c r="H167" s="200">
        <v>896573</v>
      </c>
      <c r="I167" s="200">
        <v>12422</v>
      </c>
      <c r="J167" s="200">
        <v>125584</v>
      </c>
      <c r="K167" s="200">
        <f t="shared" si="10"/>
        <v>1034579</v>
      </c>
      <c r="L167" s="182"/>
      <c r="M167" s="200">
        <v>940370</v>
      </c>
      <c r="N167" s="200">
        <v>5608049</v>
      </c>
      <c r="O167" s="200">
        <v>0</v>
      </c>
      <c r="P167" s="200">
        <v>1382377</v>
      </c>
      <c r="Q167" s="200">
        <f t="shared" si="11"/>
        <v>7930796</v>
      </c>
      <c r="R167" s="200"/>
      <c r="S167" s="183">
        <v>-275353</v>
      </c>
      <c r="T167" s="183">
        <v>-397880</v>
      </c>
      <c r="U167" s="200">
        <f t="shared" si="12"/>
        <v>-673233</v>
      </c>
    </row>
    <row r="168" spans="1:21" ht="12.75" customHeight="1">
      <c r="A168" s="180">
        <v>34910</v>
      </c>
      <c r="B168" s="181" t="s">
        <v>530</v>
      </c>
      <c r="C168" s="255">
        <f t="shared" si="13"/>
        <v>1.9817726889763783E-3</v>
      </c>
      <c r="D168" s="255">
        <f t="shared" si="14"/>
        <v>2.0407784519412657E-3</v>
      </c>
      <c r="E168" s="200">
        <v>58138075.038572073</v>
      </c>
      <c r="F168" s="200">
        <v>62702296</v>
      </c>
      <c r="G168" s="194">
        <v>0</v>
      </c>
      <c r="H168" s="200">
        <v>3013768</v>
      </c>
      <c r="I168" s="200">
        <v>41755</v>
      </c>
      <c r="J168" s="200">
        <v>885741</v>
      </c>
      <c r="K168" s="200">
        <f t="shared" si="10"/>
        <v>3941264</v>
      </c>
      <c r="L168" s="182"/>
      <c r="M168" s="200">
        <v>3160986</v>
      </c>
      <c r="N168" s="200">
        <v>18851058</v>
      </c>
      <c r="O168" s="200">
        <v>0</v>
      </c>
      <c r="P168" s="200">
        <v>3169429</v>
      </c>
      <c r="Q168" s="200">
        <f t="shared" si="11"/>
        <v>25181473</v>
      </c>
      <c r="R168" s="200"/>
      <c r="S168" s="183">
        <v>-925579</v>
      </c>
      <c r="T168" s="183">
        <v>-387781</v>
      </c>
      <c r="U168" s="200">
        <f t="shared" si="12"/>
        <v>-1313360</v>
      </c>
    </row>
    <row r="169" spans="1:21" ht="12.75" customHeight="1">
      <c r="A169" s="180">
        <v>35000</v>
      </c>
      <c r="B169" s="181" t="s">
        <v>531</v>
      </c>
      <c r="C169" s="255">
        <f t="shared" si="13"/>
        <v>1.3415304499788795E-3</v>
      </c>
      <c r="D169" s="255">
        <f t="shared" si="14"/>
        <v>1.3369667069172793E-3</v>
      </c>
      <c r="E169" s="200">
        <v>38087755.511574969</v>
      </c>
      <c r="F169" s="200">
        <v>42445352</v>
      </c>
      <c r="G169" s="194">
        <v>0</v>
      </c>
      <c r="H169" s="200">
        <v>2040123</v>
      </c>
      <c r="I169" s="200">
        <v>28265</v>
      </c>
      <c r="J169" s="200">
        <v>1357117</v>
      </c>
      <c r="K169" s="200">
        <f t="shared" si="10"/>
        <v>3425505</v>
      </c>
      <c r="L169" s="182"/>
      <c r="M169" s="200">
        <v>2139780</v>
      </c>
      <c r="N169" s="200">
        <v>12760933</v>
      </c>
      <c r="O169" s="200">
        <v>0</v>
      </c>
      <c r="P169" s="200">
        <v>778344</v>
      </c>
      <c r="Q169" s="200">
        <f t="shared" si="11"/>
        <v>15679057</v>
      </c>
      <c r="R169" s="200"/>
      <c r="S169" s="183">
        <v>-626556</v>
      </c>
      <c r="T169" s="183">
        <v>244294</v>
      </c>
      <c r="U169" s="200">
        <f t="shared" si="12"/>
        <v>-382262</v>
      </c>
    </row>
    <row r="170" spans="1:21" ht="12.75" customHeight="1">
      <c r="A170" s="180">
        <v>35005</v>
      </c>
      <c r="B170" s="181" t="s">
        <v>532</v>
      </c>
      <c r="C170" s="255">
        <f t="shared" si="13"/>
        <v>5.8377323574868099E-4</v>
      </c>
      <c r="D170" s="255">
        <f t="shared" si="14"/>
        <v>6.0010435552207224E-4</v>
      </c>
      <c r="E170" s="200">
        <v>17095884.180435419</v>
      </c>
      <c r="F170" s="200">
        <v>18470293</v>
      </c>
      <c r="G170" s="194">
        <v>0</v>
      </c>
      <c r="H170" s="200">
        <v>887769</v>
      </c>
      <c r="I170" s="200">
        <v>12300</v>
      </c>
      <c r="J170" s="200">
        <v>458508</v>
      </c>
      <c r="K170" s="200">
        <f t="shared" si="10"/>
        <v>1358577</v>
      </c>
      <c r="L170" s="182"/>
      <c r="M170" s="200">
        <v>931135</v>
      </c>
      <c r="N170" s="200">
        <v>5552979</v>
      </c>
      <c r="O170" s="200">
        <v>0</v>
      </c>
      <c r="P170" s="200">
        <v>1169119</v>
      </c>
      <c r="Q170" s="200">
        <f t="shared" si="11"/>
        <v>7653233</v>
      </c>
      <c r="R170" s="200"/>
      <c r="S170" s="183">
        <v>-272649</v>
      </c>
      <c r="T170" s="183">
        <v>-198393</v>
      </c>
      <c r="U170" s="200">
        <f t="shared" si="12"/>
        <v>-471042</v>
      </c>
    </row>
    <row r="171" spans="1:21" ht="12.75" customHeight="1">
      <c r="A171" s="180">
        <v>35100</v>
      </c>
      <c r="B171" s="181" t="s">
        <v>533</v>
      </c>
      <c r="C171" s="255">
        <f t="shared" si="13"/>
        <v>1.2027741115564351E-2</v>
      </c>
      <c r="D171" s="255">
        <f t="shared" si="14"/>
        <v>1.2064945651214787E-2</v>
      </c>
      <c r="E171" s="200">
        <v>343708409.37652481</v>
      </c>
      <c r="F171" s="200">
        <v>380551709</v>
      </c>
      <c r="G171" s="194">
        <v>0</v>
      </c>
      <c r="H171" s="200">
        <v>18291107</v>
      </c>
      <c r="I171" s="200">
        <v>253417</v>
      </c>
      <c r="J171" s="200">
        <v>13962516</v>
      </c>
      <c r="K171" s="200">
        <f t="shared" si="10"/>
        <v>32507040</v>
      </c>
      <c r="L171" s="182"/>
      <c r="M171" s="200">
        <v>19184600</v>
      </c>
      <c r="N171" s="200">
        <v>114410522</v>
      </c>
      <c r="O171" s="200">
        <v>0</v>
      </c>
      <c r="P171" s="200">
        <v>3603205</v>
      </c>
      <c r="Q171" s="200">
        <f t="shared" si="11"/>
        <v>137198327</v>
      </c>
      <c r="R171" s="200"/>
      <c r="S171" s="183">
        <v>-5617509</v>
      </c>
      <c r="T171" s="183">
        <v>3863070</v>
      </c>
      <c r="U171" s="200">
        <f t="shared" si="12"/>
        <v>-1754439</v>
      </c>
    </row>
    <row r="172" spans="1:21" ht="12.75" customHeight="1">
      <c r="A172" s="180">
        <v>35105</v>
      </c>
      <c r="B172" s="181" t="s">
        <v>534</v>
      </c>
      <c r="C172" s="255">
        <f t="shared" si="13"/>
        <v>1.0096584808811423E-3</v>
      </c>
      <c r="D172" s="255">
        <f t="shared" si="14"/>
        <v>1.0105255726331475E-3</v>
      </c>
      <c r="E172" s="200">
        <v>28788039.933612935</v>
      </c>
      <c r="F172" s="200">
        <v>31945089</v>
      </c>
      <c r="G172" s="194">
        <v>0</v>
      </c>
      <c r="H172" s="200">
        <v>1535431</v>
      </c>
      <c r="I172" s="200">
        <v>21273</v>
      </c>
      <c r="J172" s="200">
        <v>655708</v>
      </c>
      <c r="K172" s="200">
        <f t="shared" si="10"/>
        <v>2212412</v>
      </c>
      <c r="L172" s="182"/>
      <c r="M172" s="200">
        <v>1610435</v>
      </c>
      <c r="N172" s="200">
        <v>9604094</v>
      </c>
      <c r="O172" s="200">
        <v>0</v>
      </c>
      <c r="P172" s="200">
        <v>1651390</v>
      </c>
      <c r="Q172" s="200">
        <f t="shared" si="11"/>
        <v>12865919</v>
      </c>
      <c r="R172" s="200"/>
      <c r="S172" s="183">
        <v>-471557</v>
      </c>
      <c r="T172" s="183">
        <v>-382974</v>
      </c>
      <c r="U172" s="200">
        <f t="shared" si="12"/>
        <v>-854531</v>
      </c>
    </row>
    <row r="173" spans="1:21" ht="12.75" customHeight="1">
      <c r="A173" s="180">
        <v>35106</v>
      </c>
      <c r="B173" s="181" t="s">
        <v>535</v>
      </c>
      <c r="C173" s="255">
        <f t="shared" si="13"/>
        <v>2.5117094536375873E-4</v>
      </c>
      <c r="D173" s="255">
        <f t="shared" si="14"/>
        <v>2.6389466108317917E-4</v>
      </c>
      <c r="E173" s="200">
        <v>7517880.0490264948</v>
      </c>
      <c r="F173" s="200">
        <v>7946923</v>
      </c>
      <c r="G173" s="194">
        <v>0</v>
      </c>
      <c r="H173" s="200">
        <v>381967</v>
      </c>
      <c r="I173" s="200">
        <v>5292</v>
      </c>
      <c r="J173" s="200">
        <v>64605</v>
      </c>
      <c r="K173" s="200">
        <f t="shared" si="10"/>
        <v>451864</v>
      </c>
      <c r="L173" s="182"/>
      <c r="M173" s="200">
        <v>400625</v>
      </c>
      <c r="N173" s="200">
        <v>2389193</v>
      </c>
      <c r="O173" s="200">
        <v>0</v>
      </c>
      <c r="P173" s="200">
        <v>711821</v>
      </c>
      <c r="Q173" s="200">
        <f t="shared" si="11"/>
        <v>3501639</v>
      </c>
      <c r="R173" s="200"/>
      <c r="S173" s="183">
        <v>-117308</v>
      </c>
      <c r="T173" s="183">
        <v>-132426</v>
      </c>
      <c r="U173" s="200">
        <f t="shared" si="12"/>
        <v>-249734</v>
      </c>
    </row>
    <row r="174" spans="1:21" ht="12.75" customHeight="1">
      <c r="A174" s="180">
        <v>35200</v>
      </c>
      <c r="B174" s="181" t="s">
        <v>536</v>
      </c>
      <c r="C174" s="255">
        <f t="shared" si="13"/>
        <v>4.7124373760941586E-4</v>
      </c>
      <c r="D174" s="255">
        <f t="shared" si="14"/>
        <v>4.9375817323438675E-4</v>
      </c>
      <c r="E174" s="200">
        <v>14066274.415580325</v>
      </c>
      <c r="F174" s="200">
        <v>14909916</v>
      </c>
      <c r="G174" s="194">
        <v>0</v>
      </c>
      <c r="H174" s="200">
        <v>716641</v>
      </c>
      <c r="I174" s="200">
        <v>9929</v>
      </c>
      <c r="J174" s="200">
        <v>304773</v>
      </c>
      <c r="K174" s="200">
        <f t="shared" si="10"/>
        <v>1031343</v>
      </c>
      <c r="L174" s="182"/>
      <c r="M174" s="200">
        <v>751648</v>
      </c>
      <c r="N174" s="200">
        <v>4482574</v>
      </c>
      <c r="O174" s="200">
        <v>0</v>
      </c>
      <c r="P174" s="200">
        <v>1063063</v>
      </c>
      <c r="Q174" s="200">
        <f t="shared" si="11"/>
        <v>6297285</v>
      </c>
      <c r="R174" s="200"/>
      <c r="S174" s="183">
        <v>-220093</v>
      </c>
      <c r="T174" s="183">
        <v>-125663</v>
      </c>
      <c r="U174" s="200">
        <f t="shared" si="12"/>
        <v>-345756</v>
      </c>
    </row>
    <row r="175" spans="1:21" ht="12.75" customHeight="1">
      <c r="A175" s="180">
        <v>35300</v>
      </c>
      <c r="B175" s="181" t="s">
        <v>537</v>
      </c>
      <c r="C175" s="255">
        <f t="shared" si="13"/>
        <v>3.545061008425404E-3</v>
      </c>
      <c r="D175" s="255">
        <f t="shared" si="14"/>
        <v>3.7156287365948883E-3</v>
      </c>
      <c r="E175" s="200">
        <v>105851520.57938598</v>
      </c>
      <c r="F175" s="200">
        <v>112163956</v>
      </c>
      <c r="G175" s="194">
        <v>0</v>
      </c>
      <c r="H175" s="200">
        <v>5391128</v>
      </c>
      <c r="I175" s="200">
        <v>74692</v>
      </c>
      <c r="J175" s="200">
        <v>8037743</v>
      </c>
      <c r="K175" s="200">
        <f t="shared" si="10"/>
        <v>13503563</v>
      </c>
      <c r="L175" s="182"/>
      <c r="M175" s="200">
        <v>5654476</v>
      </c>
      <c r="N175" s="200">
        <v>33721401</v>
      </c>
      <c r="O175" s="200">
        <v>0</v>
      </c>
      <c r="P175" s="200">
        <v>6388435</v>
      </c>
      <c r="Q175" s="200">
        <f t="shared" si="11"/>
        <v>45764312</v>
      </c>
      <c r="R175" s="200"/>
      <c r="S175" s="183">
        <v>-1655707</v>
      </c>
      <c r="T175" s="183">
        <v>1275337</v>
      </c>
      <c r="U175" s="200">
        <f t="shared" si="12"/>
        <v>-380370</v>
      </c>
    </row>
    <row r="176" spans="1:21" ht="12.75" customHeight="1">
      <c r="A176" s="180">
        <v>35305</v>
      </c>
      <c r="B176" s="181" t="s">
        <v>538</v>
      </c>
      <c r="C176" s="255">
        <f t="shared" si="13"/>
        <v>1.2462479692906094E-3</v>
      </c>
      <c r="D176" s="255">
        <f t="shared" si="14"/>
        <v>1.2570596760761094E-3</v>
      </c>
      <c r="E176" s="200">
        <v>35811349.196752153</v>
      </c>
      <c r="F176" s="200">
        <v>39430662</v>
      </c>
      <c r="G176" s="194">
        <v>0</v>
      </c>
      <c r="H176" s="200">
        <v>1895223</v>
      </c>
      <c r="I176" s="200">
        <v>26258</v>
      </c>
      <c r="J176" s="200">
        <v>1113348</v>
      </c>
      <c r="K176" s="200">
        <f t="shared" si="10"/>
        <v>3034829</v>
      </c>
      <c r="L176" s="182"/>
      <c r="M176" s="200">
        <v>1987802</v>
      </c>
      <c r="N176" s="200">
        <v>11854585</v>
      </c>
      <c r="O176" s="200">
        <v>0</v>
      </c>
      <c r="P176" s="200">
        <v>1192700</v>
      </c>
      <c r="Q176" s="200">
        <f t="shared" si="11"/>
        <v>15035087</v>
      </c>
      <c r="R176" s="200"/>
      <c r="S176" s="183">
        <v>-582055</v>
      </c>
      <c r="T176" s="183">
        <v>-72440</v>
      </c>
      <c r="U176" s="200">
        <f t="shared" si="12"/>
        <v>-654495</v>
      </c>
    </row>
    <row r="177" spans="1:21" ht="12.75" customHeight="1">
      <c r="A177" s="180">
        <v>35400</v>
      </c>
      <c r="B177" s="181" t="s">
        <v>539</v>
      </c>
      <c r="C177" s="255">
        <f t="shared" si="13"/>
        <v>2.5831482575311643E-3</v>
      </c>
      <c r="D177" s="255">
        <f t="shared" si="14"/>
        <v>2.6383967859730639E-3</v>
      </c>
      <c r="E177" s="200">
        <v>75163136.977714434</v>
      </c>
      <c r="F177" s="200">
        <v>81729518</v>
      </c>
      <c r="G177" s="194">
        <v>0</v>
      </c>
      <c r="H177" s="200">
        <v>3928305</v>
      </c>
      <c r="I177" s="200">
        <v>54425</v>
      </c>
      <c r="J177" s="200">
        <v>495864</v>
      </c>
      <c r="K177" s="200">
        <f t="shared" si="10"/>
        <v>4478594</v>
      </c>
      <c r="L177" s="182"/>
      <c r="M177" s="200">
        <v>4120197</v>
      </c>
      <c r="N177" s="200">
        <v>24571475</v>
      </c>
      <c r="O177" s="200">
        <v>0</v>
      </c>
      <c r="P177" s="200">
        <v>3882205</v>
      </c>
      <c r="Q177" s="200">
        <f t="shared" si="11"/>
        <v>32573877</v>
      </c>
      <c r="R177" s="200"/>
      <c r="S177" s="183">
        <v>-1206449</v>
      </c>
      <c r="T177" s="183">
        <v>-705173</v>
      </c>
      <c r="U177" s="200">
        <f t="shared" si="12"/>
        <v>-1911622</v>
      </c>
    </row>
    <row r="178" spans="1:21" ht="12.75" customHeight="1">
      <c r="A178" s="180">
        <v>35401</v>
      </c>
      <c r="B178" s="181" t="s">
        <v>540</v>
      </c>
      <c r="C178" s="255">
        <f t="shared" si="13"/>
        <v>2.7380142344773188E-5</v>
      </c>
      <c r="D178" s="255">
        <f t="shared" si="14"/>
        <v>2.8058168245175876E-5</v>
      </c>
      <c r="E178" s="200">
        <v>799326.30086877407</v>
      </c>
      <c r="F178" s="200">
        <v>866294</v>
      </c>
      <c r="G178" s="194">
        <v>0</v>
      </c>
      <c r="H178" s="200">
        <v>41638</v>
      </c>
      <c r="I178" s="200">
        <v>577</v>
      </c>
      <c r="J178" s="200">
        <v>183579</v>
      </c>
      <c r="K178" s="200">
        <f t="shared" si="10"/>
        <v>225794</v>
      </c>
      <c r="L178" s="182"/>
      <c r="M178" s="200">
        <v>43672</v>
      </c>
      <c r="N178" s="200">
        <v>260446</v>
      </c>
      <c r="O178" s="200">
        <v>0</v>
      </c>
      <c r="P178" s="200">
        <v>176782</v>
      </c>
      <c r="Q178" s="200">
        <f t="shared" si="11"/>
        <v>480900</v>
      </c>
      <c r="R178" s="200"/>
      <c r="S178" s="183">
        <v>-12788</v>
      </c>
      <c r="T178" s="183">
        <v>18197</v>
      </c>
      <c r="U178" s="200">
        <f t="shared" si="12"/>
        <v>5409</v>
      </c>
    </row>
    <row r="179" spans="1:21" ht="12.75" customHeight="1">
      <c r="A179" s="180">
        <v>35405</v>
      </c>
      <c r="B179" s="181" t="s">
        <v>541</v>
      </c>
      <c r="C179" s="255">
        <f t="shared" si="13"/>
        <v>8.3287825083430537E-4</v>
      </c>
      <c r="D179" s="255">
        <f t="shared" si="14"/>
        <v>8.7148987817138872E-4</v>
      </c>
      <c r="E179" s="200">
        <v>24827165.283075243</v>
      </c>
      <c r="F179" s="200">
        <v>26351851</v>
      </c>
      <c r="G179" s="194">
        <v>0</v>
      </c>
      <c r="H179" s="200">
        <v>1266594</v>
      </c>
      <c r="I179" s="200">
        <v>17548</v>
      </c>
      <c r="J179" s="200">
        <v>0</v>
      </c>
      <c r="K179" s="200">
        <f t="shared" si="10"/>
        <v>1284142</v>
      </c>
      <c r="L179" s="182"/>
      <c r="M179" s="200">
        <v>1328465</v>
      </c>
      <c r="N179" s="200">
        <v>7922521</v>
      </c>
      <c r="O179" s="200">
        <v>0</v>
      </c>
      <c r="P179" s="200">
        <v>2662406</v>
      </c>
      <c r="Q179" s="200">
        <f t="shared" si="11"/>
        <v>11913392</v>
      </c>
      <c r="R179" s="200"/>
      <c r="S179" s="183">
        <v>-388992</v>
      </c>
      <c r="T179" s="183">
        <v>-689043</v>
      </c>
      <c r="U179" s="200">
        <f t="shared" si="12"/>
        <v>-1078035</v>
      </c>
    </row>
    <row r="180" spans="1:21" ht="12.75" customHeight="1">
      <c r="A180" s="180">
        <v>35500</v>
      </c>
      <c r="B180" s="181" t="s">
        <v>542</v>
      </c>
      <c r="C180" s="255">
        <f t="shared" si="13"/>
        <v>3.549130763068775E-3</v>
      </c>
      <c r="D180" s="255">
        <f t="shared" si="14"/>
        <v>3.665967602804457E-3</v>
      </c>
      <c r="E180" s="200">
        <v>104436764.98939911</v>
      </c>
      <c r="F180" s="200">
        <v>112292721</v>
      </c>
      <c r="G180" s="194">
        <v>0</v>
      </c>
      <c r="H180" s="200">
        <v>5397317</v>
      </c>
      <c r="I180" s="200">
        <v>74778</v>
      </c>
      <c r="J180" s="200">
        <v>0</v>
      </c>
      <c r="K180" s="200">
        <f t="shared" si="10"/>
        <v>5472095</v>
      </c>
      <c r="L180" s="182"/>
      <c r="M180" s="200">
        <v>5660968</v>
      </c>
      <c r="N180" s="200">
        <v>33760113</v>
      </c>
      <c r="O180" s="200">
        <v>0</v>
      </c>
      <c r="P180" s="200">
        <v>8720563</v>
      </c>
      <c r="Q180" s="200">
        <f t="shared" si="11"/>
        <v>48141644</v>
      </c>
      <c r="R180" s="200"/>
      <c r="S180" s="183">
        <v>-1657607</v>
      </c>
      <c r="T180" s="183">
        <v>-2057968</v>
      </c>
      <c r="U180" s="200">
        <f t="shared" si="12"/>
        <v>-3715575</v>
      </c>
    </row>
    <row r="181" spans="1:21" ht="12.75" customHeight="1">
      <c r="A181" s="180">
        <v>35600</v>
      </c>
      <c r="B181" s="181" t="s">
        <v>543</v>
      </c>
      <c r="C181" s="255">
        <f t="shared" si="13"/>
        <v>1.5021670934302284E-3</v>
      </c>
      <c r="D181" s="255">
        <f t="shared" si="14"/>
        <v>1.5455375316636313E-3</v>
      </c>
      <c r="E181" s="200">
        <v>44029559.850221165</v>
      </c>
      <c r="F181" s="200">
        <v>47527815</v>
      </c>
      <c r="G181" s="194">
        <v>0</v>
      </c>
      <c r="H181" s="200">
        <v>2284411</v>
      </c>
      <c r="I181" s="200">
        <v>31650</v>
      </c>
      <c r="J181" s="200">
        <v>2031420</v>
      </c>
      <c r="K181" s="200">
        <f t="shared" si="10"/>
        <v>4347481</v>
      </c>
      <c r="L181" s="182"/>
      <c r="M181" s="200">
        <v>2396001</v>
      </c>
      <c r="N181" s="200">
        <v>14288944</v>
      </c>
      <c r="O181" s="200">
        <v>0</v>
      </c>
      <c r="P181" s="200">
        <v>1973704</v>
      </c>
      <c r="Q181" s="200">
        <f t="shared" si="11"/>
        <v>18658649</v>
      </c>
      <c r="R181" s="200"/>
      <c r="S181" s="183">
        <v>-701581</v>
      </c>
      <c r="T181" s="183">
        <v>262713</v>
      </c>
      <c r="U181" s="200">
        <f t="shared" si="12"/>
        <v>-438868</v>
      </c>
    </row>
    <row r="182" spans="1:21" ht="12.75" customHeight="1">
      <c r="A182" s="180">
        <v>35700</v>
      </c>
      <c r="B182" s="181" t="s">
        <v>544</v>
      </c>
      <c r="C182" s="255">
        <f t="shared" si="13"/>
        <v>8.0867104110824101E-4</v>
      </c>
      <c r="D182" s="255">
        <f t="shared" si="14"/>
        <v>8.2560817163836945E-4</v>
      </c>
      <c r="E182" s="200">
        <v>23520078.717761397</v>
      </c>
      <c r="F182" s="200">
        <v>25585947</v>
      </c>
      <c r="G182" s="194">
        <v>0</v>
      </c>
      <c r="H182" s="200">
        <v>1229781</v>
      </c>
      <c r="I182" s="200">
        <v>17038</v>
      </c>
      <c r="J182" s="200">
        <v>1000527</v>
      </c>
      <c r="K182" s="200">
        <f t="shared" si="10"/>
        <v>2247346</v>
      </c>
      <c r="L182" s="182"/>
      <c r="M182" s="200">
        <v>1289854</v>
      </c>
      <c r="N182" s="200">
        <v>7692257</v>
      </c>
      <c r="O182" s="200">
        <v>0</v>
      </c>
      <c r="P182" s="200">
        <v>1939218</v>
      </c>
      <c r="Q182" s="200">
        <f t="shared" si="11"/>
        <v>10921329</v>
      </c>
      <c r="R182" s="200"/>
      <c r="S182" s="183">
        <v>-377687</v>
      </c>
      <c r="T182" s="183">
        <v>-121570</v>
      </c>
      <c r="U182" s="200">
        <f t="shared" si="12"/>
        <v>-499257</v>
      </c>
    </row>
    <row r="183" spans="1:21" ht="12.75" customHeight="1">
      <c r="A183" s="180">
        <v>35800</v>
      </c>
      <c r="B183" s="181" t="s">
        <v>545</v>
      </c>
      <c r="C183" s="255">
        <f t="shared" si="13"/>
        <v>1.0737108215341305E-3</v>
      </c>
      <c r="D183" s="255">
        <f t="shared" si="14"/>
        <v>1.1152962680613084E-3</v>
      </c>
      <c r="E183" s="200">
        <v>31772766.936611056</v>
      </c>
      <c r="F183" s="200">
        <v>33971673</v>
      </c>
      <c r="G183" s="194">
        <v>0</v>
      </c>
      <c r="H183" s="200">
        <v>1632839</v>
      </c>
      <c r="I183" s="200">
        <v>22622</v>
      </c>
      <c r="J183" s="200">
        <v>352065</v>
      </c>
      <c r="K183" s="200">
        <f t="shared" si="10"/>
        <v>2007526</v>
      </c>
      <c r="L183" s="182"/>
      <c r="M183" s="200">
        <v>1712600</v>
      </c>
      <c r="N183" s="200">
        <v>10213374</v>
      </c>
      <c r="O183" s="200">
        <v>0</v>
      </c>
      <c r="P183" s="200">
        <v>3848485</v>
      </c>
      <c r="Q183" s="200">
        <f t="shared" si="11"/>
        <v>15774459</v>
      </c>
      <c r="R183" s="200"/>
      <c r="S183" s="183">
        <v>-501472</v>
      </c>
      <c r="T183" s="183">
        <v>-776460</v>
      </c>
      <c r="U183" s="200">
        <f t="shared" si="12"/>
        <v>-1277932</v>
      </c>
    </row>
    <row r="184" spans="1:21" ht="12.75" customHeight="1">
      <c r="A184" s="180">
        <v>35805</v>
      </c>
      <c r="B184" s="181" t="s">
        <v>546</v>
      </c>
      <c r="C184" s="255">
        <f t="shared" si="13"/>
        <v>2.2287078214441638E-4</v>
      </c>
      <c r="D184" s="255">
        <f t="shared" si="14"/>
        <v>2.1173028710048846E-4</v>
      </c>
      <c r="E184" s="200">
        <v>6031811.6881708829</v>
      </c>
      <c r="F184" s="200">
        <v>7051520</v>
      </c>
      <c r="G184" s="194">
        <v>0</v>
      </c>
      <c r="H184" s="200">
        <v>338929</v>
      </c>
      <c r="I184" s="200">
        <v>4696</v>
      </c>
      <c r="J184" s="200">
        <v>1213491</v>
      </c>
      <c r="K184" s="200">
        <f t="shared" si="10"/>
        <v>1557116</v>
      </c>
      <c r="L184" s="182"/>
      <c r="M184" s="200">
        <v>355485</v>
      </c>
      <c r="N184" s="200">
        <v>2119996</v>
      </c>
      <c r="O184" s="200">
        <v>0</v>
      </c>
      <c r="P184" s="200">
        <v>0</v>
      </c>
      <c r="Q184" s="200">
        <f t="shared" si="11"/>
        <v>2475481</v>
      </c>
      <c r="R184" s="200"/>
      <c r="S184" s="183">
        <v>-104091</v>
      </c>
      <c r="T184" s="183">
        <v>293773</v>
      </c>
      <c r="U184" s="200">
        <f t="shared" si="12"/>
        <v>189682</v>
      </c>
    </row>
    <row r="185" spans="1:21" ht="12.75" customHeight="1">
      <c r="A185" s="180">
        <v>35900</v>
      </c>
      <c r="B185" s="181" t="s">
        <v>547</v>
      </c>
      <c r="C185" s="255">
        <f t="shared" si="13"/>
        <v>2.0998676670628074E-3</v>
      </c>
      <c r="D185" s="255">
        <f t="shared" si="14"/>
        <v>2.1906624093428698E-3</v>
      </c>
      <c r="E185" s="200">
        <v>62407997.015748739</v>
      </c>
      <c r="F185" s="200">
        <v>66438762</v>
      </c>
      <c r="G185" s="194">
        <v>0</v>
      </c>
      <c r="H185" s="200">
        <v>3193360</v>
      </c>
      <c r="I185" s="200">
        <v>44243</v>
      </c>
      <c r="J185" s="200">
        <v>260541</v>
      </c>
      <c r="K185" s="200">
        <f t="shared" si="10"/>
        <v>3498144</v>
      </c>
      <c r="L185" s="182"/>
      <c r="M185" s="200">
        <v>3349351</v>
      </c>
      <c r="N185" s="200">
        <v>19974404</v>
      </c>
      <c r="O185" s="200">
        <v>0</v>
      </c>
      <c r="P185" s="200">
        <v>4771041</v>
      </c>
      <c r="Q185" s="200">
        <f t="shared" si="11"/>
        <v>28094796</v>
      </c>
      <c r="R185" s="200"/>
      <c r="S185" s="183">
        <v>-980735</v>
      </c>
      <c r="T185" s="183">
        <v>-943238</v>
      </c>
      <c r="U185" s="200">
        <f t="shared" si="12"/>
        <v>-1923973</v>
      </c>
    </row>
    <row r="186" spans="1:21" ht="12.75" customHeight="1">
      <c r="A186" s="180">
        <v>35905</v>
      </c>
      <c r="B186" s="181" t="s">
        <v>548</v>
      </c>
      <c r="C186" s="255">
        <f t="shared" si="13"/>
        <v>2.4493393140573967E-4</v>
      </c>
      <c r="D186" s="255">
        <f t="shared" si="14"/>
        <v>2.6852393685256943E-4</v>
      </c>
      <c r="E186" s="200">
        <v>7649759.7157286983</v>
      </c>
      <c r="F186" s="200">
        <v>7749587</v>
      </c>
      <c r="G186" s="194">
        <v>0</v>
      </c>
      <c r="H186" s="200">
        <v>372482</v>
      </c>
      <c r="I186" s="200">
        <v>5161</v>
      </c>
      <c r="J186" s="200">
        <v>0</v>
      </c>
      <c r="K186" s="200">
        <f t="shared" si="10"/>
        <v>377643</v>
      </c>
      <c r="L186" s="182"/>
      <c r="M186" s="200">
        <v>390677</v>
      </c>
      <c r="N186" s="200">
        <v>2329865</v>
      </c>
      <c r="O186" s="200">
        <v>0</v>
      </c>
      <c r="P186" s="200">
        <v>1398717</v>
      </c>
      <c r="Q186" s="200">
        <f t="shared" si="11"/>
        <v>4119259</v>
      </c>
      <c r="R186" s="200"/>
      <c r="S186" s="183">
        <v>-114395</v>
      </c>
      <c r="T186" s="183">
        <v>-311231</v>
      </c>
      <c r="U186" s="200">
        <f t="shared" si="12"/>
        <v>-425626</v>
      </c>
    </row>
    <row r="187" spans="1:21" ht="12.75" customHeight="1">
      <c r="A187" s="180">
        <v>36000</v>
      </c>
      <c r="B187" s="181" t="s">
        <v>549</v>
      </c>
      <c r="C187" s="255">
        <f t="shared" si="13"/>
        <v>5.3358415516445143E-2</v>
      </c>
      <c r="D187" s="255">
        <f t="shared" si="14"/>
        <v>5.4374817480701533E-2</v>
      </c>
      <c r="E187" s="200">
        <v>1549039885.1940975</v>
      </c>
      <c r="F187" s="200">
        <v>1688233561</v>
      </c>
      <c r="G187" s="194">
        <v>0</v>
      </c>
      <c r="H187" s="200">
        <v>81144454</v>
      </c>
      <c r="I187" s="200">
        <v>1124229</v>
      </c>
      <c r="J187" s="200">
        <v>51794583</v>
      </c>
      <c r="K187" s="200">
        <f t="shared" si="10"/>
        <v>134063266</v>
      </c>
      <c r="L187" s="182"/>
      <c r="M187" s="200">
        <v>85108239</v>
      </c>
      <c r="N187" s="200">
        <v>507557000</v>
      </c>
      <c r="O187" s="200">
        <v>0</v>
      </c>
      <c r="P187" s="200">
        <v>56282031</v>
      </c>
      <c r="Q187" s="200">
        <f t="shared" si="11"/>
        <v>648947270</v>
      </c>
      <c r="R187" s="200"/>
      <c r="S187" s="183">
        <v>-24920836</v>
      </c>
      <c r="T187" s="183">
        <v>5220418</v>
      </c>
      <c r="U187" s="200">
        <f t="shared" si="12"/>
        <v>-19700418</v>
      </c>
    </row>
    <row r="188" spans="1:21" ht="12.75" customHeight="1">
      <c r="A188" s="180">
        <v>36001</v>
      </c>
      <c r="B188" s="181" t="s">
        <v>550</v>
      </c>
      <c r="C188" s="255">
        <f t="shared" si="13"/>
        <v>0</v>
      </c>
      <c r="D188" s="255">
        <f t="shared" si="14"/>
        <v>0</v>
      </c>
      <c r="E188" s="200">
        <v>0</v>
      </c>
      <c r="F188" s="200">
        <v>0</v>
      </c>
      <c r="G188" s="194">
        <v>0</v>
      </c>
      <c r="H188" s="200">
        <v>0</v>
      </c>
      <c r="I188" s="200">
        <v>0</v>
      </c>
      <c r="J188" s="200">
        <v>63726</v>
      </c>
      <c r="K188" s="200">
        <f t="shared" si="10"/>
        <v>63726</v>
      </c>
      <c r="L188" s="182"/>
      <c r="M188" s="200">
        <v>0</v>
      </c>
      <c r="N188" s="200">
        <v>0</v>
      </c>
      <c r="O188" s="200">
        <v>0</v>
      </c>
      <c r="P188" s="200">
        <v>873440</v>
      </c>
      <c r="Q188" s="200">
        <f t="shared" si="11"/>
        <v>873440</v>
      </c>
      <c r="R188" s="200"/>
      <c r="S188" s="183">
        <v>0</v>
      </c>
      <c r="T188" s="183">
        <v>-197118</v>
      </c>
      <c r="U188" s="200">
        <f t="shared" si="12"/>
        <v>-197118</v>
      </c>
    </row>
    <row r="189" spans="1:21" ht="12.75" customHeight="1">
      <c r="A189" s="180">
        <v>36002</v>
      </c>
      <c r="B189" s="181" t="s">
        <v>551</v>
      </c>
      <c r="C189" s="255">
        <f t="shared" si="13"/>
        <v>0</v>
      </c>
      <c r="D189" s="255">
        <f t="shared" si="14"/>
        <v>0</v>
      </c>
      <c r="E189" s="200">
        <v>0</v>
      </c>
      <c r="F189" s="200">
        <v>0</v>
      </c>
      <c r="G189" s="194">
        <v>0</v>
      </c>
      <c r="H189" s="200">
        <v>0</v>
      </c>
      <c r="I189" s="200">
        <v>0</v>
      </c>
      <c r="J189" s="200">
        <v>0</v>
      </c>
      <c r="K189" s="200">
        <f t="shared" si="10"/>
        <v>0</v>
      </c>
      <c r="L189" s="182"/>
      <c r="M189" s="200">
        <v>0</v>
      </c>
      <c r="N189" s="200">
        <v>0</v>
      </c>
      <c r="O189" s="200">
        <v>0</v>
      </c>
      <c r="P189" s="200">
        <v>3371812</v>
      </c>
      <c r="Q189" s="200">
        <f t="shared" si="11"/>
        <v>3371812</v>
      </c>
      <c r="R189" s="200"/>
      <c r="S189" s="183">
        <v>0</v>
      </c>
      <c r="T189" s="183">
        <v>-1070064</v>
      </c>
      <c r="U189" s="200">
        <f t="shared" si="12"/>
        <v>-1070064</v>
      </c>
    </row>
    <row r="190" spans="1:21" ht="12.75" customHeight="1">
      <c r="A190" s="180">
        <v>36003</v>
      </c>
      <c r="B190" s="181" t="s">
        <v>552</v>
      </c>
      <c r="C190" s="255">
        <f t="shared" si="13"/>
        <v>3.6482713642056275E-4</v>
      </c>
      <c r="D190" s="255">
        <f t="shared" si="14"/>
        <v>3.7541188597523467E-4</v>
      </c>
      <c r="E190" s="200">
        <v>10694803.434659259</v>
      </c>
      <c r="F190" s="200">
        <v>11542948</v>
      </c>
      <c r="G190" s="194">
        <v>0</v>
      </c>
      <c r="H190" s="200">
        <v>554808</v>
      </c>
      <c r="I190" s="200">
        <v>7687</v>
      </c>
      <c r="J190" s="200">
        <v>232050</v>
      </c>
      <c r="K190" s="200">
        <f t="shared" si="10"/>
        <v>794545</v>
      </c>
      <c r="L190" s="182"/>
      <c r="M190" s="200">
        <v>581910</v>
      </c>
      <c r="N190" s="200">
        <v>3470316</v>
      </c>
      <c r="O190" s="200">
        <v>0</v>
      </c>
      <c r="P190" s="200">
        <v>1191381</v>
      </c>
      <c r="Q190" s="200">
        <f t="shared" si="11"/>
        <v>5243607</v>
      </c>
      <c r="R190" s="200"/>
      <c r="S190" s="183">
        <v>-170391</v>
      </c>
      <c r="T190" s="183">
        <v>-199358</v>
      </c>
      <c r="U190" s="200">
        <f t="shared" si="12"/>
        <v>-369749</v>
      </c>
    </row>
    <row r="191" spans="1:21" ht="12.75" customHeight="1">
      <c r="A191" s="180">
        <v>36004</v>
      </c>
      <c r="B191" s="181" t="s">
        <v>553</v>
      </c>
      <c r="C191" s="255">
        <f t="shared" si="13"/>
        <v>2.5667378209496248E-4</v>
      </c>
      <c r="D191" s="255">
        <f t="shared" si="14"/>
        <v>2.2567946553566224E-4</v>
      </c>
      <c r="E191" s="200">
        <v>6429198.4705622448</v>
      </c>
      <c r="F191" s="200">
        <v>8121030</v>
      </c>
      <c r="G191" s="194">
        <v>0</v>
      </c>
      <c r="H191" s="200">
        <v>390335</v>
      </c>
      <c r="I191" s="200">
        <v>5408</v>
      </c>
      <c r="J191" s="200">
        <v>1662743</v>
      </c>
      <c r="K191" s="200">
        <f t="shared" si="10"/>
        <v>2058486</v>
      </c>
      <c r="L191" s="182"/>
      <c r="M191" s="200">
        <v>409402</v>
      </c>
      <c r="N191" s="200">
        <v>2441538</v>
      </c>
      <c r="O191" s="200">
        <v>0</v>
      </c>
      <c r="P191" s="200">
        <v>0</v>
      </c>
      <c r="Q191" s="200">
        <f t="shared" si="11"/>
        <v>2850940</v>
      </c>
      <c r="R191" s="200"/>
      <c r="S191" s="183">
        <v>-119878</v>
      </c>
      <c r="T191" s="183">
        <v>400080</v>
      </c>
      <c r="U191" s="200">
        <f t="shared" si="12"/>
        <v>280202</v>
      </c>
    </row>
    <row r="192" spans="1:21" ht="12.75" customHeight="1">
      <c r="A192" s="180">
        <v>36005</v>
      </c>
      <c r="B192" s="181" t="s">
        <v>554</v>
      </c>
      <c r="C192" s="255">
        <f t="shared" si="13"/>
        <v>4.1459905522255808E-3</v>
      </c>
      <c r="D192" s="255">
        <f t="shared" si="14"/>
        <v>4.3312898529120685E-3</v>
      </c>
      <c r="E192" s="200">
        <v>123390588.64663811</v>
      </c>
      <c r="F192" s="200">
        <v>131177066</v>
      </c>
      <c r="G192" s="194">
        <v>0</v>
      </c>
      <c r="H192" s="200">
        <v>6304987</v>
      </c>
      <c r="I192" s="200">
        <v>87353</v>
      </c>
      <c r="J192" s="200">
        <v>4862616</v>
      </c>
      <c r="K192" s="200">
        <f t="shared" si="10"/>
        <v>11254956</v>
      </c>
      <c r="L192" s="182"/>
      <c r="M192" s="200">
        <v>6612977</v>
      </c>
      <c r="N192" s="200">
        <v>39437575</v>
      </c>
      <c r="O192" s="200">
        <v>0</v>
      </c>
      <c r="P192" s="200">
        <v>12380634</v>
      </c>
      <c r="Q192" s="200">
        <f t="shared" si="11"/>
        <v>58431186</v>
      </c>
      <c r="R192" s="200"/>
      <c r="S192" s="183">
        <v>-1936368</v>
      </c>
      <c r="T192" s="183">
        <v>-2041739</v>
      </c>
      <c r="U192" s="200">
        <f t="shared" si="12"/>
        <v>-3978107</v>
      </c>
    </row>
    <row r="193" spans="1:21" ht="12.75" customHeight="1">
      <c r="A193" s="180">
        <v>36006</v>
      </c>
      <c r="B193" s="181" t="s">
        <v>555</v>
      </c>
      <c r="C193" s="255">
        <f t="shared" si="13"/>
        <v>6.1568233721951522E-4</v>
      </c>
      <c r="D193" s="255">
        <f t="shared" si="14"/>
        <v>5.8210031850589928E-4</v>
      </c>
      <c r="E193" s="200">
        <v>16582981.834740907</v>
      </c>
      <c r="F193" s="200">
        <v>19479881</v>
      </c>
      <c r="G193" s="194">
        <v>0</v>
      </c>
      <c r="H193" s="200">
        <v>936295</v>
      </c>
      <c r="I193" s="200">
        <v>12972</v>
      </c>
      <c r="J193" s="200">
        <v>3590450</v>
      </c>
      <c r="K193" s="200">
        <f t="shared" si="10"/>
        <v>4539717</v>
      </c>
      <c r="L193" s="182"/>
      <c r="M193" s="200">
        <v>982031</v>
      </c>
      <c r="N193" s="200">
        <v>5856506</v>
      </c>
      <c r="O193" s="200">
        <v>0</v>
      </c>
      <c r="P193" s="200">
        <v>0</v>
      </c>
      <c r="Q193" s="200">
        <f t="shared" si="11"/>
        <v>6838537</v>
      </c>
      <c r="R193" s="200"/>
      <c r="S193" s="183">
        <v>-287552</v>
      </c>
      <c r="T193" s="183">
        <v>907331</v>
      </c>
      <c r="U193" s="200">
        <f t="shared" si="12"/>
        <v>619779</v>
      </c>
    </row>
    <row r="194" spans="1:21" ht="12.75" customHeight="1">
      <c r="A194" s="180">
        <v>36007</v>
      </c>
      <c r="B194" s="181" t="s">
        <v>556</v>
      </c>
      <c r="C194" s="255">
        <f t="shared" si="13"/>
        <v>1.8800562885604451E-4</v>
      </c>
      <c r="D194" s="255">
        <f t="shared" si="14"/>
        <v>1.8291561237232694E-4</v>
      </c>
      <c r="E194" s="200">
        <v>5210933.8903068574</v>
      </c>
      <c r="F194" s="200">
        <v>5948404</v>
      </c>
      <c r="G194" s="194">
        <v>0</v>
      </c>
      <c r="H194" s="200">
        <v>285908</v>
      </c>
      <c r="I194" s="200">
        <v>3961</v>
      </c>
      <c r="J194" s="200">
        <v>616368</v>
      </c>
      <c r="K194" s="200">
        <f t="shared" si="10"/>
        <v>906237</v>
      </c>
      <c r="L194" s="182"/>
      <c r="M194" s="200">
        <v>299875</v>
      </c>
      <c r="N194" s="200">
        <v>1788351</v>
      </c>
      <c r="O194" s="200">
        <v>0</v>
      </c>
      <c r="P194" s="200">
        <v>0</v>
      </c>
      <c r="Q194" s="200">
        <f t="shared" si="11"/>
        <v>2088226</v>
      </c>
      <c r="R194" s="200"/>
      <c r="S194" s="183">
        <v>-87807</v>
      </c>
      <c r="T194" s="183">
        <v>159722</v>
      </c>
      <c r="U194" s="200">
        <f t="shared" si="12"/>
        <v>71915</v>
      </c>
    </row>
    <row r="195" spans="1:21" ht="12.75" customHeight="1">
      <c r="A195" s="180">
        <v>36008</v>
      </c>
      <c r="B195" s="181" t="s">
        <v>557</v>
      </c>
      <c r="C195" s="255">
        <f t="shared" si="13"/>
        <v>5.2970240570745131E-4</v>
      </c>
      <c r="D195" s="255">
        <f t="shared" si="14"/>
        <v>5.3631090546648133E-4</v>
      </c>
      <c r="E195" s="200">
        <v>15278524.54359029</v>
      </c>
      <c r="F195" s="200">
        <v>16759519</v>
      </c>
      <c r="G195" s="194">
        <v>0</v>
      </c>
      <c r="H195" s="200">
        <v>805541</v>
      </c>
      <c r="I195" s="200">
        <v>11161</v>
      </c>
      <c r="J195" s="200">
        <v>1328346</v>
      </c>
      <c r="K195" s="200">
        <f t="shared" si="10"/>
        <v>2145048</v>
      </c>
      <c r="L195" s="182"/>
      <c r="M195" s="200">
        <v>844891</v>
      </c>
      <c r="N195" s="200">
        <v>5038646</v>
      </c>
      <c r="O195" s="200">
        <v>0</v>
      </c>
      <c r="P195" s="200">
        <v>1607892</v>
      </c>
      <c r="Q195" s="200">
        <f t="shared" si="11"/>
        <v>7491429</v>
      </c>
      <c r="R195" s="200"/>
      <c r="S195" s="183">
        <v>-247395</v>
      </c>
      <c r="T195" s="183">
        <v>57202</v>
      </c>
      <c r="U195" s="200">
        <f t="shared" si="12"/>
        <v>-190193</v>
      </c>
    </row>
    <row r="196" spans="1:21" ht="12.75" customHeight="1">
      <c r="A196" s="180">
        <v>36009</v>
      </c>
      <c r="B196" s="181" t="s">
        <v>558</v>
      </c>
      <c r="C196" s="255">
        <f t="shared" si="13"/>
        <v>1.005670775576133E-4</v>
      </c>
      <c r="D196" s="255">
        <f t="shared" si="14"/>
        <v>1.2345998182400553E-4</v>
      </c>
      <c r="E196" s="200">
        <v>3517150.8601127444</v>
      </c>
      <c r="F196" s="200">
        <v>3181892</v>
      </c>
      <c r="G196" s="194">
        <v>0</v>
      </c>
      <c r="H196" s="200">
        <v>152937</v>
      </c>
      <c r="I196" s="200">
        <v>2119</v>
      </c>
      <c r="J196" s="200">
        <v>91557</v>
      </c>
      <c r="K196" s="200">
        <f t="shared" si="10"/>
        <v>246613</v>
      </c>
      <c r="L196" s="182"/>
      <c r="M196" s="200">
        <v>160407</v>
      </c>
      <c r="N196" s="200">
        <v>956616</v>
      </c>
      <c r="O196" s="200">
        <v>0</v>
      </c>
      <c r="P196" s="200">
        <v>2078870</v>
      </c>
      <c r="Q196" s="200">
        <f t="shared" si="11"/>
        <v>3195893</v>
      </c>
      <c r="R196" s="200"/>
      <c r="S196" s="183">
        <v>-46969</v>
      </c>
      <c r="T196" s="183">
        <v>-447290</v>
      </c>
      <c r="U196" s="200">
        <f t="shared" si="12"/>
        <v>-494259</v>
      </c>
    </row>
    <row r="197" spans="1:21" ht="12.75" customHeight="1">
      <c r="A197" s="180">
        <v>36100</v>
      </c>
      <c r="B197" s="181" t="s">
        <v>559</v>
      </c>
      <c r="C197" s="255">
        <f t="shared" si="13"/>
        <v>6.3977134027166807E-4</v>
      </c>
      <c r="D197" s="255">
        <f t="shared" si="14"/>
        <v>6.5075881018219442E-4</v>
      </c>
      <c r="E197" s="200">
        <v>18538937.679587558</v>
      </c>
      <c r="F197" s="200">
        <v>20242045</v>
      </c>
      <c r="G197" s="194">
        <v>0</v>
      </c>
      <c r="H197" s="200">
        <v>972928</v>
      </c>
      <c r="I197" s="200">
        <v>13480</v>
      </c>
      <c r="J197" s="200">
        <v>108528</v>
      </c>
      <c r="K197" s="200">
        <f t="shared" ref="K197:K260" si="15">SUM(G197:J197)</f>
        <v>1094936</v>
      </c>
      <c r="L197" s="182"/>
      <c r="M197" s="200">
        <v>1020454</v>
      </c>
      <c r="N197" s="200">
        <v>6085646</v>
      </c>
      <c r="O197" s="200">
        <v>0</v>
      </c>
      <c r="P197" s="200">
        <v>1136826</v>
      </c>
      <c r="Q197" s="200">
        <f t="shared" ref="Q197:Q260" si="16">SUM(M197:P197)</f>
        <v>8242926</v>
      </c>
      <c r="R197" s="200"/>
      <c r="S197" s="183">
        <v>-298803</v>
      </c>
      <c r="T197" s="183">
        <v>-229563</v>
      </c>
      <c r="U197" s="200">
        <f t="shared" ref="U197:U260" si="17">S197+T197</f>
        <v>-528366</v>
      </c>
    </row>
    <row r="198" spans="1:21" ht="12.75" customHeight="1">
      <c r="A198" s="180">
        <v>36102</v>
      </c>
      <c r="B198" s="181" t="s">
        <v>560</v>
      </c>
      <c r="C198" s="255">
        <f t="shared" ref="C198:C261" si="18">F198/$F$312</f>
        <v>2.5022535518459216E-4</v>
      </c>
      <c r="D198" s="255">
        <f t="shared" ref="D198:D261" si="19">E198/$E$312</f>
        <v>2.403484849320003E-4</v>
      </c>
      <c r="E198" s="200">
        <v>6847092.2157629197</v>
      </c>
      <c r="F198" s="200">
        <v>7917005</v>
      </c>
      <c r="G198" s="194">
        <v>0</v>
      </c>
      <c r="H198" s="200">
        <v>380529</v>
      </c>
      <c r="I198" s="200">
        <v>5272</v>
      </c>
      <c r="J198" s="200">
        <v>2333565</v>
      </c>
      <c r="K198" s="200">
        <f t="shared" si="15"/>
        <v>2719366</v>
      </c>
      <c r="L198" s="182"/>
      <c r="M198" s="200">
        <v>399117</v>
      </c>
      <c r="N198" s="200">
        <v>2380199</v>
      </c>
      <c r="O198" s="200">
        <v>0</v>
      </c>
      <c r="P198" s="200">
        <v>0</v>
      </c>
      <c r="Q198" s="200">
        <f t="shared" si="16"/>
        <v>2779316</v>
      </c>
      <c r="R198" s="200"/>
      <c r="S198" s="183">
        <v>-116867</v>
      </c>
      <c r="T198" s="183">
        <v>610515</v>
      </c>
      <c r="U198" s="200">
        <f t="shared" si="17"/>
        <v>493648</v>
      </c>
    </row>
    <row r="199" spans="1:21" ht="12.75" customHeight="1">
      <c r="A199" s="180">
        <v>36105</v>
      </c>
      <c r="B199" s="181" t="s">
        <v>561</v>
      </c>
      <c r="C199" s="255">
        <f t="shared" si="18"/>
        <v>3.1004867824505403E-4</v>
      </c>
      <c r="D199" s="255">
        <f t="shared" si="19"/>
        <v>3.448572517941095E-4</v>
      </c>
      <c r="E199" s="200">
        <v>9824357.349191919</v>
      </c>
      <c r="F199" s="200">
        <v>9809785</v>
      </c>
      <c r="G199" s="194">
        <v>0</v>
      </c>
      <c r="H199" s="200">
        <v>471504</v>
      </c>
      <c r="I199" s="200">
        <v>6533</v>
      </c>
      <c r="J199" s="200">
        <v>122408</v>
      </c>
      <c r="K199" s="200">
        <f t="shared" si="15"/>
        <v>600445</v>
      </c>
      <c r="L199" s="182"/>
      <c r="M199" s="200">
        <v>494537</v>
      </c>
      <c r="N199" s="200">
        <v>2949251</v>
      </c>
      <c r="O199" s="200">
        <v>0</v>
      </c>
      <c r="P199" s="200">
        <v>1260191</v>
      </c>
      <c r="Q199" s="200">
        <f t="shared" si="16"/>
        <v>4703979</v>
      </c>
      <c r="R199" s="200"/>
      <c r="S199" s="183">
        <v>-144807</v>
      </c>
      <c r="T199" s="183">
        <v>-228316</v>
      </c>
      <c r="U199" s="200">
        <f t="shared" si="17"/>
        <v>-373123</v>
      </c>
    </row>
    <row r="200" spans="1:21" ht="12.75" customHeight="1">
      <c r="A200" s="180">
        <v>36200</v>
      </c>
      <c r="B200" s="181" t="s">
        <v>562</v>
      </c>
      <c r="C200" s="255">
        <f t="shared" si="18"/>
        <v>1.272752465672624E-3</v>
      </c>
      <c r="D200" s="255">
        <f t="shared" si="19"/>
        <v>1.3707991354059187E-3</v>
      </c>
      <c r="E200" s="200">
        <v>39051580.009201646</v>
      </c>
      <c r="F200" s="200">
        <v>40269251</v>
      </c>
      <c r="G200" s="194">
        <v>0</v>
      </c>
      <c r="H200" s="200">
        <v>1935530</v>
      </c>
      <c r="I200" s="200">
        <v>26816</v>
      </c>
      <c r="J200" s="200">
        <v>1176762</v>
      </c>
      <c r="K200" s="200">
        <f t="shared" si="15"/>
        <v>3139108</v>
      </c>
      <c r="L200" s="182"/>
      <c r="M200" s="200">
        <v>2030078</v>
      </c>
      <c r="N200" s="200">
        <v>12106702</v>
      </c>
      <c r="O200" s="200">
        <v>0</v>
      </c>
      <c r="P200" s="200">
        <v>5336461</v>
      </c>
      <c r="Q200" s="200">
        <f t="shared" si="16"/>
        <v>19473241</v>
      </c>
      <c r="R200" s="200"/>
      <c r="S200" s="183">
        <v>-594434</v>
      </c>
      <c r="T200" s="183">
        <v>-769835</v>
      </c>
      <c r="U200" s="200">
        <f t="shared" si="17"/>
        <v>-1364269</v>
      </c>
    </row>
    <row r="201" spans="1:21" ht="12.75" customHeight="1">
      <c r="A201" s="180">
        <v>36205</v>
      </c>
      <c r="B201" s="181" t="s">
        <v>563</v>
      </c>
      <c r="C201" s="255">
        <f t="shared" si="18"/>
        <v>2.5579744079882798E-4</v>
      </c>
      <c r="D201" s="255">
        <f t="shared" si="19"/>
        <v>2.48980712567104E-4</v>
      </c>
      <c r="E201" s="200">
        <v>7093008.7176361652</v>
      </c>
      <c r="F201" s="200">
        <v>8093303</v>
      </c>
      <c r="G201" s="194">
        <v>0</v>
      </c>
      <c r="H201" s="200">
        <v>389002</v>
      </c>
      <c r="I201" s="200">
        <v>5389</v>
      </c>
      <c r="J201" s="200">
        <v>828201</v>
      </c>
      <c r="K201" s="200">
        <f t="shared" si="15"/>
        <v>1222592</v>
      </c>
      <c r="L201" s="182"/>
      <c r="M201" s="200">
        <v>408004</v>
      </c>
      <c r="N201" s="200">
        <v>2433202</v>
      </c>
      <c r="O201" s="200">
        <v>0</v>
      </c>
      <c r="P201" s="200">
        <v>314346</v>
      </c>
      <c r="Q201" s="200">
        <f t="shared" si="16"/>
        <v>3155552</v>
      </c>
      <c r="R201" s="200"/>
      <c r="S201" s="183">
        <v>-119469</v>
      </c>
      <c r="T201" s="183">
        <v>90430</v>
      </c>
      <c r="U201" s="200">
        <f t="shared" si="17"/>
        <v>-29039</v>
      </c>
    </row>
    <row r="202" spans="1:21" ht="12.75" customHeight="1">
      <c r="A202" s="180">
        <v>36300</v>
      </c>
      <c r="B202" s="181" t="s">
        <v>564</v>
      </c>
      <c r="C202" s="255">
        <f t="shared" si="18"/>
        <v>4.3671070082624761E-3</v>
      </c>
      <c r="D202" s="255">
        <f t="shared" si="19"/>
        <v>4.4355202281938519E-3</v>
      </c>
      <c r="E202" s="200">
        <v>126359922.90909398</v>
      </c>
      <c r="F202" s="200">
        <v>138173080</v>
      </c>
      <c r="G202" s="194">
        <v>0</v>
      </c>
      <c r="H202" s="200">
        <v>6641249</v>
      </c>
      <c r="I202" s="200">
        <v>92012</v>
      </c>
      <c r="J202" s="200">
        <v>5387868</v>
      </c>
      <c r="K202" s="200">
        <f t="shared" si="15"/>
        <v>12121129</v>
      </c>
      <c r="L202" s="182"/>
      <c r="M202" s="200">
        <v>6965664</v>
      </c>
      <c r="N202" s="200">
        <v>41540884</v>
      </c>
      <c r="O202" s="200">
        <v>0</v>
      </c>
      <c r="P202" s="200">
        <v>8244188</v>
      </c>
      <c r="Q202" s="200">
        <f t="shared" si="16"/>
        <v>56750736</v>
      </c>
      <c r="R202" s="200"/>
      <c r="S202" s="183">
        <v>-2039640</v>
      </c>
      <c r="T202" s="183">
        <v>-138027</v>
      </c>
      <c r="U202" s="200">
        <f t="shared" si="17"/>
        <v>-2177667</v>
      </c>
    </row>
    <row r="203" spans="1:21" ht="12.75" customHeight="1">
      <c r="A203" s="180">
        <v>36301</v>
      </c>
      <c r="B203" s="181" t="s">
        <v>565</v>
      </c>
      <c r="C203" s="255">
        <f t="shared" si="18"/>
        <v>8.768299258614009E-5</v>
      </c>
      <c r="D203" s="255">
        <f t="shared" si="19"/>
        <v>7.4529737723882028E-5</v>
      </c>
      <c r="E203" s="200">
        <v>2123216.9911802141</v>
      </c>
      <c r="F203" s="200">
        <v>2774246</v>
      </c>
      <c r="G203" s="194">
        <v>0</v>
      </c>
      <c r="H203" s="200">
        <v>133343</v>
      </c>
      <c r="I203" s="200">
        <v>1847</v>
      </c>
      <c r="J203" s="200">
        <v>871195</v>
      </c>
      <c r="K203" s="200">
        <f t="shared" si="15"/>
        <v>1006385</v>
      </c>
      <c r="L203" s="182"/>
      <c r="M203" s="200">
        <v>139857</v>
      </c>
      <c r="N203" s="200">
        <v>834060</v>
      </c>
      <c r="O203" s="200">
        <v>0</v>
      </c>
      <c r="P203" s="200">
        <v>0</v>
      </c>
      <c r="Q203" s="200">
        <f t="shared" si="16"/>
        <v>973917</v>
      </c>
      <c r="R203" s="200"/>
      <c r="S203" s="183">
        <v>-40952</v>
      </c>
      <c r="T203" s="183">
        <v>220403</v>
      </c>
      <c r="U203" s="200">
        <f t="shared" si="17"/>
        <v>179451</v>
      </c>
    </row>
    <row r="204" spans="1:21" ht="12.75" customHeight="1">
      <c r="A204" s="180">
        <v>36302</v>
      </c>
      <c r="B204" s="181" t="s">
        <v>566</v>
      </c>
      <c r="C204" s="255">
        <f t="shared" si="18"/>
        <v>1.2548807860015258E-4</v>
      </c>
      <c r="D204" s="255">
        <f t="shared" si="19"/>
        <v>1.1518833254652807E-4</v>
      </c>
      <c r="E204" s="200">
        <v>3281506.5813674023</v>
      </c>
      <c r="F204" s="200">
        <v>3970380</v>
      </c>
      <c r="G204" s="194">
        <v>0</v>
      </c>
      <c r="H204" s="200">
        <v>190835</v>
      </c>
      <c r="I204" s="200">
        <v>2644</v>
      </c>
      <c r="J204" s="200">
        <v>436786</v>
      </c>
      <c r="K204" s="200">
        <f t="shared" si="15"/>
        <v>630265</v>
      </c>
      <c r="L204" s="182"/>
      <c r="M204" s="200">
        <v>200157</v>
      </c>
      <c r="N204" s="200">
        <v>1193670</v>
      </c>
      <c r="O204" s="200">
        <v>0</v>
      </c>
      <c r="P204" s="200">
        <v>17468</v>
      </c>
      <c r="Q204" s="200">
        <f t="shared" si="16"/>
        <v>1411295</v>
      </c>
      <c r="R204" s="200"/>
      <c r="S204" s="183">
        <v>-58609</v>
      </c>
      <c r="T204" s="183">
        <v>94064</v>
      </c>
      <c r="U204" s="200">
        <f t="shared" si="17"/>
        <v>35455</v>
      </c>
    </row>
    <row r="205" spans="1:21" ht="12.75" customHeight="1">
      <c r="A205" s="180">
        <v>36303</v>
      </c>
      <c r="B205" s="181" t="s">
        <v>714</v>
      </c>
      <c r="C205" s="255">
        <f t="shared" si="18"/>
        <v>1.8502353364297129E-4</v>
      </c>
      <c r="D205" s="255">
        <f t="shared" si="19"/>
        <v>1.4055826267722781E-4</v>
      </c>
      <c r="E205" s="200">
        <v>4004249.8562480812</v>
      </c>
      <c r="F205" s="200">
        <v>5854052</v>
      </c>
      <c r="G205" s="194">
        <v>0</v>
      </c>
      <c r="H205" s="200">
        <v>281373</v>
      </c>
      <c r="I205" s="200">
        <v>3898</v>
      </c>
      <c r="J205" s="200">
        <v>5664001</v>
      </c>
      <c r="K205" s="200">
        <f t="shared" si="15"/>
        <v>5949272</v>
      </c>
      <c r="L205" s="182"/>
      <c r="M205" s="200">
        <v>295118</v>
      </c>
      <c r="N205" s="200">
        <v>1759984</v>
      </c>
      <c r="O205" s="200">
        <v>0</v>
      </c>
      <c r="P205" s="200">
        <v>0</v>
      </c>
      <c r="Q205" s="200">
        <f t="shared" si="16"/>
        <v>2055102</v>
      </c>
      <c r="R205" s="200"/>
      <c r="S205" s="183">
        <v>-86414</v>
      </c>
      <c r="T205" s="183">
        <v>1339133</v>
      </c>
      <c r="U205" s="200">
        <f t="shared" si="17"/>
        <v>1252719</v>
      </c>
    </row>
    <row r="206" spans="1:21" ht="12.75" customHeight="1">
      <c r="A206" s="180">
        <v>36305</v>
      </c>
      <c r="B206" s="181" t="s">
        <v>567</v>
      </c>
      <c r="C206" s="255">
        <f t="shared" si="18"/>
        <v>7.9451465408909253E-4</v>
      </c>
      <c r="D206" s="255">
        <f t="shared" si="19"/>
        <v>8.0104096947567415E-4</v>
      </c>
      <c r="E206" s="200">
        <v>22820203.706113804</v>
      </c>
      <c r="F206" s="200">
        <v>25138046</v>
      </c>
      <c r="G206" s="194">
        <v>0</v>
      </c>
      <c r="H206" s="200">
        <v>1208253</v>
      </c>
      <c r="I206" s="200">
        <v>16740</v>
      </c>
      <c r="J206" s="200">
        <v>0</v>
      </c>
      <c r="K206" s="200">
        <f t="shared" si="15"/>
        <v>1224993</v>
      </c>
      <c r="L206" s="182"/>
      <c r="M206" s="200">
        <v>1267274</v>
      </c>
      <c r="N206" s="200">
        <v>7557598</v>
      </c>
      <c r="O206" s="200">
        <v>0</v>
      </c>
      <c r="P206" s="200">
        <v>1765559</v>
      </c>
      <c r="Q206" s="200">
        <f t="shared" si="16"/>
        <v>10590431</v>
      </c>
      <c r="R206" s="200"/>
      <c r="S206" s="183">
        <v>-371075</v>
      </c>
      <c r="T206" s="183">
        <v>-555458</v>
      </c>
      <c r="U206" s="200">
        <f t="shared" si="17"/>
        <v>-926533</v>
      </c>
    </row>
    <row r="207" spans="1:21" ht="12.75" customHeight="1">
      <c r="A207" s="180">
        <v>36310</v>
      </c>
      <c r="B207" s="181" t="s">
        <v>568</v>
      </c>
      <c r="C207" s="255">
        <f t="shared" si="18"/>
        <v>0</v>
      </c>
      <c r="D207" s="255">
        <f t="shared" si="19"/>
        <v>0</v>
      </c>
      <c r="E207" s="200">
        <v>0</v>
      </c>
      <c r="F207" s="200">
        <v>0</v>
      </c>
      <c r="G207" s="194">
        <v>0</v>
      </c>
      <c r="H207" s="200">
        <v>0</v>
      </c>
      <c r="I207" s="200">
        <v>0</v>
      </c>
      <c r="J207" s="200">
        <v>535767</v>
      </c>
      <c r="K207" s="200">
        <f t="shared" si="15"/>
        <v>535767</v>
      </c>
      <c r="L207" s="182"/>
      <c r="M207" s="200">
        <v>0</v>
      </c>
      <c r="N207" s="200">
        <v>0</v>
      </c>
      <c r="O207" s="200">
        <v>0</v>
      </c>
      <c r="P207" s="200">
        <v>719924</v>
      </c>
      <c r="Q207" s="200">
        <f t="shared" si="16"/>
        <v>719924</v>
      </c>
      <c r="R207" s="200"/>
      <c r="S207" s="183">
        <v>0</v>
      </c>
      <c r="T207" s="183">
        <v>-1392</v>
      </c>
      <c r="U207" s="200">
        <f t="shared" si="17"/>
        <v>-1392</v>
      </c>
    </row>
    <row r="208" spans="1:21" ht="12.75" customHeight="1">
      <c r="A208" s="180">
        <v>36400</v>
      </c>
      <c r="B208" s="181" t="s">
        <v>569</v>
      </c>
      <c r="C208" s="255">
        <f t="shared" si="18"/>
        <v>4.5944079489814438E-3</v>
      </c>
      <c r="D208" s="255">
        <f t="shared" si="19"/>
        <v>4.8734208862737027E-3</v>
      </c>
      <c r="E208" s="200">
        <v>138834918.07315463</v>
      </c>
      <c r="F208" s="200">
        <v>145364768</v>
      </c>
      <c r="G208" s="194">
        <v>0</v>
      </c>
      <c r="H208" s="200">
        <v>6986915</v>
      </c>
      <c r="I208" s="200">
        <v>96801</v>
      </c>
      <c r="J208" s="200">
        <v>8792895</v>
      </c>
      <c r="K208" s="200">
        <f t="shared" si="15"/>
        <v>15876611</v>
      </c>
      <c r="L208" s="182"/>
      <c r="M208" s="200">
        <v>7328216</v>
      </c>
      <c r="N208" s="200">
        <v>43703020</v>
      </c>
      <c r="O208" s="200">
        <v>0</v>
      </c>
      <c r="P208" s="200">
        <v>16393835</v>
      </c>
      <c r="Q208" s="200">
        <f t="shared" si="16"/>
        <v>67425071</v>
      </c>
      <c r="R208" s="200"/>
      <c r="S208" s="183">
        <v>-2145800</v>
      </c>
      <c r="T208" s="183">
        <v>-674175</v>
      </c>
      <c r="U208" s="200">
        <f t="shared" si="17"/>
        <v>-2819975</v>
      </c>
    </row>
    <row r="209" spans="1:21" ht="12.75" customHeight="1">
      <c r="A209" s="180">
        <v>36405</v>
      </c>
      <c r="B209" s="181" t="s">
        <v>570</v>
      </c>
      <c r="C209" s="255">
        <f t="shared" si="18"/>
        <v>7.5638333029750941E-4</v>
      </c>
      <c r="D209" s="255">
        <f t="shared" si="19"/>
        <v>8.1003179633812154E-4</v>
      </c>
      <c r="E209" s="200">
        <v>23076336.049284399</v>
      </c>
      <c r="F209" s="200">
        <v>23931590</v>
      </c>
      <c r="G209" s="194">
        <v>0</v>
      </c>
      <c r="H209" s="200">
        <v>1150265</v>
      </c>
      <c r="I209" s="200">
        <v>15937</v>
      </c>
      <c r="J209" s="200">
        <v>641148</v>
      </c>
      <c r="K209" s="200">
        <f t="shared" si="15"/>
        <v>1807350</v>
      </c>
      <c r="L209" s="182"/>
      <c r="M209" s="200">
        <v>1206454</v>
      </c>
      <c r="N209" s="200">
        <v>7194885</v>
      </c>
      <c r="O209" s="200">
        <v>0</v>
      </c>
      <c r="P209" s="200">
        <v>2126362</v>
      </c>
      <c r="Q209" s="200">
        <f t="shared" si="16"/>
        <v>10527701</v>
      </c>
      <c r="R209" s="200"/>
      <c r="S209" s="183">
        <v>-353266</v>
      </c>
      <c r="T209" s="183">
        <v>-291027</v>
      </c>
      <c r="U209" s="200">
        <f t="shared" si="17"/>
        <v>-644293</v>
      </c>
    </row>
    <row r="210" spans="1:21" ht="12.75" customHeight="1">
      <c r="A210" s="180">
        <v>36500</v>
      </c>
      <c r="B210" s="181" t="s">
        <v>571</v>
      </c>
      <c r="C210" s="255">
        <f t="shared" si="18"/>
        <v>9.557464649829794E-3</v>
      </c>
      <c r="D210" s="255">
        <f t="shared" si="19"/>
        <v>9.821103098305653E-3</v>
      </c>
      <c r="E210" s="200">
        <v>279785406.56763053</v>
      </c>
      <c r="F210" s="200">
        <v>302393398</v>
      </c>
      <c r="G210" s="194">
        <v>0</v>
      </c>
      <c r="H210" s="200">
        <v>14534451</v>
      </c>
      <c r="I210" s="200">
        <v>201370</v>
      </c>
      <c r="J210" s="200">
        <v>12697329</v>
      </c>
      <c r="K210" s="200">
        <f t="shared" si="15"/>
        <v>27433150</v>
      </c>
      <c r="L210" s="182"/>
      <c r="M210" s="200">
        <v>15244437</v>
      </c>
      <c r="N210" s="200">
        <v>90912709</v>
      </c>
      <c r="O210" s="200">
        <v>0</v>
      </c>
      <c r="P210" s="200">
        <v>11284257</v>
      </c>
      <c r="Q210" s="200">
        <f t="shared" si="16"/>
        <v>117441403</v>
      </c>
      <c r="R210" s="200"/>
      <c r="S210" s="183">
        <v>-4463776</v>
      </c>
      <c r="T210" s="183">
        <v>1901551</v>
      </c>
      <c r="U210" s="200">
        <f t="shared" si="17"/>
        <v>-2562225</v>
      </c>
    </row>
    <row r="211" spans="1:21" ht="12.75" customHeight="1">
      <c r="A211" s="180">
        <v>36501</v>
      </c>
      <c r="B211" s="181" t="s">
        <v>572</v>
      </c>
      <c r="C211" s="255">
        <f t="shared" si="18"/>
        <v>1.2844725941788199E-4</v>
      </c>
      <c r="D211" s="255">
        <f t="shared" si="19"/>
        <v>1.3194215214864364E-4</v>
      </c>
      <c r="E211" s="200">
        <v>3758792.5014945753</v>
      </c>
      <c r="F211" s="200">
        <v>4064007</v>
      </c>
      <c r="G211" s="194">
        <v>0</v>
      </c>
      <c r="H211" s="200">
        <v>195335</v>
      </c>
      <c r="I211" s="200">
        <v>2706</v>
      </c>
      <c r="J211" s="200">
        <v>510956</v>
      </c>
      <c r="K211" s="200">
        <f t="shared" si="15"/>
        <v>708997</v>
      </c>
      <c r="L211" s="182"/>
      <c r="M211" s="200">
        <v>204877</v>
      </c>
      <c r="N211" s="200">
        <v>1221819</v>
      </c>
      <c r="O211" s="200">
        <v>0</v>
      </c>
      <c r="P211" s="200">
        <v>146705</v>
      </c>
      <c r="Q211" s="200">
        <f t="shared" si="16"/>
        <v>1573401</v>
      </c>
      <c r="R211" s="200"/>
      <c r="S211" s="183">
        <v>-59991</v>
      </c>
      <c r="T211" s="183">
        <v>118988</v>
      </c>
      <c r="U211" s="200">
        <f t="shared" si="17"/>
        <v>58997</v>
      </c>
    </row>
    <row r="212" spans="1:21" ht="12.75" customHeight="1">
      <c r="A212" s="180">
        <v>36502</v>
      </c>
      <c r="B212" s="181" t="s">
        <v>573</v>
      </c>
      <c r="C212" s="255">
        <f t="shared" si="18"/>
        <v>4.5664502374497567E-5</v>
      </c>
      <c r="D212" s="255">
        <f t="shared" si="19"/>
        <v>4.7076080521378093E-5</v>
      </c>
      <c r="E212" s="200">
        <v>1341112.1130127015</v>
      </c>
      <c r="F212" s="200">
        <v>1444802</v>
      </c>
      <c r="G212" s="194">
        <v>0</v>
      </c>
      <c r="H212" s="200">
        <v>69444</v>
      </c>
      <c r="I212" s="200">
        <v>962</v>
      </c>
      <c r="J212" s="200">
        <v>55364</v>
      </c>
      <c r="K212" s="200">
        <f t="shared" si="15"/>
        <v>125770</v>
      </c>
      <c r="L212" s="182"/>
      <c r="M212" s="200">
        <v>72836</v>
      </c>
      <c r="N212" s="200">
        <v>434371</v>
      </c>
      <c r="O212" s="200">
        <v>0</v>
      </c>
      <c r="P212" s="200">
        <v>78260</v>
      </c>
      <c r="Q212" s="200">
        <f t="shared" si="16"/>
        <v>585467</v>
      </c>
      <c r="R212" s="200"/>
      <c r="S212" s="183">
        <v>-21327</v>
      </c>
      <c r="T212" s="183">
        <v>-4340</v>
      </c>
      <c r="U212" s="200">
        <f t="shared" si="17"/>
        <v>-25667</v>
      </c>
    </row>
    <row r="213" spans="1:21" ht="12.75" customHeight="1">
      <c r="A213" s="180">
        <v>36505</v>
      </c>
      <c r="B213" s="181" t="s">
        <v>574</v>
      </c>
      <c r="C213" s="255">
        <f t="shared" si="18"/>
        <v>1.7993698668273615E-3</v>
      </c>
      <c r="D213" s="255">
        <f t="shared" si="19"/>
        <v>1.8519413594556872E-3</v>
      </c>
      <c r="E213" s="200">
        <v>52758448.924552172</v>
      </c>
      <c r="F213" s="200">
        <v>56931162</v>
      </c>
      <c r="G213" s="194">
        <v>0</v>
      </c>
      <c r="H213" s="200">
        <v>2736380</v>
      </c>
      <c r="I213" s="200">
        <v>37912</v>
      </c>
      <c r="J213" s="200">
        <v>386610</v>
      </c>
      <c r="K213" s="200">
        <f t="shared" si="15"/>
        <v>3160902</v>
      </c>
      <c r="L213" s="182"/>
      <c r="M213" s="200">
        <v>2870048</v>
      </c>
      <c r="N213" s="200">
        <v>17116002</v>
      </c>
      <c r="O213" s="200">
        <v>0</v>
      </c>
      <c r="P213" s="200">
        <v>2103559</v>
      </c>
      <c r="Q213" s="200">
        <f t="shared" si="16"/>
        <v>22089609</v>
      </c>
      <c r="R213" s="200"/>
      <c r="S213" s="183">
        <v>-840389</v>
      </c>
      <c r="T213" s="183">
        <v>-305679</v>
      </c>
      <c r="U213" s="200">
        <f t="shared" si="17"/>
        <v>-1146068</v>
      </c>
    </row>
    <row r="214" spans="1:21" ht="12.75" customHeight="1">
      <c r="A214" s="180">
        <v>36600</v>
      </c>
      <c r="B214" s="181" t="s">
        <v>575</v>
      </c>
      <c r="C214" s="255">
        <f t="shared" si="18"/>
        <v>6.2509474906912148E-4</v>
      </c>
      <c r="D214" s="255">
        <f t="shared" si="19"/>
        <v>6.7887272613389386E-4</v>
      </c>
      <c r="E214" s="200">
        <v>19339852.131459206</v>
      </c>
      <c r="F214" s="200">
        <v>19777685</v>
      </c>
      <c r="G214" s="194">
        <v>0</v>
      </c>
      <c r="H214" s="200">
        <v>950609</v>
      </c>
      <c r="I214" s="200">
        <v>13170</v>
      </c>
      <c r="J214" s="200">
        <v>130410</v>
      </c>
      <c r="K214" s="200">
        <f t="shared" si="15"/>
        <v>1094189</v>
      </c>
      <c r="L214" s="182"/>
      <c r="M214" s="200">
        <v>997044</v>
      </c>
      <c r="N214" s="200">
        <v>5946039</v>
      </c>
      <c r="O214" s="200">
        <v>0</v>
      </c>
      <c r="P214" s="200">
        <v>2109541</v>
      </c>
      <c r="Q214" s="200">
        <f t="shared" si="16"/>
        <v>9052624</v>
      </c>
      <c r="R214" s="200"/>
      <c r="S214" s="183">
        <v>-291948</v>
      </c>
      <c r="T214" s="183">
        <v>-391200</v>
      </c>
      <c r="U214" s="200">
        <f t="shared" si="17"/>
        <v>-683148</v>
      </c>
    </row>
    <row r="215" spans="1:21" ht="12.75" customHeight="1">
      <c r="A215" s="180">
        <v>36601</v>
      </c>
      <c r="B215" s="181" t="s">
        <v>576</v>
      </c>
      <c r="C215" s="255">
        <f t="shared" si="18"/>
        <v>4.1233424063526463E-4</v>
      </c>
      <c r="D215" s="255">
        <f t="shared" si="19"/>
        <v>4.3290705426309771E-4</v>
      </c>
      <c r="E215" s="200">
        <v>12332736.452373872</v>
      </c>
      <c r="F215" s="200">
        <v>13046049</v>
      </c>
      <c r="G215" s="194">
        <v>0</v>
      </c>
      <c r="H215" s="200">
        <v>627055</v>
      </c>
      <c r="I215" s="200">
        <v>8688</v>
      </c>
      <c r="J215" s="200">
        <v>1388652</v>
      </c>
      <c r="K215" s="200">
        <f t="shared" si="15"/>
        <v>2024395</v>
      </c>
      <c r="L215" s="182"/>
      <c r="M215" s="200">
        <v>657685</v>
      </c>
      <c r="N215" s="200">
        <v>3922214</v>
      </c>
      <c r="O215" s="200">
        <v>0</v>
      </c>
      <c r="P215" s="200">
        <v>823430</v>
      </c>
      <c r="Q215" s="200">
        <f t="shared" si="16"/>
        <v>5403329</v>
      </c>
      <c r="R215" s="200"/>
      <c r="S215" s="183">
        <v>-192579</v>
      </c>
      <c r="T215" s="183">
        <v>276959</v>
      </c>
      <c r="U215" s="200">
        <f t="shared" si="17"/>
        <v>84380</v>
      </c>
    </row>
    <row r="216" spans="1:21" ht="12.75" customHeight="1">
      <c r="A216" s="180">
        <v>36700</v>
      </c>
      <c r="B216" s="181" t="s">
        <v>577</v>
      </c>
      <c r="C216" s="255">
        <f t="shared" si="18"/>
        <v>8.3768313720758072E-3</v>
      </c>
      <c r="D216" s="255">
        <f t="shared" si="19"/>
        <v>8.3639794808494788E-3</v>
      </c>
      <c r="E216" s="200">
        <v>238274598.70332804</v>
      </c>
      <c r="F216" s="200">
        <v>265038752</v>
      </c>
      <c r="G216" s="194">
        <v>0</v>
      </c>
      <c r="H216" s="200">
        <v>12739010</v>
      </c>
      <c r="I216" s="200">
        <v>176495</v>
      </c>
      <c r="J216" s="200">
        <v>7554438</v>
      </c>
      <c r="K216" s="200">
        <f t="shared" si="15"/>
        <v>20469943</v>
      </c>
      <c r="L216" s="182"/>
      <c r="M216" s="200">
        <v>13361292</v>
      </c>
      <c r="N216" s="200">
        <v>79682265</v>
      </c>
      <c r="O216" s="200">
        <v>0</v>
      </c>
      <c r="P216" s="200">
        <v>0</v>
      </c>
      <c r="Q216" s="200">
        <f t="shared" si="16"/>
        <v>93043557</v>
      </c>
      <c r="R216" s="200"/>
      <c r="S216" s="183">
        <v>-3912366</v>
      </c>
      <c r="T216" s="183">
        <v>2425607</v>
      </c>
      <c r="U216" s="200">
        <f t="shared" si="17"/>
        <v>-1486759</v>
      </c>
    </row>
    <row r="217" spans="1:21" ht="12.75" customHeight="1">
      <c r="A217" s="180">
        <v>36701</v>
      </c>
      <c r="B217" s="181" t="s">
        <v>578</v>
      </c>
      <c r="C217" s="255">
        <f t="shared" si="18"/>
        <v>4.0112865882727157E-5</v>
      </c>
      <c r="D217" s="255">
        <f t="shared" si="19"/>
        <v>2.8920447428235806E-5</v>
      </c>
      <c r="E217" s="200">
        <v>823891.07016122225</v>
      </c>
      <c r="F217" s="200">
        <v>1269151</v>
      </c>
      <c r="G217" s="194">
        <v>0</v>
      </c>
      <c r="H217" s="200">
        <v>61001</v>
      </c>
      <c r="I217" s="200">
        <v>845</v>
      </c>
      <c r="J217" s="200">
        <v>391565</v>
      </c>
      <c r="K217" s="200">
        <f t="shared" si="15"/>
        <v>453411</v>
      </c>
      <c r="L217" s="182"/>
      <c r="M217" s="200">
        <v>63981</v>
      </c>
      <c r="N217" s="200">
        <v>381562</v>
      </c>
      <c r="O217" s="200">
        <v>0</v>
      </c>
      <c r="P217" s="200">
        <v>285494</v>
      </c>
      <c r="Q217" s="200">
        <f t="shared" si="16"/>
        <v>731037</v>
      </c>
      <c r="R217" s="200"/>
      <c r="S217" s="183">
        <v>-18735</v>
      </c>
      <c r="T217" s="183">
        <v>-11422</v>
      </c>
      <c r="U217" s="200">
        <f t="shared" si="17"/>
        <v>-30157</v>
      </c>
    </row>
    <row r="218" spans="1:21" ht="12.75" customHeight="1">
      <c r="A218" s="180">
        <v>36705</v>
      </c>
      <c r="B218" s="181" t="s">
        <v>579</v>
      </c>
      <c r="C218" s="255">
        <f t="shared" si="18"/>
        <v>9.4859989807830557E-4</v>
      </c>
      <c r="D218" s="255">
        <f t="shared" si="19"/>
        <v>9.7640782731446096E-4</v>
      </c>
      <c r="E218" s="200">
        <v>27816087.27721465</v>
      </c>
      <c r="F218" s="200">
        <v>30013226</v>
      </c>
      <c r="G218" s="194">
        <v>0</v>
      </c>
      <c r="H218" s="200">
        <v>1442577</v>
      </c>
      <c r="I218" s="200">
        <v>19986</v>
      </c>
      <c r="J218" s="200">
        <v>2411476</v>
      </c>
      <c r="K218" s="200">
        <f t="shared" si="15"/>
        <v>3874039</v>
      </c>
      <c r="L218" s="182"/>
      <c r="M218" s="200">
        <v>1513045</v>
      </c>
      <c r="N218" s="200">
        <v>9023291</v>
      </c>
      <c r="O218" s="200">
        <v>0</v>
      </c>
      <c r="P218" s="200">
        <v>1749085</v>
      </c>
      <c r="Q218" s="200">
        <f t="shared" si="16"/>
        <v>12285421</v>
      </c>
      <c r="R218" s="200"/>
      <c r="S218" s="183">
        <v>-443040</v>
      </c>
      <c r="T218" s="183">
        <v>154394</v>
      </c>
      <c r="U218" s="200">
        <f t="shared" si="17"/>
        <v>-288646</v>
      </c>
    </row>
    <row r="219" spans="1:21" ht="12.75" customHeight="1">
      <c r="A219" s="180">
        <v>36800</v>
      </c>
      <c r="B219" s="181" t="s">
        <v>580</v>
      </c>
      <c r="C219" s="255">
        <f t="shared" si="18"/>
        <v>3.025357212209547E-3</v>
      </c>
      <c r="D219" s="255">
        <f t="shared" si="19"/>
        <v>3.18905654695105E-3</v>
      </c>
      <c r="E219" s="200">
        <v>90850434.378374025</v>
      </c>
      <c r="F219" s="200">
        <v>95720788</v>
      </c>
      <c r="G219" s="194">
        <v>0</v>
      </c>
      <c r="H219" s="200">
        <v>4600792</v>
      </c>
      <c r="I219" s="200">
        <v>63742</v>
      </c>
      <c r="J219" s="200">
        <v>3736890</v>
      </c>
      <c r="K219" s="200">
        <f t="shared" si="15"/>
        <v>8401424</v>
      </c>
      <c r="L219" s="182"/>
      <c r="M219" s="200">
        <v>4825534</v>
      </c>
      <c r="N219" s="200">
        <v>28777864</v>
      </c>
      <c r="O219" s="200">
        <v>0</v>
      </c>
      <c r="P219" s="200">
        <v>6479768</v>
      </c>
      <c r="Q219" s="200">
        <f t="shared" si="16"/>
        <v>40083166</v>
      </c>
      <c r="R219" s="200"/>
      <c r="S219" s="183">
        <v>-1412981</v>
      </c>
      <c r="T219" s="183">
        <v>-77327</v>
      </c>
      <c r="U219" s="200">
        <f t="shared" si="17"/>
        <v>-1490308</v>
      </c>
    </row>
    <row r="220" spans="1:21" ht="12.75" customHeight="1">
      <c r="A220" s="180">
        <v>36802</v>
      </c>
      <c r="B220" s="181" t="s">
        <v>581</v>
      </c>
      <c r="C220" s="255">
        <f t="shared" si="18"/>
        <v>1.8493497345572533E-4</v>
      </c>
      <c r="D220" s="255">
        <f t="shared" si="19"/>
        <v>1.70428628826466E-4</v>
      </c>
      <c r="E220" s="200">
        <v>4855202.3871130105</v>
      </c>
      <c r="F220" s="200">
        <v>5851250</v>
      </c>
      <c r="G220" s="194">
        <v>0</v>
      </c>
      <c r="H220" s="200">
        <v>281239</v>
      </c>
      <c r="I220" s="200">
        <v>3896</v>
      </c>
      <c r="J220" s="200">
        <v>2844684</v>
      </c>
      <c r="K220" s="200">
        <f t="shared" si="15"/>
        <v>3129819</v>
      </c>
      <c r="L220" s="182"/>
      <c r="M220" s="200">
        <v>294977</v>
      </c>
      <c r="N220" s="200">
        <v>1759142</v>
      </c>
      <c r="O220" s="200">
        <v>0</v>
      </c>
      <c r="P220" s="200">
        <v>0</v>
      </c>
      <c r="Q220" s="200">
        <f t="shared" si="16"/>
        <v>2054119</v>
      </c>
      <c r="R220" s="200"/>
      <c r="S220" s="183">
        <v>-86373</v>
      </c>
      <c r="T220" s="183">
        <v>743217</v>
      </c>
      <c r="U220" s="200">
        <f t="shared" si="17"/>
        <v>656844</v>
      </c>
    </row>
    <row r="221" spans="1:21" ht="12.75" customHeight="1">
      <c r="A221" s="180">
        <v>36810</v>
      </c>
      <c r="B221" s="181" t="s">
        <v>582</v>
      </c>
      <c r="C221" s="255">
        <f t="shared" si="18"/>
        <v>5.91379149363326E-3</v>
      </c>
      <c r="D221" s="255">
        <f t="shared" si="19"/>
        <v>6.0202136502845059E-3</v>
      </c>
      <c r="E221" s="200">
        <v>171504963.0279758</v>
      </c>
      <c r="F221" s="200">
        <v>187109403</v>
      </c>
      <c r="G221" s="194">
        <v>0</v>
      </c>
      <c r="H221" s="200">
        <v>8993359</v>
      </c>
      <c r="I221" s="200">
        <v>124600</v>
      </c>
      <c r="J221" s="200">
        <v>2816892</v>
      </c>
      <c r="K221" s="200">
        <f t="shared" si="15"/>
        <v>11934851</v>
      </c>
      <c r="L221" s="182"/>
      <c r="M221" s="200">
        <v>9432671</v>
      </c>
      <c r="N221" s="200">
        <v>56253287</v>
      </c>
      <c r="O221" s="200">
        <v>0</v>
      </c>
      <c r="P221" s="200">
        <v>5905913</v>
      </c>
      <c r="Q221" s="200">
        <f t="shared" si="16"/>
        <v>71591871</v>
      </c>
      <c r="R221" s="200"/>
      <c r="S221" s="183">
        <v>-2762013</v>
      </c>
      <c r="T221" s="183">
        <v>-331754</v>
      </c>
      <c r="U221" s="200">
        <f t="shared" si="17"/>
        <v>-3093767</v>
      </c>
    </row>
    <row r="222" spans="1:21" ht="12.75" customHeight="1">
      <c r="A222" s="180">
        <v>36900</v>
      </c>
      <c r="B222" s="181" t="s">
        <v>583</v>
      </c>
      <c r="C222" s="255">
        <f t="shared" si="18"/>
        <v>5.5256212256305014E-4</v>
      </c>
      <c r="D222" s="255">
        <f t="shared" si="19"/>
        <v>5.6580120173190137E-4</v>
      </c>
      <c r="E222" s="200">
        <v>16118649.573114101</v>
      </c>
      <c r="F222" s="200">
        <v>17482789</v>
      </c>
      <c r="G222" s="194">
        <v>0</v>
      </c>
      <c r="H222" s="200">
        <v>840305</v>
      </c>
      <c r="I222" s="200">
        <v>11642</v>
      </c>
      <c r="J222" s="200">
        <v>567708</v>
      </c>
      <c r="K222" s="200">
        <f t="shared" si="15"/>
        <v>1419655</v>
      </c>
      <c r="L222" s="182"/>
      <c r="M222" s="200">
        <v>881353</v>
      </c>
      <c r="N222" s="200">
        <v>5256093</v>
      </c>
      <c r="O222" s="200">
        <v>0</v>
      </c>
      <c r="P222" s="200">
        <v>1245145</v>
      </c>
      <c r="Q222" s="200">
        <f t="shared" si="16"/>
        <v>7382591</v>
      </c>
      <c r="R222" s="200"/>
      <c r="S222" s="183">
        <v>-258072</v>
      </c>
      <c r="T222" s="183">
        <v>-99133</v>
      </c>
      <c r="U222" s="200">
        <f t="shared" si="17"/>
        <v>-357205</v>
      </c>
    </row>
    <row r="223" spans="1:21" ht="12.75" customHeight="1">
      <c r="A223" s="180">
        <v>36901</v>
      </c>
      <c r="B223" s="181" t="s">
        <v>584</v>
      </c>
      <c r="C223" s="255">
        <f t="shared" si="18"/>
        <v>2.2106319982150992E-4</v>
      </c>
      <c r="D223" s="255">
        <f t="shared" si="19"/>
        <v>2.0753915710236255E-4</v>
      </c>
      <c r="E223" s="200">
        <v>5912413.9994625999</v>
      </c>
      <c r="F223" s="200">
        <v>6994329</v>
      </c>
      <c r="G223" s="194">
        <v>0</v>
      </c>
      <c r="H223" s="200">
        <v>336180</v>
      </c>
      <c r="I223" s="200">
        <v>4658</v>
      </c>
      <c r="J223" s="200">
        <v>1007117</v>
      </c>
      <c r="K223" s="200">
        <f t="shared" si="15"/>
        <v>1347955</v>
      </c>
      <c r="L223" s="182"/>
      <c r="M223" s="200">
        <v>352602</v>
      </c>
      <c r="N223" s="200">
        <v>2102802</v>
      </c>
      <c r="O223" s="200">
        <v>0</v>
      </c>
      <c r="P223" s="200">
        <v>0</v>
      </c>
      <c r="Q223" s="200">
        <f t="shared" si="16"/>
        <v>2455404</v>
      </c>
      <c r="R223" s="200"/>
      <c r="S223" s="183">
        <v>-103247</v>
      </c>
      <c r="T223" s="183">
        <v>257188</v>
      </c>
      <c r="U223" s="200">
        <f t="shared" si="17"/>
        <v>153941</v>
      </c>
    </row>
    <row r="224" spans="1:21" ht="12.75" customHeight="1">
      <c r="A224" s="180">
        <v>36905</v>
      </c>
      <c r="B224" s="181" t="s">
        <v>585</v>
      </c>
      <c r="C224" s="255">
        <f t="shared" si="18"/>
        <v>2.0563479520924896E-4</v>
      </c>
      <c r="D224" s="255">
        <f t="shared" si="19"/>
        <v>1.9083309468996502E-4</v>
      </c>
      <c r="E224" s="200">
        <v>5436488.5950135579</v>
      </c>
      <c r="F224" s="200">
        <v>6506182</v>
      </c>
      <c r="G224" s="194">
        <v>0</v>
      </c>
      <c r="H224" s="200">
        <v>312718</v>
      </c>
      <c r="I224" s="200">
        <v>4333</v>
      </c>
      <c r="J224" s="200">
        <v>1098553</v>
      </c>
      <c r="K224" s="200">
        <f t="shared" si="15"/>
        <v>1415604</v>
      </c>
      <c r="L224" s="182"/>
      <c r="M224" s="200">
        <v>327994</v>
      </c>
      <c r="N224" s="200">
        <v>1956043</v>
      </c>
      <c r="O224" s="200">
        <v>0</v>
      </c>
      <c r="P224" s="200">
        <v>0</v>
      </c>
      <c r="Q224" s="200">
        <f t="shared" si="16"/>
        <v>2284037</v>
      </c>
      <c r="R224" s="200"/>
      <c r="S224" s="183">
        <v>-96041</v>
      </c>
      <c r="T224" s="183">
        <v>273842</v>
      </c>
      <c r="U224" s="200">
        <f t="shared" si="17"/>
        <v>177801</v>
      </c>
    </row>
    <row r="225" spans="1:21" ht="12.75" customHeight="1">
      <c r="A225" s="180">
        <v>37000</v>
      </c>
      <c r="B225" s="181" t="s">
        <v>586</v>
      </c>
      <c r="C225" s="255">
        <f t="shared" si="18"/>
        <v>1.7626679272142933E-3</v>
      </c>
      <c r="D225" s="255">
        <f t="shared" si="19"/>
        <v>1.8922643654075925E-3</v>
      </c>
      <c r="E225" s="200">
        <v>53907178.196748607</v>
      </c>
      <c r="F225" s="200">
        <v>55769931</v>
      </c>
      <c r="G225" s="194">
        <v>0</v>
      </c>
      <c r="H225" s="200">
        <v>2680565</v>
      </c>
      <c r="I225" s="200">
        <v>37138</v>
      </c>
      <c r="J225" s="200">
        <v>282405</v>
      </c>
      <c r="K225" s="200">
        <f t="shared" si="15"/>
        <v>3000108</v>
      </c>
      <c r="L225" s="182"/>
      <c r="M225" s="200">
        <v>2811507</v>
      </c>
      <c r="N225" s="200">
        <v>16766886</v>
      </c>
      <c r="O225" s="200">
        <v>0</v>
      </c>
      <c r="P225" s="200">
        <v>6887605</v>
      </c>
      <c r="Q225" s="200">
        <f t="shared" si="16"/>
        <v>26465998</v>
      </c>
      <c r="R225" s="200"/>
      <c r="S225" s="183">
        <v>-823247</v>
      </c>
      <c r="T225" s="183">
        <v>-1398227</v>
      </c>
      <c r="U225" s="200">
        <f t="shared" si="17"/>
        <v>-2221474</v>
      </c>
    </row>
    <row r="226" spans="1:21" ht="12.75" customHeight="1">
      <c r="A226" s="180">
        <v>37001</v>
      </c>
      <c r="B226" s="181" t="s">
        <v>733</v>
      </c>
      <c r="C226" s="255">
        <f t="shared" si="18"/>
        <v>1.1358182199163997E-4</v>
      </c>
      <c r="D226" s="255">
        <f t="shared" si="19"/>
        <v>1.022818124278004E-4</v>
      </c>
      <c r="E226" s="200">
        <v>2913823.2424750016</v>
      </c>
      <c r="F226" s="200">
        <v>3593672</v>
      </c>
      <c r="G226" s="194">
        <v>0</v>
      </c>
      <c r="H226" s="200">
        <v>172729</v>
      </c>
      <c r="I226" s="200">
        <v>2393</v>
      </c>
      <c r="J226" s="200">
        <v>2114144</v>
      </c>
      <c r="K226" s="200">
        <f t="shared" si="15"/>
        <v>2289266</v>
      </c>
      <c r="L226" s="182"/>
      <c r="M226" s="200">
        <v>181166</v>
      </c>
      <c r="N226" s="200">
        <v>1080415</v>
      </c>
      <c r="O226" s="200">
        <v>0</v>
      </c>
      <c r="P226" s="200">
        <v>0</v>
      </c>
      <c r="Q226" s="200">
        <f t="shared" si="16"/>
        <v>1261581</v>
      </c>
      <c r="R226" s="200"/>
      <c r="S226" s="183">
        <v>-53048</v>
      </c>
      <c r="T226" s="183">
        <v>590995</v>
      </c>
      <c r="U226" s="200">
        <f t="shared" si="17"/>
        <v>537947</v>
      </c>
    </row>
    <row r="227" spans="1:21" ht="12.75" customHeight="1">
      <c r="A227" s="180">
        <v>37005</v>
      </c>
      <c r="B227" s="181" t="s">
        <v>587</v>
      </c>
      <c r="C227" s="255">
        <f t="shared" si="18"/>
        <v>4.2645936925855794E-4</v>
      </c>
      <c r="D227" s="255">
        <f t="shared" si="19"/>
        <v>4.4441918998307375E-4</v>
      </c>
      <c r="E227" s="200">
        <v>12660696.309900559</v>
      </c>
      <c r="F227" s="200">
        <v>13492961</v>
      </c>
      <c r="G227" s="194">
        <v>0</v>
      </c>
      <c r="H227" s="200">
        <v>648535</v>
      </c>
      <c r="I227" s="200">
        <v>8985</v>
      </c>
      <c r="J227" s="200">
        <v>58764</v>
      </c>
      <c r="K227" s="200">
        <f t="shared" si="15"/>
        <v>716284</v>
      </c>
      <c r="L227" s="182"/>
      <c r="M227" s="200">
        <v>680215</v>
      </c>
      <c r="N227" s="200">
        <v>4056576</v>
      </c>
      <c r="O227" s="200">
        <v>0</v>
      </c>
      <c r="P227" s="200">
        <v>868334</v>
      </c>
      <c r="Q227" s="200">
        <f t="shared" si="16"/>
        <v>5605125</v>
      </c>
      <c r="R227" s="200"/>
      <c r="S227" s="183">
        <v>-199176</v>
      </c>
      <c r="T227" s="183">
        <v>-199570</v>
      </c>
      <c r="U227" s="200">
        <f t="shared" si="17"/>
        <v>-398746</v>
      </c>
    </row>
    <row r="228" spans="1:21" ht="12.75" customHeight="1">
      <c r="A228" s="180">
        <v>37100</v>
      </c>
      <c r="B228" s="181" t="s">
        <v>588</v>
      </c>
      <c r="C228" s="255">
        <f t="shared" si="18"/>
        <v>2.9434129640054331E-3</v>
      </c>
      <c r="D228" s="255">
        <f t="shared" si="19"/>
        <v>2.9119732535595913E-3</v>
      </c>
      <c r="E228" s="200">
        <v>82956834.126076311</v>
      </c>
      <c r="F228" s="200">
        <v>93128113</v>
      </c>
      <c r="G228" s="194">
        <v>0</v>
      </c>
      <c r="H228" s="200">
        <v>4476176</v>
      </c>
      <c r="I228" s="200">
        <v>62016</v>
      </c>
      <c r="J228" s="200">
        <v>4781242</v>
      </c>
      <c r="K228" s="200">
        <f t="shared" si="15"/>
        <v>9319434</v>
      </c>
      <c r="L228" s="182"/>
      <c r="M228" s="200">
        <v>4694830</v>
      </c>
      <c r="N228" s="200">
        <v>27998392</v>
      </c>
      <c r="O228" s="200">
        <v>0</v>
      </c>
      <c r="P228" s="200">
        <v>873608</v>
      </c>
      <c r="Q228" s="200">
        <f t="shared" si="16"/>
        <v>33566830</v>
      </c>
      <c r="R228" s="200"/>
      <c r="S228" s="183">
        <v>-1374709</v>
      </c>
      <c r="T228" s="183">
        <v>1249175</v>
      </c>
      <c r="U228" s="200">
        <f t="shared" si="17"/>
        <v>-125534</v>
      </c>
    </row>
    <row r="229" spans="1:21" ht="12.75" customHeight="1">
      <c r="A229" s="180">
        <v>37200</v>
      </c>
      <c r="B229" s="181" t="s">
        <v>589</v>
      </c>
      <c r="C229" s="255">
        <f t="shared" si="18"/>
        <v>6.1898577127046477E-4</v>
      </c>
      <c r="D229" s="255">
        <f t="shared" si="19"/>
        <v>6.3321429461326141E-4</v>
      </c>
      <c r="E229" s="200">
        <v>18039126.266108669</v>
      </c>
      <c r="F229" s="200">
        <v>19584400</v>
      </c>
      <c r="G229" s="194">
        <v>0</v>
      </c>
      <c r="H229" s="200">
        <v>941318</v>
      </c>
      <c r="I229" s="200">
        <v>13042</v>
      </c>
      <c r="J229" s="200">
        <v>768651</v>
      </c>
      <c r="K229" s="200">
        <f t="shared" si="15"/>
        <v>1723011</v>
      </c>
      <c r="L229" s="182"/>
      <c r="M229" s="200">
        <v>987300</v>
      </c>
      <c r="N229" s="200">
        <v>5887929</v>
      </c>
      <c r="O229" s="200">
        <v>0</v>
      </c>
      <c r="P229" s="200">
        <v>1307464</v>
      </c>
      <c r="Q229" s="200">
        <f t="shared" si="16"/>
        <v>8182693</v>
      </c>
      <c r="R229" s="200"/>
      <c r="S229" s="183">
        <v>-289095</v>
      </c>
      <c r="T229" s="183">
        <v>-44466</v>
      </c>
      <c r="U229" s="200">
        <f t="shared" si="17"/>
        <v>-333561</v>
      </c>
    </row>
    <row r="230" spans="1:21" ht="12.75" customHeight="1">
      <c r="A230" s="180">
        <v>37300</v>
      </c>
      <c r="B230" s="181" t="s">
        <v>590</v>
      </c>
      <c r="C230" s="255">
        <f t="shared" si="18"/>
        <v>1.6668431180988448E-3</v>
      </c>
      <c r="D230" s="255">
        <f t="shared" si="19"/>
        <v>1.7259048582867582E-3</v>
      </c>
      <c r="E230" s="200">
        <v>49167897.703478634</v>
      </c>
      <c r="F230" s="200">
        <v>52738082</v>
      </c>
      <c r="G230" s="194">
        <v>0</v>
      </c>
      <c r="H230" s="200">
        <v>2534841</v>
      </c>
      <c r="I230" s="200">
        <v>35119</v>
      </c>
      <c r="J230" s="200">
        <v>2177124</v>
      </c>
      <c r="K230" s="200">
        <f t="shared" si="15"/>
        <v>4747084</v>
      </c>
      <c r="L230" s="182"/>
      <c r="M230" s="200">
        <v>2658664</v>
      </c>
      <c r="N230" s="200">
        <v>15855379</v>
      </c>
      <c r="O230" s="200">
        <v>0</v>
      </c>
      <c r="P230" s="200">
        <v>2754619</v>
      </c>
      <c r="Q230" s="200">
        <f t="shared" si="16"/>
        <v>21268662</v>
      </c>
      <c r="R230" s="200"/>
      <c r="S230" s="183">
        <v>-778492</v>
      </c>
      <c r="T230" s="183">
        <v>147843</v>
      </c>
      <c r="U230" s="200">
        <f t="shared" si="17"/>
        <v>-630649</v>
      </c>
    </row>
    <row r="231" spans="1:21" ht="12.75" customHeight="1">
      <c r="A231" s="180">
        <v>37301</v>
      </c>
      <c r="B231" s="181" t="s">
        <v>591</v>
      </c>
      <c r="C231" s="255">
        <f t="shared" si="18"/>
        <v>1.9204308210349672E-4</v>
      </c>
      <c r="D231" s="255">
        <f t="shared" si="19"/>
        <v>1.9057255067029334E-4</v>
      </c>
      <c r="E231" s="200">
        <v>5429066.1686585005</v>
      </c>
      <c r="F231" s="200">
        <v>6076147</v>
      </c>
      <c r="G231" s="194">
        <v>0</v>
      </c>
      <c r="H231" s="200">
        <v>292048</v>
      </c>
      <c r="I231" s="200">
        <v>4046</v>
      </c>
      <c r="J231" s="200">
        <v>449897</v>
      </c>
      <c r="K231" s="200">
        <f t="shared" si="15"/>
        <v>745991</v>
      </c>
      <c r="L231" s="182"/>
      <c r="M231" s="200">
        <v>306314</v>
      </c>
      <c r="N231" s="200">
        <v>1826756</v>
      </c>
      <c r="O231" s="200">
        <v>0</v>
      </c>
      <c r="P231" s="200">
        <v>236280</v>
      </c>
      <c r="Q231" s="200">
        <f t="shared" si="16"/>
        <v>2369350</v>
      </c>
      <c r="R231" s="200"/>
      <c r="S231" s="183">
        <v>-89693</v>
      </c>
      <c r="T231" s="183">
        <v>84496</v>
      </c>
      <c r="U231" s="200">
        <f t="shared" si="17"/>
        <v>-5197</v>
      </c>
    </row>
    <row r="232" spans="1:21" ht="12.75" customHeight="1">
      <c r="A232" s="180">
        <v>37305</v>
      </c>
      <c r="B232" s="181" t="s">
        <v>592</v>
      </c>
      <c r="C232" s="255">
        <f t="shared" si="18"/>
        <v>3.9559639685184008E-4</v>
      </c>
      <c r="D232" s="255">
        <f t="shared" si="19"/>
        <v>4.0801118586116143E-4</v>
      </c>
      <c r="E232" s="200">
        <v>11623498.335945619</v>
      </c>
      <c r="F232" s="200">
        <v>12516472</v>
      </c>
      <c r="G232" s="194">
        <v>0</v>
      </c>
      <c r="H232" s="200">
        <v>601601</v>
      </c>
      <c r="I232" s="200">
        <v>8335</v>
      </c>
      <c r="J232" s="200">
        <v>0</v>
      </c>
      <c r="K232" s="200">
        <f t="shared" si="15"/>
        <v>609936</v>
      </c>
      <c r="L232" s="182"/>
      <c r="M232" s="200">
        <v>630988</v>
      </c>
      <c r="N232" s="200">
        <v>3763000</v>
      </c>
      <c r="O232" s="200">
        <v>0</v>
      </c>
      <c r="P232" s="200">
        <v>1877544</v>
      </c>
      <c r="Q232" s="200">
        <f t="shared" si="16"/>
        <v>6271532</v>
      </c>
      <c r="R232" s="200"/>
      <c r="S232" s="183">
        <v>-184762</v>
      </c>
      <c r="T232" s="183">
        <v>-562649</v>
      </c>
      <c r="U232" s="200">
        <f t="shared" si="17"/>
        <v>-747411</v>
      </c>
    </row>
    <row r="233" spans="1:21" ht="12.75" customHeight="1">
      <c r="A233" s="180">
        <v>37400</v>
      </c>
      <c r="B233" s="181" t="s">
        <v>593</v>
      </c>
      <c r="C233" s="255">
        <f t="shared" si="18"/>
        <v>8.0890405996494677E-3</v>
      </c>
      <c r="D233" s="255">
        <f t="shared" si="19"/>
        <v>8.0764195885783714E-3</v>
      </c>
      <c r="E233" s="200">
        <v>230082539.1590701</v>
      </c>
      <c r="F233" s="200">
        <v>255933196</v>
      </c>
      <c r="G233" s="194">
        <v>0</v>
      </c>
      <c r="H233" s="200">
        <v>12301354</v>
      </c>
      <c r="I233" s="200">
        <v>170431</v>
      </c>
      <c r="J233" s="200">
        <v>3735345</v>
      </c>
      <c r="K233" s="200">
        <f t="shared" si="15"/>
        <v>16207130</v>
      </c>
      <c r="L233" s="182"/>
      <c r="M233" s="200">
        <v>12902257</v>
      </c>
      <c r="N233" s="200">
        <v>76944736</v>
      </c>
      <c r="O233" s="200">
        <v>0</v>
      </c>
      <c r="P233" s="200">
        <v>6322879</v>
      </c>
      <c r="Q233" s="200">
        <f t="shared" si="16"/>
        <v>96169872</v>
      </c>
      <c r="R233" s="200"/>
      <c r="S233" s="183">
        <v>-3777954</v>
      </c>
      <c r="T233" s="183">
        <v>-326650</v>
      </c>
      <c r="U233" s="200">
        <f t="shared" si="17"/>
        <v>-4104604</v>
      </c>
    </row>
    <row r="234" spans="1:21" ht="12.75" customHeight="1">
      <c r="A234" s="180">
        <v>37405</v>
      </c>
      <c r="B234" s="181" t="s">
        <v>594</v>
      </c>
      <c r="C234" s="255">
        <f t="shared" si="18"/>
        <v>1.6570583552264174E-3</v>
      </c>
      <c r="D234" s="255">
        <f t="shared" si="19"/>
        <v>1.7803025438263976E-3</v>
      </c>
      <c r="E234" s="200">
        <v>50717589.058177054</v>
      </c>
      <c r="F234" s="200">
        <v>52428497</v>
      </c>
      <c r="G234" s="194">
        <v>0</v>
      </c>
      <c r="H234" s="200">
        <v>2519960</v>
      </c>
      <c r="I234" s="200">
        <v>34913</v>
      </c>
      <c r="J234" s="200">
        <v>1343376</v>
      </c>
      <c r="K234" s="200">
        <f t="shared" si="15"/>
        <v>3898249</v>
      </c>
      <c r="L234" s="182"/>
      <c r="M234" s="200">
        <v>2643057</v>
      </c>
      <c r="N234" s="200">
        <v>15762304</v>
      </c>
      <c r="O234" s="200">
        <v>0</v>
      </c>
      <c r="P234" s="200">
        <v>5674561</v>
      </c>
      <c r="Q234" s="200">
        <f t="shared" si="16"/>
        <v>24079922</v>
      </c>
      <c r="R234" s="200"/>
      <c r="S234" s="183">
        <v>-773923</v>
      </c>
      <c r="T234" s="183">
        <v>-967952</v>
      </c>
      <c r="U234" s="200">
        <f t="shared" si="17"/>
        <v>-1741875</v>
      </c>
    </row>
    <row r="235" spans="1:21" ht="12.75" customHeight="1">
      <c r="A235" s="180">
        <v>37500</v>
      </c>
      <c r="B235" s="181" t="s">
        <v>595</v>
      </c>
      <c r="C235" s="255">
        <f t="shared" si="18"/>
        <v>8.6492743037433093E-4</v>
      </c>
      <c r="D235" s="255">
        <f t="shared" si="19"/>
        <v>8.8690678295316543E-4</v>
      </c>
      <c r="E235" s="200">
        <v>25266364.92584531</v>
      </c>
      <c r="F235" s="200">
        <v>27365871</v>
      </c>
      <c r="G235" s="194">
        <v>0</v>
      </c>
      <c r="H235" s="200">
        <v>1315333</v>
      </c>
      <c r="I235" s="200">
        <v>18223</v>
      </c>
      <c r="J235" s="200">
        <v>169998</v>
      </c>
      <c r="K235" s="200">
        <f t="shared" si="15"/>
        <v>1503554</v>
      </c>
      <c r="L235" s="182"/>
      <c r="M235" s="200">
        <v>1379585</v>
      </c>
      <c r="N235" s="200">
        <v>8227380</v>
      </c>
      <c r="O235" s="200">
        <v>0</v>
      </c>
      <c r="P235" s="200">
        <v>1703015</v>
      </c>
      <c r="Q235" s="200">
        <f t="shared" si="16"/>
        <v>11309980</v>
      </c>
      <c r="R235" s="200"/>
      <c r="S235" s="183">
        <v>-403961</v>
      </c>
      <c r="T235" s="183">
        <v>-332034</v>
      </c>
      <c r="U235" s="200">
        <f t="shared" si="17"/>
        <v>-735995</v>
      </c>
    </row>
    <row r="236" spans="1:21" ht="12.75" customHeight="1">
      <c r="A236" s="180">
        <v>37600</v>
      </c>
      <c r="B236" s="181" t="s">
        <v>596</v>
      </c>
      <c r="C236" s="255">
        <f t="shared" si="18"/>
        <v>5.2460375362526207E-3</v>
      </c>
      <c r="D236" s="255">
        <f t="shared" si="19"/>
        <v>5.5301909600149225E-3</v>
      </c>
      <c r="E236" s="200">
        <v>157545105.7439104</v>
      </c>
      <c r="F236" s="200">
        <v>165982002</v>
      </c>
      <c r="G236" s="194">
        <v>0</v>
      </c>
      <c r="H236" s="200">
        <v>7977877</v>
      </c>
      <c r="I236" s="200">
        <v>110531</v>
      </c>
      <c r="J236" s="200">
        <v>4060719</v>
      </c>
      <c r="K236" s="200">
        <f t="shared" si="15"/>
        <v>12149127</v>
      </c>
      <c r="L236" s="182"/>
      <c r="M236" s="200">
        <v>8367584</v>
      </c>
      <c r="N236" s="200">
        <v>49901464</v>
      </c>
      <c r="O236" s="200">
        <v>0</v>
      </c>
      <c r="P236" s="200">
        <v>17698616</v>
      </c>
      <c r="Q236" s="200">
        <f t="shared" si="16"/>
        <v>75967664</v>
      </c>
      <c r="R236" s="200"/>
      <c r="S236" s="183">
        <v>-2450141</v>
      </c>
      <c r="T236" s="183">
        <v>-2554020</v>
      </c>
      <c r="U236" s="200">
        <f t="shared" si="17"/>
        <v>-5004161</v>
      </c>
    </row>
    <row r="237" spans="1:21" ht="12.75" customHeight="1">
      <c r="A237" s="180">
        <v>37601</v>
      </c>
      <c r="B237" s="181" t="s">
        <v>597</v>
      </c>
      <c r="C237" s="255">
        <f t="shared" si="18"/>
        <v>4.1466537738419869E-4</v>
      </c>
      <c r="D237" s="255">
        <f t="shared" si="19"/>
        <v>2.8751723504869019E-4</v>
      </c>
      <c r="E237" s="200">
        <v>8190844.3173941337</v>
      </c>
      <c r="F237" s="200">
        <v>13119805</v>
      </c>
      <c r="G237" s="194">
        <v>0</v>
      </c>
      <c r="H237" s="200">
        <v>630600</v>
      </c>
      <c r="I237" s="200">
        <v>8737</v>
      </c>
      <c r="J237" s="200">
        <v>7197046</v>
      </c>
      <c r="K237" s="200">
        <f t="shared" si="15"/>
        <v>7836383</v>
      </c>
      <c r="L237" s="182"/>
      <c r="M237" s="200">
        <v>661403</v>
      </c>
      <c r="N237" s="200">
        <v>3944388</v>
      </c>
      <c r="O237" s="200">
        <v>0</v>
      </c>
      <c r="P237" s="200">
        <v>0</v>
      </c>
      <c r="Q237" s="200">
        <f t="shared" si="16"/>
        <v>4605791</v>
      </c>
      <c r="R237" s="200"/>
      <c r="S237" s="183">
        <v>-193668</v>
      </c>
      <c r="T237" s="183">
        <v>1680108</v>
      </c>
      <c r="U237" s="200">
        <f t="shared" si="17"/>
        <v>1486440</v>
      </c>
    </row>
    <row r="238" spans="1:21" ht="12.75" customHeight="1">
      <c r="A238" s="180">
        <v>37605</v>
      </c>
      <c r="B238" s="181" t="s">
        <v>598</v>
      </c>
      <c r="C238" s="255">
        <f t="shared" si="18"/>
        <v>6.5273744297544075E-4</v>
      </c>
      <c r="D238" s="255">
        <f t="shared" si="19"/>
        <v>6.6892706673239613E-4</v>
      </c>
      <c r="E238" s="200">
        <v>19056518.341824997</v>
      </c>
      <c r="F238" s="200">
        <v>20652286</v>
      </c>
      <c r="G238" s="194">
        <v>0</v>
      </c>
      <c r="H238" s="200">
        <v>992646</v>
      </c>
      <c r="I238" s="200">
        <v>13753</v>
      </c>
      <c r="J238" s="200">
        <v>336616</v>
      </c>
      <c r="K238" s="200">
        <f t="shared" si="15"/>
        <v>1343015</v>
      </c>
      <c r="L238" s="182"/>
      <c r="M238" s="200">
        <v>1041135</v>
      </c>
      <c r="N238" s="200">
        <v>6208982</v>
      </c>
      <c r="O238" s="200">
        <v>0</v>
      </c>
      <c r="P238" s="200">
        <v>906994</v>
      </c>
      <c r="Q238" s="200">
        <f t="shared" si="16"/>
        <v>8157111</v>
      </c>
      <c r="R238" s="200"/>
      <c r="S238" s="183">
        <v>-304858</v>
      </c>
      <c r="T238" s="183">
        <v>-138475</v>
      </c>
      <c r="U238" s="200">
        <f t="shared" si="17"/>
        <v>-443333</v>
      </c>
    </row>
    <row r="239" spans="1:21" ht="12.75" customHeight="1">
      <c r="A239" s="180">
        <v>37610</v>
      </c>
      <c r="B239" s="181" t="s">
        <v>599</v>
      </c>
      <c r="C239" s="255">
        <f t="shared" si="18"/>
        <v>1.6567422946009859E-3</v>
      </c>
      <c r="D239" s="255">
        <f t="shared" si="19"/>
        <v>1.6862224612274241E-3</v>
      </c>
      <c r="E239" s="200">
        <v>48037418.216226399</v>
      </c>
      <c r="F239" s="200">
        <v>52418497</v>
      </c>
      <c r="G239" s="194">
        <v>0</v>
      </c>
      <c r="H239" s="200">
        <v>2519480</v>
      </c>
      <c r="I239" s="200">
        <v>34907</v>
      </c>
      <c r="J239" s="200">
        <v>2151006</v>
      </c>
      <c r="K239" s="200">
        <f t="shared" si="15"/>
        <v>4705393</v>
      </c>
      <c r="L239" s="182"/>
      <c r="M239" s="200">
        <v>2642553</v>
      </c>
      <c r="N239" s="200">
        <v>15759298</v>
      </c>
      <c r="O239" s="200">
        <v>0</v>
      </c>
      <c r="P239" s="200">
        <v>4970269</v>
      </c>
      <c r="Q239" s="200">
        <f t="shared" si="16"/>
        <v>23372120</v>
      </c>
      <c r="R239" s="200"/>
      <c r="S239" s="183">
        <v>-773775</v>
      </c>
      <c r="T239" s="183">
        <v>-467309</v>
      </c>
      <c r="U239" s="200">
        <f t="shared" si="17"/>
        <v>-1241084</v>
      </c>
    </row>
    <row r="240" spans="1:21" ht="12.75" customHeight="1">
      <c r="A240" s="180">
        <v>37700</v>
      </c>
      <c r="B240" s="181" t="s">
        <v>600</v>
      </c>
      <c r="C240" s="255">
        <f t="shared" si="18"/>
        <v>2.2794879230715859E-3</v>
      </c>
      <c r="D240" s="255">
        <f t="shared" si="19"/>
        <v>2.3415143210118164E-3</v>
      </c>
      <c r="E240" s="200">
        <v>66705494.253618285</v>
      </c>
      <c r="F240" s="200">
        <v>72121857</v>
      </c>
      <c r="G240" s="194">
        <v>0</v>
      </c>
      <c r="H240" s="200">
        <v>3466516</v>
      </c>
      <c r="I240" s="200">
        <v>48027</v>
      </c>
      <c r="J240" s="200">
        <v>809439</v>
      </c>
      <c r="K240" s="200">
        <f t="shared" si="15"/>
        <v>4323982</v>
      </c>
      <c r="L240" s="182"/>
      <c r="M240" s="200">
        <v>3635850</v>
      </c>
      <c r="N240" s="200">
        <v>21682991</v>
      </c>
      <c r="O240" s="200">
        <v>0</v>
      </c>
      <c r="P240" s="200">
        <v>4643401</v>
      </c>
      <c r="Q240" s="200">
        <f t="shared" si="16"/>
        <v>29962242</v>
      </c>
      <c r="R240" s="200"/>
      <c r="S240" s="183">
        <v>-1064626</v>
      </c>
      <c r="T240" s="183">
        <v>-778842</v>
      </c>
      <c r="U240" s="200">
        <f t="shared" si="17"/>
        <v>-1843468</v>
      </c>
    </row>
    <row r="241" spans="1:21" ht="12.75" customHeight="1">
      <c r="A241" s="180">
        <v>37705</v>
      </c>
      <c r="B241" s="181" t="s">
        <v>601</v>
      </c>
      <c r="C241" s="255">
        <f t="shared" si="18"/>
        <v>6.9279869615803498E-4</v>
      </c>
      <c r="D241" s="255">
        <f t="shared" si="19"/>
        <v>7.0849497730314384E-4</v>
      </c>
      <c r="E241" s="200">
        <v>20183736.316756774</v>
      </c>
      <c r="F241" s="200">
        <v>21919804</v>
      </c>
      <c r="G241" s="194">
        <v>0</v>
      </c>
      <c r="H241" s="200">
        <v>1053569</v>
      </c>
      <c r="I241" s="200">
        <v>14597</v>
      </c>
      <c r="J241" s="200">
        <v>1133496</v>
      </c>
      <c r="K241" s="200">
        <f t="shared" si="15"/>
        <v>2201662</v>
      </c>
      <c r="L241" s="182"/>
      <c r="M241" s="200">
        <v>1105034</v>
      </c>
      <c r="N241" s="200">
        <v>6590054</v>
      </c>
      <c r="O241" s="200">
        <v>0</v>
      </c>
      <c r="P241" s="200">
        <v>996570</v>
      </c>
      <c r="Q241" s="200">
        <f t="shared" si="16"/>
        <v>8691658</v>
      </c>
      <c r="R241" s="200"/>
      <c r="S241" s="183">
        <v>-323569</v>
      </c>
      <c r="T241" s="183">
        <v>25840</v>
      </c>
      <c r="U241" s="200">
        <f t="shared" si="17"/>
        <v>-297729</v>
      </c>
    </row>
    <row r="242" spans="1:21" ht="12.75" customHeight="1">
      <c r="A242" s="180">
        <v>37800</v>
      </c>
      <c r="B242" s="181" t="s">
        <v>602</v>
      </c>
      <c r="C242" s="255">
        <f t="shared" si="18"/>
        <v>7.134413077777492E-3</v>
      </c>
      <c r="D242" s="255">
        <f t="shared" si="19"/>
        <v>7.3530856117995117E-3</v>
      </c>
      <c r="E242" s="200">
        <v>209476066.67308542</v>
      </c>
      <c r="F242" s="200">
        <v>225729259</v>
      </c>
      <c r="G242" s="194">
        <v>0</v>
      </c>
      <c r="H242" s="200">
        <v>10849611</v>
      </c>
      <c r="I242" s="200">
        <v>150318</v>
      </c>
      <c r="J242" s="200">
        <v>5498232</v>
      </c>
      <c r="K242" s="200">
        <f t="shared" si="15"/>
        <v>16498161</v>
      </c>
      <c r="L242" s="182"/>
      <c r="M242" s="200">
        <v>11379598</v>
      </c>
      <c r="N242" s="200">
        <v>67864108</v>
      </c>
      <c r="O242" s="200">
        <v>0</v>
      </c>
      <c r="P242" s="200">
        <v>10048409</v>
      </c>
      <c r="Q242" s="200">
        <f t="shared" si="16"/>
        <v>89292115</v>
      </c>
      <c r="R242" s="200"/>
      <c r="S242" s="183">
        <v>-3332099</v>
      </c>
      <c r="T242" s="183">
        <v>-292831</v>
      </c>
      <c r="U242" s="200">
        <f t="shared" si="17"/>
        <v>-3624930</v>
      </c>
    </row>
    <row r="243" spans="1:21" ht="12.75" customHeight="1">
      <c r="A243" s="180">
        <v>37801</v>
      </c>
      <c r="B243" s="181" t="s">
        <v>603</v>
      </c>
      <c r="C243" s="255">
        <f t="shared" si="18"/>
        <v>5.8670839595887754E-5</v>
      </c>
      <c r="D243" s="255">
        <f t="shared" si="19"/>
        <v>6.0393301561034413E-5</v>
      </c>
      <c r="E243" s="200">
        <v>1720495.575912511</v>
      </c>
      <c r="F243" s="200">
        <v>1856316</v>
      </c>
      <c r="G243" s="194">
        <v>0</v>
      </c>
      <c r="H243" s="200">
        <v>89223</v>
      </c>
      <c r="I243" s="200">
        <v>1236</v>
      </c>
      <c r="J243" s="200">
        <v>322014</v>
      </c>
      <c r="K243" s="200">
        <f t="shared" si="15"/>
        <v>412473</v>
      </c>
      <c r="L243" s="182"/>
      <c r="M243" s="200">
        <v>93582</v>
      </c>
      <c r="N243" s="200">
        <v>558090</v>
      </c>
      <c r="O243" s="200">
        <v>0</v>
      </c>
      <c r="P243" s="200">
        <v>70585</v>
      </c>
      <c r="Q243" s="200">
        <f t="shared" si="16"/>
        <v>722257</v>
      </c>
      <c r="R243" s="200"/>
      <c r="S243" s="183">
        <v>-27402</v>
      </c>
      <c r="T243" s="183">
        <v>92744</v>
      </c>
      <c r="U243" s="200">
        <f t="shared" si="17"/>
        <v>65342</v>
      </c>
    </row>
    <row r="244" spans="1:21" ht="12.75" customHeight="1">
      <c r="A244" s="180">
        <v>37805</v>
      </c>
      <c r="B244" s="181" t="s">
        <v>604</v>
      </c>
      <c r="C244" s="255">
        <f t="shared" si="18"/>
        <v>4.8517439412988108E-4</v>
      </c>
      <c r="D244" s="255">
        <f t="shared" si="19"/>
        <v>5.4328568220880042E-4</v>
      </c>
      <c r="E244" s="200">
        <v>15477223.277025321</v>
      </c>
      <c r="F244" s="200">
        <v>15350675</v>
      </c>
      <c r="G244" s="194">
        <v>0</v>
      </c>
      <c r="H244" s="200">
        <v>737826</v>
      </c>
      <c r="I244" s="200">
        <v>10222</v>
      </c>
      <c r="J244" s="200">
        <v>333772</v>
      </c>
      <c r="K244" s="200">
        <f t="shared" si="15"/>
        <v>1081820</v>
      </c>
      <c r="L244" s="182"/>
      <c r="M244" s="200">
        <v>773867</v>
      </c>
      <c r="N244" s="200">
        <v>4615086</v>
      </c>
      <c r="O244" s="200">
        <v>0</v>
      </c>
      <c r="P244" s="200">
        <v>3182547</v>
      </c>
      <c r="Q244" s="200">
        <f t="shared" si="16"/>
        <v>8571500</v>
      </c>
      <c r="R244" s="200"/>
      <c r="S244" s="183">
        <v>-226599</v>
      </c>
      <c r="T244" s="183">
        <v>-709928</v>
      </c>
      <c r="U244" s="200">
        <f t="shared" si="17"/>
        <v>-936527</v>
      </c>
    </row>
    <row r="245" spans="1:21" ht="12.75" customHeight="1">
      <c r="A245" s="180">
        <v>37900</v>
      </c>
      <c r="B245" s="181" t="s">
        <v>605</v>
      </c>
      <c r="C245" s="255">
        <f t="shared" si="18"/>
        <v>3.4829242480110319E-3</v>
      </c>
      <c r="D245" s="255">
        <f t="shared" si="19"/>
        <v>3.7496795862267543E-3</v>
      </c>
      <c r="E245" s="200">
        <v>106821567.49905109</v>
      </c>
      <c r="F245" s="200">
        <v>110197980</v>
      </c>
      <c r="G245" s="194">
        <v>0</v>
      </c>
      <c r="H245" s="200">
        <v>5296634</v>
      </c>
      <c r="I245" s="200">
        <v>73383</v>
      </c>
      <c r="J245" s="200">
        <v>1229721</v>
      </c>
      <c r="K245" s="200">
        <f t="shared" si="15"/>
        <v>6599738</v>
      </c>
      <c r="L245" s="182"/>
      <c r="M245" s="200">
        <v>5555366</v>
      </c>
      <c r="N245" s="200">
        <v>33130343</v>
      </c>
      <c r="O245" s="200">
        <v>0</v>
      </c>
      <c r="P245" s="200">
        <v>15778168</v>
      </c>
      <c r="Q245" s="200">
        <f t="shared" si="16"/>
        <v>54463877</v>
      </c>
      <c r="R245" s="200"/>
      <c r="S245" s="183">
        <v>-1626686</v>
      </c>
      <c r="T245" s="183">
        <v>-3062092</v>
      </c>
      <c r="U245" s="200">
        <f t="shared" si="17"/>
        <v>-4688778</v>
      </c>
    </row>
    <row r="246" spans="1:21" ht="12.75" customHeight="1">
      <c r="A246" s="180">
        <v>37901</v>
      </c>
      <c r="B246" s="181" t="s">
        <v>606</v>
      </c>
      <c r="C246" s="255">
        <f t="shared" si="18"/>
        <v>8.6016847393114321E-5</v>
      </c>
      <c r="D246" s="255">
        <f t="shared" si="19"/>
        <v>7.3939179589574641E-5</v>
      </c>
      <c r="E246" s="200">
        <v>2106393.0615202636</v>
      </c>
      <c r="F246" s="200">
        <v>2721530</v>
      </c>
      <c r="G246" s="194">
        <v>0</v>
      </c>
      <c r="H246" s="200">
        <v>130810</v>
      </c>
      <c r="I246" s="200">
        <v>1812</v>
      </c>
      <c r="J246" s="200">
        <v>992194</v>
      </c>
      <c r="K246" s="200">
        <f t="shared" si="15"/>
        <v>1124816</v>
      </c>
      <c r="L246" s="182"/>
      <c r="M246" s="200">
        <v>137199</v>
      </c>
      <c r="N246" s="200">
        <v>818211</v>
      </c>
      <c r="O246" s="200">
        <v>0</v>
      </c>
      <c r="P246" s="200">
        <v>66768</v>
      </c>
      <c r="Q246" s="200">
        <f t="shared" si="16"/>
        <v>1022178</v>
      </c>
      <c r="R246" s="200"/>
      <c r="S246" s="183">
        <v>-40174</v>
      </c>
      <c r="T246" s="183">
        <v>204492</v>
      </c>
      <c r="U246" s="200">
        <f t="shared" si="17"/>
        <v>164318</v>
      </c>
    </row>
    <row r="247" spans="1:21" ht="12.75" customHeight="1">
      <c r="A247" s="180">
        <v>37905</v>
      </c>
      <c r="B247" s="181" t="s">
        <v>607</v>
      </c>
      <c r="C247" s="255">
        <f t="shared" si="18"/>
        <v>3.9472751458646582E-4</v>
      </c>
      <c r="D247" s="255">
        <f t="shared" si="19"/>
        <v>4.1725689469988711E-4</v>
      </c>
      <c r="E247" s="200">
        <v>11886891.804128952</v>
      </c>
      <c r="F247" s="200">
        <v>12488981</v>
      </c>
      <c r="G247" s="194">
        <v>0</v>
      </c>
      <c r="H247" s="200">
        <v>600279</v>
      </c>
      <c r="I247" s="200">
        <v>8317</v>
      </c>
      <c r="J247" s="200">
        <v>0</v>
      </c>
      <c r="K247" s="200">
        <f t="shared" si="15"/>
        <v>608596</v>
      </c>
      <c r="L247" s="182"/>
      <c r="M247" s="200">
        <v>629602</v>
      </c>
      <c r="N247" s="200">
        <v>3754735</v>
      </c>
      <c r="O247" s="200">
        <v>0</v>
      </c>
      <c r="P247" s="200">
        <v>1459793</v>
      </c>
      <c r="Q247" s="200">
        <f t="shared" si="16"/>
        <v>5844130</v>
      </c>
      <c r="R247" s="200"/>
      <c r="S247" s="183">
        <v>-184356</v>
      </c>
      <c r="T247" s="183">
        <v>-328350</v>
      </c>
      <c r="U247" s="200">
        <f t="shared" si="17"/>
        <v>-512706</v>
      </c>
    </row>
    <row r="248" spans="1:21" ht="12.75" customHeight="1">
      <c r="A248" s="180">
        <v>38000</v>
      </c>
      <c r="B248" s="181" t="s">
        <v>608</v>
      </c>
      <c r="C248" s="255">
        <f t="shared" si="18"/>
        <v>6.269740329055134E-3</v>
      </c>
      <c r="D248" s="255">
        <f t="shared" si="19"/>
        <v>6.459269177544422E-3</v>
      </c>
      <c r="E248" s="200">
        <v>184012858.31942976</v>
      </c>
      <c r="F248" s="200">
        <v>198371446</v>
      </c>
      <c r="G248" s="194">
        <v>0</v>
      </c>
      <c r="H248" s="200">
        <v>9534666</v>
      </c>
      <c r="I248" s="200">
        <v>132100</v>
      </c>
      <c r="J248" s="200">
        <v>6099294</v>
      </c>
      <c r="K248" s="200">
        <f t="shared" si="15"/>
        <v>15766060</v>
      </c>
      <c r="L248" s="182"/>
      <c r="M248" s="200">
        <v>10000420</v>
      </c>
      <c r="N248" s="200">
        <v>59639151</v>
      </c>
      <c r="O248" s="200">
        <v>0</v>
      </c>
      <c r="P248" s="200">
        <v>9450596</v>
      </c>
      <c r="Q248" s="200">
        <f t="shared" si="16"/>
        <v>79090167</v>
      </c>
      <c r="R248" s="200"/>
      <c r="S248" s="183">
        <v>-2928257</v>
      </c>
      <c r="T248" s="183">
        <v>19148</v>
      </c>
      <c r="U248" s="200">
        <f t="shared" si="17"/>
        <v>-2909109</v>
      </c>
    </row>
    <row r="249" spans="1:21" ht="12.75" customHeight="1">
      <c r="A249" s="180">
        <v>38005</v>
      </c>
      <c r="B249" s="181" t="s">
        <v>609</v>
      </c>
      <c r="C249" s="255">
        <f t="shared" si="18"/>
        <v>1.1770703263234955E-3</v>
      </c>
      <c r="D249" s="255">
        <f t="shared" si="19"/>
        <v>1.1630750989231919E-3</v>
      </c>
      <c r="E249" s="200">
        <v>33133899.13166197</v>
      </c>
      <c r="F249" s="200">
        <v>37241916</v>
      </c>
      <c r="G249" s="194">
        <v>0</v>
      </c>
      <c r="H249" s="200">
        <v>1790022</v>
      </c>
      <c r="I249" s="200">
        <v>24800</v>
      </c>
      <c r="J249" s="200">
        <v>533455</v>
      </c>
      <c r="K249" s="200">
        <f t="shared" si="15"/>
        <v>2348277</v>
      </c>
      <c r="L249" s="182"/>
      <c r="M249" s="200">
        <v>1877462</v>
      </c>
      <c r="N249" s="200">
        <v>11196552</v>
      </c>
      <c r="O249" s="200">
        <v>0</v>
      </c>
      <c r="P249" s="200">
        <v>3623967</v>
      </c>
      <c r="Q249" s="200">
        <f t="shared" si="16"/>
        <v>16697981</v>
      </c>
      <c r="R249" s="200"/>
      <c r="S249" s="183">
        <v>-549746</v>
      </c>
      <c r="T249" s="183">
        <v>-1086294</v>
      </c>
      <c r="U249" s="200">
        <f t="shared" si="17"/>
        <v>-1636040</v>
      </c>
    </row>
    <row r="250" spans="1:21" ht="12.75" customHeight="1">
      <c r="A250" s="180">
        <v>38100</v>
      </c>
      <c r="B250" s="181" t="s">
        <v>610</v>
      </c>
      <c r="C250" s="255">
        <f t="shared" si="18"/>
        <v>2.8184751153480943E-3</v>
      </c>
      <c r="D250" s="255">
        <f t="shared" si="19"/>
        <v>2.8738543501938604E-3</v>
      </c>
      <c r="E250" s="200">
        <v>81870895.737145931</v>
      </c>
      <c r="F250" s="200">
        <v>89175142</v>
      </c>
      <c r="G250" s="194">
        <v>0</v>
      </c>
      <c r="H250" s="200">
        <v>4286177</v>
      </c>
      <c r="I250" s="200">
        <v>59384</v>
      </c>
      <c r="J250" s="200">
        <v>783057</v>
      </c>
      <c r="K250" s="200">
        <f t="shared" si="15"/>
        <v>5128618</v>
      </c>
      <c r="L250" s="182"/>
      <c r="M250" s="200">
        <v>4495551</v>
      </c>
      <c r="N250" s="200">
        <v>26809956</v>
      </c>
      <c r="O250" s="200">
        <v>0</v>
      </c>
      <c r="P250" s="200">
        <v>2118650</v>
      </c>
      <c r="Q250" s="200">
        <f t="shared" si="16"/>
        <v>33424157</v>
      </c>
      <c r="R250" s="200"/>
      <c r="S250" s="183">
        <v>-1316358</v>
      </c>
      <c r="T250" s="183">
        <v>-169610</v>
      </c>
      <c r="U250" s="200">
        <f t="shared" si="17"/>
        <v>-1485968</v>
      </c>
    </row>
    <row r="251" spans="1:21" ht="12.75" customHeight="1">
      <c r="A251" s="180">
        <v>38105</v>
      </c>
      <c r="B251" s="181" t="s">
        <v>611</v>
      </c>
      <c r="C251" s="255">
        <f t="shared" si="18"/>
        <v>5.2582510037890533E-4</v>
      </c>
      <c r="D251" s="255">
        <f t="shared" si="19"/>
        <v>5.4523581744093323E-4</v>
      </c>
      <c r="E251" s="200">
        <v>15532779.091206547</v>
      </c>
      <c r="F251" s="200">
        <v>16636843</v>
      </c>
      <c r="G251" s="194">
        <v>0</v>
      </c>
      <c r="H251" s="200">
        <v>799645</v>
      </c>
      <c r="I251" s="200">
        <v>11079</v>
      </c>
      <c r="J251" s="200">
        <v>0</v>
      </c>
      <c r="K251" s="200">
        <f t="shared" si="15"/>
        <v>810724</v>
      </c>
      <c r="L251" s="182"/>
      <c r="M251" s="200">
        <v>838706</v>
      </c>
      <c r="N251" s="200">
        <v>5001764</v>
      </c>
      <c r="O251" s="200">
        <v>0</v>
      </c>
      <c r="P251" s="200">
        <v>1856273</v>
      </c>
      <c r="Q251" s="200">
        <f t="shared" si="16"/>
        <v>7696743</v>
      </c>
      <c r="R251" s="200"/>
      <c r="S251" s="183">
        <v>-245585</v>
      </c>
      <c r="T251" s="183">
        <v>-515185</v>
      </c>
      <c r="U251" s="200">
        <f t="shared" si="17"/>
        <v>-760770</v>
      </c>
    </row>
    <row r="252" spans="1:21" ht="12.75" customHeight="1">
      <c r="A252" s="180">
        <v>38200</v>
      </c>
      <c r="B252" s="181" t="s">
        <v>612</v>
      </c>
      <c r="C252" s="255">
        <f t="shared" si="18"/>
        <v>2.607179453094926E-3</v>
      </c>
      <c r="D252" s="255">
        <f t="shared" si="19"/>
        <v>2.6946516204740278E-3</v>
      </c>
      <c r="E252" s="200">
        <v>76765735.136465281</v>
      </c>
      <c r="F252" s="200">
        <v>82489853</v>
      </c>
      <c r="G252" s="194">
        <v>0</v>
      </c>
      <c r="H252" s="200">
        <v>3964851</v>
      </c>
      <c r="I252" s="200">
        <v>54932</v>
      </c>
      <c r="J252" s="200">
        <v>244695</v>
      </c>
      <c r="K252" s="200">
        <f t="shared" si="15"/>
        <v>4264478</v>
      </c>
      <c r="L252" s="182"/>
      <c r="M252" s="200">
        <v>4158528</v>
      </c>
      <c r="N252" s="200">
        <v>24800065</v>
      </c>
      <c r="O252" s="200">
        <v>0</v>
      </c>
      <c r="P252" s="200">
        <v>6687148</v>
      </c>
      <c r="Q252" s="200">
        <f t="shared" si="16"/>
        <v>35645741</v>
      </c>
      <c r="R252" s="200"/>
      <c r="S252" s="183">
        <v>-1217673</v>
      </c>
      <c r="T252" s="183">
        <v>-1432698</v>
      </c>
      <c r="U252" s="200">
        <f t="shared" si="17"/>
        <v>-2650371</v>
      </c>
    </row>
    <row r="253" spans="1:21" ht="12.75" customHeight="1">
      <c r="A253" s="180">
        <v>38205</v>
      </c>
      <c r="B253" s="181" t="s">
        <v>613</v>
      </c>
      <c r="C253" s="255">
        <f t="shared" si="18"/>
        <v>3.7281658012235043E-4</v>
      </c>
      <c r="D253" s="255">
        <f t="shared" si="19"/>
        <v>3.7606427162764861E-4</v>
      </c>
      <c r="E253" s="200">
        <v>10713388.718122073</v>
      </c>
      <c r="F253" s="200">
        <v>11795730</v>
      </c>
      <c r="G253" s="194">
        <v>0</v>
      </c>
      <c r="H253" s="200">
        <v>566958</v>
      </c>
      <c r="I253" s="200">
        <v>7855</v>
      </c>
      <c r="J253" s="200">
        <v>145552</v>
      </c>
      <c r="K253" s="200">
        <f t="shared" si="15"/>
        <v>720365</v>
      </c>
      <c r="L253" s="182"/>
      <c r="M253" s="200">
        <v>594653</v>
      </c>
      <c r="N253" s="200">
        <v>3546313</v>
      </c>
      <c r="O253" s="200">
        <v>0</v>
      </c>
      <c r="P253" s="200">
        <v>314385</v>
      </c>
      <c r="Q253" s="200">
        <f t="shared" si="16"/>
        <v>4455351</v>
      </c>
      <c r="R253" s="200"/>
      <c r="S253" s="183">
        <v>-174122</v>
      </c>
      <c r="T253" s="183">
        <v>-55138</v>
      </c>
      <c r="U253" s="200">
        <f t="shared" si="17"/>
        <v>-229260</v>
      </c>
    </row>
    <row r="254" spans="1:21" ht="12.75" customHeight="1">
      <c r="A254" s="180">
        <v>38210</v>
      </c>
      <c r="B254" s="181" t="s">
        <v>614</v>
      </c>
      <c r="C254" s="255">
        <f t="shared" si="18"/>
        <v>1.0072187773073724E-3</v>
      </c>
      <c r="D254" s="255">
        <f t="shared" si="19"/>
        <v>1.0417427597148288E-3</v>
      </c>
      <c r="E254" s="200">
        <v>29677360.948993865</v>
      </c>
      <c r="F254" s="200">
        <v>31867898</v>
      </c>
      <c r="G254" s="194">
        <v>0</v>
      </c>
      <c r="H254" s="200">
        <v>1531721</v>
      </c>
      <c r="I254" s="200">
        <v>21221</v>
      </c>
      <c r="J254" s="200">
        <v>877005</v>
      </c>
      <c r="K254" s="200">
        <f t="shared" si="15"/>
        <v>2429947</v>
      </c>
      <c r="L254" s="182"/>
      <c r="M254" s="200">
        <v>1606544</v>
      </c>
      <c r="N254" s="200">
        <v>9580887</v>
      </c>
      <c r="O254" s="200">
        <v>0</v>
      </c>
      <c r="P254" s="200">
        <v>1952739</v>
      </c>
      <c r="Q254" s="200">
        <f t="shared" si="16"/>
        <v>13140170</v>
      </c>
      <c r="R254" s="200"/>
      <c r="S254" s="183">
        <v>-470418</v>
      </c>
      <c r="T254" s="183">
        <v>-133035</v>
      </c>
      <c r="U254" s="200">
        <f t="shared" si="17"/>
        <v>-603453</v>
      </c>
    </row>
    <row r="255" spans="1:21" ht="12.75" customHeight="1">
      <c r="A255" s="180">
        <v>38300</v>
      </c>
      <c r="B255" s="181" t="s">
        <v>615</v>
      </c>
      <c r="C255" s="255">
        <f t="shared" si="18"/>
        <v>2.0196431363277301E-3</v>
      </c>
      <c r="D255" s="255">
        <f t="shared" si="19"/>
        <v>2.1290485754383334E-3</v>
      </c>
      <c r="E255" s="200">
        <v>60652730.688064516</v>
      </c>
      <c r="F255" s="200">
        <v>63900498</v>
      </c>
      <c r="G255" s="194">
        <v>0</v>
      </c>
      <c r="H255" s="200">
        <v>3071359</v>
      </c>
      <c r="I255" s="200">
        <v>42553</v>
      </c>
      <c r="J255" s="200">
        <v>805104</v>
      </c>
      <c r="K255" s="200">
        <f t="shared" si="15"/>
        <v>3919016</v>
      </c>
      <c r="L255" s="182"/>
      <c r="M255" s="200">
        <v>3221390</v>
      </c>
      <c r="N255" s="200">
        <v>19211290</v>
      </c>
      <c r="O255" s="200">
        <v>0</v>
      </c>
      <c r="P255" s="200">
        <v>6494980</v>
      </c>
      <c r="Q255" s="200">
        <f t="shared" si="16"/>
        <v>28927660</v>
      </c>
      <c r="R255" s="200"/>
      <c r="S255" s="183">
        <v>-943266</v>
      </c>
      <c r="T255" s="183">
        <v>-1150480</v>
      </c>
      <c r="U255" s="200">
        <f t="shared" si="17"/>
        <v>-2093746</v>
      </c>
    </row>
    <row r="256" spans="1:21" ht="12.75" customHeight="1">
      <c r="A256" s="180">
        <v>38400</v>
      </c>
      <c r="B256" s="181" t="s">
        <v>616</v>
      </c>
      <c r="C256" s="255">
        <f t="shared" si="18"/>
        <v>2.5124093066804807E-3</v>
      </c>
      <c r="D256" s="255">
        <f t="shared" si="19"/>
        <v>2.667121724618055E-3</v>
      </c>
      <c r="E256" s="200">
        <v>75981458.357397899</v>
      </c>
      <c r="F256" s="200">
        <v>79491373</v>
      </c>
      <c r="G256" s="194">
        <v>0</v>
      </c>
      <c r="H256" s="200">
        <v>3820730</v>
      </c>
      <c r="I256" s="200">
        <v>52935</v>
      </c>
      <c r="J256" s="200">
        <v>927621</v>
      </c>
      <c r="K256" s="200">
        <f t="shared" si="15"/>
        <v>4801286</v>
      </c>
      <c r="L256" s="182"/>
      <c r="M256" s="200">
        <v>4007367</v>
      </c>
      <c r="N256" s="200">
        <v>23898591</v>
      </c>
      <c r="O256" s="200">
        <v>0</v>
      </c>
      <c r="P256" s="200">
        <v>7664897</v>
      </c>
      <c r="Q256" s="200">
        <f t="shared" si="16"/>
        <v>35570855</v>
      </c>
      <c r="R256" s="200"/>
      <c r="S256" s="183">
        <v>-1173411</v>
      </c>
      <c r="T256" s="183">
        <v>-1331489</v>
      </c>
      <c r="U256" s="200">
        <f t="shared" si="17"/>
        <v>-2504900</v>
      </c>
    </row>
    <row r="257" spans="1:21" ht="12.75" customHeight="1">
      <c r="A257" s="180">
        <v>38402</v>
      </c>
      <c r="B257" s="181" t="s">
        <v>617</v>
      </c>
      <c r="C257" s="255">
        <f t="shared" si="18"/>
        <v>2.0398170332005351E-4</v>
      </c>
      <c r="D257" s="255">
        <f t="shared" si="19"/>
        <v>1.8550475121425683E-4</v>
      </c>
      <c r="E257" s="200">
        <v>5284693.7578388834</v>
      </c>
      <c r="F257" s="200">
        <v>6453879</v>
      </c>
      <c r="G257" s="194">
        <v>0</v>
      </c>
      <c r="H257" s="200">
        <v>310204</v>
      </c>
      <c r="I257" s="200">
        <v>4298</v>
      </c>
      <c r="J257" s="200">
        <v>3092360</v>
      </c>
      <c r="K257" s="200">
        <f t="shared" si="15"/>
        <v>3406862</v>
      </c>
      <c r="L257" s="182"/>
      <c r="M257" s="200">
        <v>325357</v>
      </c>
      <c r="N257" s="200">
        <v>1940319</v>
      </c>
      <c r="O257" s="200">
        <v>0</v>
      </c>
      <c r="P257" s="200">
        <v>0</v>
      </c>
      <c r="Q257" s="200">
        <f t="shared" si="16"/>
        <v>2265676</v>
      </c>
      <c r="R257" s="200"/>
      <c r="S257" s="183">
        <v>-95269</v>
      </c>
      <c r="T257" s="183">
        <v>770193</v>
      </c>
      <c r="U257" s="200">
        <f t="shared" si="17"/>
        <v>674924</v>
      </c>
    </row>
    <row r="258" spans="1:21" ht="12.75" customHeight="1">
      <c r="A258" s="180">
        <v>38405</v>
      </c>
      <c r="B258" s="181" t="s">
        <v>618</v>
      </c>
      <c r="C258" s="255">
        <f t="shared" si="18"/>
        <v>6.3874164636007415E-4</v>
      </c>
      <c r="D258" s="255">
        <f t="shared" si="19"/>
        <v>7.0572376337459878E-4</v>
      </c>
      <c r="E258" s="200">
        <v>20104789.460388102</v>
      </c>
      <c r="F258" s="200">
        <v>20209466</v>
      </c>
      <c r="G258" s="194">
        <v>0</v>
      </c>
      <c r="H258" s="200">
        <v>971362</v>
      </c>
      <c r="I258" s="200">
        <v>13458</v>
      </c>
      <c r="J258" s="200">
        <v>1414644</v>
      </c>
      <c r="K258" s="200">
        <f t="shared" si="15"/>
        <v>2399464</v>
      </c>
      <c r="L258" s="182"/>
      <c r="M258" s="200">
        <v>1018812</v>
      </c>
      <c r="N258" s="200">
        <v>6075851</v>
      </c>
      <c r="O258" s="200">
        <v>0</v>
      </c>
      <c r="P258" s="200">
        <v>3060430</v>
      </c>
      <c r="Q258" s="200">
        <f t="shared" si="16"/>
        <v>10155093</v>
      </c>
      <c r="R258" s="200"/>
      <c r="S258" s="183">
        <v>-298322</v>
      </c>
      <c r="T258" s="183">
        <v>-347435</v>
      </c>
      <c r="U258" s="200">
        <f t="shared" si="17"/>
        <v>-645757</v>
      </c>
    </row>
    <row r="259" spans="1:21" ht="12.75" customHeight="1">
      <c r="A259" s="180">
        <v>38500</v>
      </c>
      <c r="B259" s="181" t="s">
        <v>619</v>
      </c>
      <c r="C259" s="255">
        <f t="shared" si="18"/>
        <v>1.9454085549597713E-3</v>
      </c>
      <c r="D259" s="255">
        <f t="shared" si="19"/>
        <v>2.0559239560009337E-3</v>
      </c>
      <c r="E259" s="200">
        <v>58569542.967234477</v>
      </c>
      <c r="F259" s="200">
        <v>61551753</v>
      </c>
      <c r="G259" s="194">
        <v>0</v>
      </c>
      <c r="H259" s="200">
        <v>2958467</v>
      </c>
      <c r="I259" s="200">
        <v>40989</v>
      </c>
      <c r="J259" s="200">
        <v>0</v>
      </c>
      <c r="K259" s="200">
        <f t="shared" si="15"/>
        <v>2999456</v>
      </c>
      <c r="L259" s="182"/>
      <c r="M259" s="200">
        <v>3102984</v>
      </c>
      <c r="N259" s="200">
        <v>18505155</v>
      </c>
      <c r="O259" s="200">
        <v>0</v>
      </c>
      <c r="P259" s="200">
        <v>6905272</v>
      </c>
      <c r="Q259" s="200">
        <f t="shared" si="16"/>
        <v>28513411</v>
      </c>
      <c r="R259" s="200"/>
      <c r="S259" s="183">
        <v>-908595</v>
      </c>
      <c r="T259" s="183">
        <v>-1569274</v>
      </c>
      <c r="U259" s="200">
        <f t="shared" si="17"/>
        <v>-2477869</v>
      </c>
    </row>
    <row r="260" spans="1:21" ht="12.75" customHeight="1">
      <c r="A260" s="180">
        <v>38600</v>
      </c>
      <c r="B260" s="181" t="s">
        <v>620</v>
      </c>
      <c r="C260" s="255">
        <f t="shared" si="18"/>
        <v>2.5548002427331316E-3</v>
      </c>
      <c r="D260" s="255">
        <f t="shared" si="19"/>
        <v>2.645382956816713E-3</v>
      </c>
      <c r="E260" s="200">
        <v>75362160.308421403</v>
      </c>
      <c r="F260" s="200">
        <v>80832601</v>
      </c>
      <c r="G260" s="194">
        <v>0</v>
      </c>
      <c r="H260" s="200">
        <v>3885195</v>
      </c>
      <c r="I260" s="200">
        <v>53828</v>
      </c>
      <c r="J260" s="200">
        <v>2358666</v>
      </c>
      <c r="K260" s="200">
        <f t="shared" si="15"/>
        <v>6297689</v>
      </c>
      <c r="L260" s="182"/>
      <c r="M260" s="200">
        <v>4074981</v>
      </c>
      <c r="N260" s="200">
        <v>24301823</v>
      </c>
      <c r="O260" s="200">
        <v>0</v>
      </c>
      <c r="P260" s="200">
        <v>6545176</v>
      </c>
      <c r="Q260" s="200">
        <f t="shared" si="16"/>
        <v>34921980</v>
      </c>
      <c r="R260" s="200"/>
      <c r="S260" s="183">
        <v>-1193209</v>
      </c>
      <c r="T260" s="183">
        <v>-686846</v>
      </c>
      <c r="U260" s="200">
        <f t="shared" si="17"/>
        <v>-1880055</v>
      </c>
    </row>
    <row r="261" spans="1:21" ht="12.75" customHeight="1">
      <c r="A261" s="180">
        <v>38601</v>
      </c>
      <c r="B261" s="181" t="s">
        <v>621</v>
      </c>
      <c r="C261" s="255">
        <f t="shared" si="18"/>
        <v>3.6267261434911992E-5</v>
      </c>
      <c r="D261" s="255">
        <f t="shared" si="19"/>
        <v>3.4931517076723074E-5</v>
      </c>
      <c r="E261" s="200">
        <v>995135.53717007604</v>
      </c>
      <c r="F261" s="200">
        <v>1147478</v>
      </c>
      <c r="G261" s="194">
        <v>0</v>
      </c>
      <c r="H261" s="200">
        <v>55153</v>
      </c>
      <c r="I261" s="200">
        <v>764</v>
      </c>
      <c r="J261" s="200">
        <v>120078</v>
      </c>
      <c r="K261" s="200">
        <f t="shared" ref="K261:K311" si="20">SUM(G261:J261)</f>
        <v>175995</v>
      </c>
      <c r="L261" s="182"/>
      <c r="M261" s="200">
        <v>57847</v>
      </c>
      <c r="N261" s="200">
        <v>344982</v>
      </c>
      <c r="O261" s="200">
        <v>0</v>
      </c>
      <c r="P261" s="200">
        <v>113205</v>
      </c>
      <c r="Q261" s="200">
        <f t="shared" ref="Q261:Q311" si="21">SUM(M261:P261)</f>
        <v>516034</v>
      </c>
      <c r="R261" s="200"/>
      <c r="S261" s="183">
        <v>-16938</v>
      </c>
      <c r="T261" s="183">
        <v>-9787</v>
      </c>
      <c r="U261" s="200">
        <f t="shared" ref="U261:U311" si="22">S261+T261</f>
        <v>-26725</v>
      </c>
    </row>
    <row r="262" spans="1:21" ht="12.75" customHeight="1">
      <c r="A262" s="180">
        <v>38602</v>
      </c>
      <c r="B262" s="181" t="s">
        <v>622</v>
      </c>
      <c r="C262" s="255">
        <f t="shared" ref="C262:C311" si="23">F262/$F$312</f>
        <v>2.1955432639569897E-4</v>
      </c>
      <c r="D262" s="255">
        <f t="shared" ref="D262:D311" si="24">E262/$E$312</f>
        <v>2.2267339248362554E-4</v>
      </c>
      <c r="E262" s="200">
        <v>6343560.9039246244</v>
      </c>
      <c r="F262" s="200">
        <v>6946589</v>
      </c>
      <c r="G262" s="194">
        <v>0</v>
      </c>
      <c r="H262" s="200">
        <v>333886</v>
      </c>
      <c r="I262" s="200">
        <v>4626</v>
      </c>
      <c r="J262" s="200">
        <v>1376778</v>
      </c>
      <c r="K262" s="200">
        <f t="shared" si="20"/>
        <v>1715290</v>
      </c>
      <c r="L262" s="182"/>
      <c r="M262" s="200">
        <v>350196</v>
      </c>
      <c r="N262" s="200">
        <v>2088449</v>
      </c>
      <c r="O262" s="200">
        <v>0</v>
      </c>
      <c r="P262" s="200">
        <v>121580</v>
      </c>
      <c r="Q262" s="200">
        <f t="shared" si="21"/>
        <v>2560225</v>
      </c>
      <c r="R262" s="200"/>
      <c r="S262" s="183">
        <v>-102542</v>
      </c>
      <c r="T262" s="183">
        <v>379376</v>
      </c>
      <c r="U262" s="200">
        <f t="shared" si="22"/>
        <v>276834</v>
      </c>
    </row>
    <row r="263" spans="1:21" ht="12.75" customHeight="1">
      <c r="A263" s="180">
        <v>38605</v>
      </c>
      <c r="B263" s="181" t="s">
        <v>623</v>
      </c>
      <c r="C263" s="255">
        <f t="shared" si="23"/>
        <v>6.5322392349010522E-4</v>
      </c>
      <c r="D263" s="255">
        <f t="shared" si="24"/>
        <v>6.9347025595680497E-4</v>
      </c>
      <c r="E263" s="200">
        <v>19755709.268433046</v>
      </c>
      <c r="F263" s="200">
        <v>20667678</v>
      </c>
      <c r="G263" s="194">
        <v>0</v>
      </c>
      <c r="H263" s="200">
        <v>993386</v>
      </c>
      <c r="I263" s="200">
        <v>13763</v>
      </c>
      <c r="J263" s="200">
        <v>0</v>
      </c>
      <c r="K263" s="200">
        <f t="shared" si="20"/>
        <v>1007149</v>
      </c>
      <c r="L263" s="182"/>
      <c r="M263" s="200">
        <v>1041911</v>
      </c>
      <c r="N263" s="200">
        <v>6213610</v>
      </c>
      <c r="O263" s="200">
        <v>0</v>
      </c>
      <c r="P263" s="200">
        <v>2595917</v>
      </c>
      <c r="Q263" s="200">
        <f t="shared" si="21"/>
        <v>9851438</v>
      </c>
      <c r="R263" s="200"/>
      <c r="S263" s="183">
        <v>-305086</v>
      </c>
      <c r="T263" s="183">
        <v>-649614</v>
      </c>
      <c r="U263" s="200">
        <f t="shared" si="22"/>
        <v>-954700</v>
      </c>
    </row>
    <row r="264" spans="1:21" ht="12.75" customHeight="1">
      <c r="A264" s="180">
        <v>38610</v>
      </c>
      <c r="B264" s="181" t="s">
        <v>624</v>
      </c>
      <c r="C264" s="255">
        <f t="shared" si="23"/>
        <v>5.5339238221999664E-4</v>
      </c>
      <c r="D264" s="255">
        <f t="shared" si="24"/>
        <v>5.4322546599629249E-4</v>
      </c>
      <c r="E264" s="200">
        <v>15475507.826395199</v>
      </c>
      <c r="F264" s="200">
        <v>17509058</v>
      </c>
      <c r="G264" s="194">
        <v>0</v>
      </c>
      <c r="H264" s="200">
        <v>841568</v>
      </c>
      <c r="I264" s="200">
        <v>11660</v>
      </c>
      <c r="J264" s="200">
        <v>365525</v>
      </c>
      <c r="K264" s="200">
        <f t="shared" si="20"/>
        <v>1218753</v>
      </c>
      <c r="L264" s="182"/>
      <c r="M264" s="200">
        <v>882677</v>
      </c>
      <c r="N264" s="200">
        <v>5263990</v>
      </c>
      <c r="O264" s="200">
        <v>0</v>
      </c>
      <c r="P264" s="200">
        <v>236714</v>
      </c>
      <c r="Q264" s="200">
        <f t="shared" si="21"/>
        <v>6383381</v>
      </c>
      <c r="R264" s="200"/>
      <c r="S264" s="183">
        <v>-258460</v>
      </c>
      <c r="T264" s="183">
        <v>6071</v>
      </c>
      <c r="U264" s="200">
        <f t="shared" si="22"/>
        <v>-252389</v>
      </c>
    </row>
    <row r="265" spans="1:21" ht="12.75" customHeight="1">
      <c r="A265" s="180">
        <v>38620</v>
      </c>
      <c r="B265" s="181" t="s">
        <v>625</v>
      </c>
      <c r="C265" s="255">
        <f t="shared" si="23"/>
        <v>3.9520166873673843E-4</v>
      </c>
      <c r="D265" s="255">
        <f t="shared" si="24"/>
        <v>4.2689469027090178E-4</v>
      </c>
      <c r="E265" s="200">
        <v>12161455.111861385</v>
      </c>
      <c r="F265" s="200">
        <v>12503983</v>
      </c>
      <c r="G265" s="194">
        <v>0</v>
      </c>
      <c r="H265" s="200">
        <v>601000</v>
      </c>
      <c r="I265" s="200">
        <v>8327</v>
      </c>
      <c r="J265" s="200">
        <v>0</v>
      </c>
      <c r="K265" s="200">
        <f t="shared" si="20"/>
        <v>609327</v>
      </c>
      <c r="L265" s="182"/>
      <c r="M265" s="200">
        <v>630358</v>
      </c>
      <c r="N265" s="200">
        <v>3759245</v>
      </c>
      <c r="O265" s="200">
        <v>0</v>
      </c>
      <c r="P265" s="200">
        <v>1959166</v>
      </c>
      <c r="Q265" s="200">
        <f t="shared" si="21"/>
        <v>6348769</v>
      </c>
      <c r="R265" s="200"/>
      <c r="S265" s="183">
        <v>-184577</v>
      </c>
      <c r="T265" s="183">
        <v>-456523</v>
      </c>
      <c r="U265" s="200">
        <f t="shared" si="22"/>
        <v>-641100</v>
      </c>
    </row>
    <row r="266" spans="1:21" ht="12.75" customHeight="1">
      <c r="A266" s="180">
        <v>38700</v>
      </c>
      <c r="B266" s="181" t="s">
        <v>626</v>
      </c>
      <c r="C266" s="255">
        <f t="shared" si="23"/>
        <v>7.7918754690728235E-4</v>
      </c>
      <c r="D266" s="255">
        <f t="shared" si="24"/>
        <v>7.9753561831630662E-4</v>
      </c>
      <c r="E266" s="200">
        <v>22720342.61215429</v>
      </c>
      <c r="F266" s="200">
        <v>24653104</v>
      </c>
      <c r="G266" s="194">
        <v>0</v>
      </c>
      <c r="H266" s="200">
        <v>1184944</v>
      </c>
      <c r="I266" s="200">
        <v>16417</v>
      </c>
      <c r="J266" s="200">
        <v>670092</v>
      </c>
      <c r="K266" s="200">
        <f t="shared" si="20"/>
        <v>1871453</v>
      </c>
      <c r="L266" s="182"/>
      <c r="M266" s="200">
        <v>1242827</v>
      </c>
      <c r="N266" s="200">
        <v>7411804</v>
      </c>
      <c r="O266" s="200">
        <v>0</v>
      </c>
      <c r="P266" s="200">
        <v>1500816</v>
      </c>
      <c r="Q266" s="200">
        <f t="shared" si="21"/>
        <v>10155447</v>
      </c>
      <c r="R266" s="200"/>
      <c r="S266" s="183">
        <v>-363916</v>
      </c>
      <c r="T266" s="183">
        <v>-116836</v>
      </c>
      <c r="U266" s="200">
        <f t="shared" si="22"/>
        <v>-480752</v>
      </c>
    </row>
    <row r="267" spans="1:21" ht="12.75" customHeight="1">
      <c r="A267" s="180">
        <v>38701</v>
      </c>
      <c r="B267" s="181" t="s">
        <v>627</v>
      </c>
      <c r="C267" s="255">
        <f t="shared" si="23"/>
        <v>4.8626243283292971E-5</v>
      </c>
      <c r="D267" s="255">
        <f t="shared" si="24"/>
        <v>4.7405814062858638E-5</v>
      </c>
      <c r="E267" s="200">
        <v>1350505.6232975121</v>
      </c>
      <c r="F267" s="200">
        <v>1538510</v>
      </c>
      <c r="G267" s="194">
        <v>0</v>
      </c>
      <c r="H267" s="200">
        <v>73948</v>
      </c>
      <c r="I267" s="200">
        <v>1025</v>
      </c>
      <c r="J267" s="200">
        <v>44480</v>
      </c>
      <c r="K267" s="200">
        <f t="shared" si="20"/>
        <v>119453</v>
      </c>
      <c r="L267" s="182"/>
      <c r="M267" s="200">
        <v>77560</v>
      </c>
      <c r="N267" s="200">
        <v>462543</v>
      </c>
      <c r="O267" s="200">
        <v>0</v>
      </c>
      <c r="P267" s="200">
        <v>71804</v>
      </c>
      <c r="Q267" s="200">
        <f t="shared" si="21"/>
        <v>611907</v>
      </c>
      <c r="R267" s="200"/>
      <c r="S267" s="183">
        <v>-22711</v>
      </c>
      <c r="T267" s="183">
        <v>-13235</v>
      </c>
      <c r="U267" s="200">
        <f t="shared" si="22"/>
        <v>-35946</v>
      </c>
    </row>
    <row r="268" spans="1:21" ht="12.75" customHeight="1">
      <c r="A268" s="180">
        <v>38800</v>
      </c>
      <c r="B268" s="181" t="s">
        <v>628</v>
      </c>
      <c r="C268" s="255">
        <f t="shared" si="23"/>
        <v>1.3119644955607457E-3</v>
      </c>
      <c r="D268" s="255">
        <f t="shared" si="24"/>
        <v>1.3639173109746287E-3</v>
      </c>
      <c r="E268" s="200">
        <v>38855529.318442918</v>
      </c>
      <c r="F268" s="200">
        <v>41509900</v>
      </c>
      <c r="G268" s="194">
        <v>0</v>
      </c>
      <c r="H268" s="200">
        <v>1995161</v>
      </c>
      <c r="I268" s="200">
        <v>27642</v>
      </c>
      <c r="J268" s="200">
        <v>493116</v>
      </c>
      <c r="K268" s="200">
        <f t="shared" si="20"/>
        <v>2515919</v>
      </c>
      <c r="L268" s="182"/>
      <c r="M268" s="200">
        <v>2092622</v>
      </c>
      <c r="N268" s="200">
        <v>12479695</v>
      </c>
      <c r="O268" s="200">
        <v>0</v>
      </c>
      <c r="P268" s="200">
        <v>3000963</v>
      </c>
      <c r="Q268" s="200">
        <f t="shared" si="21"/>
        <v>17573280</v>
      </c>
      <c r="R268" s="200"/>
      <c r="S268" s="183">
        <v>-612748</v>
      </c>
      <c r="T268" s="183">
        <v>-491791</v>
      </c>
      <c r="U268" s="200">
        <f t="shared" si="22"/>
        <v>-1104539</v>
      </c>
    </row>
    <row r="269" spans="1:21" ht="12.75" customHeight="1">
      <c r="A269" s="180">
        <v>38801</v>
      </c>
      <c r="B269" s="181" t="s">
        <v>629</v>
      </c>
      <c r="C269" s="255">
        <f t="shared" si="23"/>
        <v>1.0635806676102313E-4</v>
      </c>
      <c r="D269" s="255">
        <f t="shared" si="24"/>
        <v>1.2182893805377698E-4</v>
      </c>
      <c r="E269" s="200">
        <v>3470685.3826795905</v>
      </c>
      <c r="F269" s="200">
        <v>3365116</v>
      </c>
      <c r="G269" s="194">
        <v>0</v>
      </c>
      <c r="H269" s="200">
        <v>161743</v>
      </c>
      <c r="I269" s="200">
        <v>2241</v>
      </c>
      <c r="J269" s="200">
        <v>628767</v>
      </c>
      <c r="K269" s="200">
        <f t="shared" si="20"/>
        <v>792751</v>
      </c>
      <c r="L269" s="182"/>
      <c r="M269" s="200">
        <v>169644</v>
      </c>
      <c r="N269" s="200">
        <v>1011701</v>
      </c>
      <c r="O269" s="200">
        <v>0</v>
      </c>
      <c r="P269" s="200">
        <v>558390</v>
      </c>
      <c r="Q269" s="200">
        <f t="shared" si="21"/>
        <v>1739735</v>
      </c>
      <c r="R269" s="200"/>
      <c r="S269" s="183">
        <v>-49674</v>
      </c>
      <c r="T269" s="183">
        <v>84081</v>
      </c>
      <c r="U269" s="200">
        <f t="shared" si="22"/>
        <v>34407</v>
      </c>
    </row>
    <row r="270" spans="1:21" ht="12.75" customHeight="1">
      <c r="A270" s="180">
        <v>38900</v>
      </c>
      <c r="B270" s="181" t="s">
        <v>630</v>
      </c>
      <c r="C270" s="255">
        <f t="shared" si="23"/>
        <v>2.7980632248243389E-4</v>
      </c>
      <c r="D270" s="255">
        <f t="shared" si="24"/>
        <v>2.9316357325110662E-4</v>
      </c>
      <c r="E270" s="200">
        <v>8351698.2473212071</v>
      </c>
      <c r="F270" s="200">
        <v>8852932</v>
      </c>
      <c r="G270" s="194">
        <v>0</v>
      </c>
      <c r="H270" s="200">
        <v>425514</v>
      </c>
      <c r="I270" s="200">
        <v>5895</v>
      </c>
      <c r="J270" s="200">
        <v>0</v>
      </c>
      <c r="K270" s="200">
        <f t="shared" si="20"/>
        <v>431409</v>
      </c>
      <c r="L270" s="182"/>
      <c r="M270" s="200">
        <v>446299</v>
      </c>
      <c r="N270" s="200">
        <v>2661580</v>
      </c>
      <c r="O270" s="200">
        <v>0</v>
      </c>
      <c r="P270" s="200">
        <v>747933</v>
      </c>
      <c r="Q270" s="200">
        <f t="shared" si="21"/>
        <v>3855812</v>
      </c>
      <c r="R270" s="200"/>
      <c r="S270" s="183">
        <v>-130682</v>
      </c>
      <c r="T270" s="183">
        <v>-188260</v>
      </c>
      <c r="U270" s="200">
        <f t="shared" si="22"/>
        <v>-318942</v>
      </c>
    </row>
    <row r="271" spans="1:21" ht="12.75" customHeight="1">
      <c r="A271" s="180">
        <v>39000</v>
      </c>
      <c r="B271" s="181" t="s">
        <v>631</v>
      </c>
      <c r="C271" s="255">
        <f t="shared" si="23"/>
        <v>1.3725792249454699E-2</v>
      </c>
      <c r="D271" s="255">
        <f t="shared" si="24"/>
        <v>1.3859078253427424E-2</v>
      </c>
      <c r="E271" s="200">
        <v>394819991.70304614</v>
      </c>
      <c r="F271" s="200">
        <v>434277197</v>
      </c>
      <c r="G271" s="194">
        <v>0</v>
      </c>
      <c r="H271" s="200">
        <v>20873407</v>
      </c>
      <c r="I271" s="200">
        <v>289194</v>
      </c>
      <c r="J271" s="200">
        <v>13032231</v>
      </c>
      <c r="K271" s="200">
        <f t="shared" si="20"/>
        <v>34194832</v>
      </c>
      <c r="L271" s="182"/>
      <c r="M271" s="200">
        <v>21893042</v>
      </c>
      <c r="N271" s="200">
        <v>130562759</v>
      </c>
      <c r="O271" s="200">
        <v>0</v>
      </c>
      <c r="P271" s="200">
        <v>26497564</v>
      </c>
      <c r="Q271" s="200">
        <f t="shared" si="21"/>
        <v>178953365</v>
      </c>
      <c r="R271" s="200"/>
      <c r="S271" s="183">
        <v>-6410577</v>
      </c>
      <c r="T271" s="183">
        <v>-2009713</v>
      </c>
      <c r="U271" s="200">
        <f t="shared" si="22"/>
        <v>-8420290</v>
      </c>
    </row>
    <row r="272" spans="1:21" ht="12.75" customHeight="1">
      <c r="A272" s="180">
        <v>39100</v>
      </c>
      <c r="B272" s="181" t="s">
        <v>632</v>
      </c>
      <c r="C272" s="255">
        <f t="shared" si="23"/>
        <v>1.7486937175396435E-3</v>
      </c>
      <c r="D272" s="255">
        <f t="shared" si="24"/>
        <v>1.9431043526572434E-3</v>
      </c>
      <c r="E272" s="200">
        <v>55355517.182721652</v>
      </c>
      <c r="F272" s="200">
        <v>55327794</v>
      </c>
      <c r="G272" s="194">
        <v>0</v>
      </c>
      <c r="H272" s="200">
        <v>2659314</v>
      </c>
      <c r="I272" s="200">
        <v>36844</v>
      </c>
      <c r="J272" s="200">
        <v>0</v>
      </c>
      <c r="K272" s="200">
        <f t="shared" si="20"/>
        <v>2696158</v>
      </c>
      <c r="L272" s="182"/>
      <c r="M272" s="200">
        <v>2789218</v>
      </c>
      <c r="N272" s="200">
        <v>16633960</v>
      </c>
      <c r="O272" s="200">
        <v>0</v>
      </c>
      <c r="P272" s="200">
        <v>12056646</v>
      </c>
      <c r="Q272" s="200">
        <f t="shared" si="21"/>
        <v>31479824</v>
      </c>
      <c r="R272" s="200"/>
      <c r="S272" s="183">
        <v>-816720</v>
      </c>
      <c r="T272" s="183">
        <v>-2740228</v>
      </c>
      <c r="U272" s="200">
        <f t="shared" si="22"/>
        <v>-3556948</v>
      </c>
    </row>
    <row r="273" spans="1:21" ht="12.75" customHeight="1">
      <c r="A273" s="180">
        <v>39101</v>
      </c>
      <c r="B273" s="181" t="s">
        <v>633</v>
      </c>
      <c r="C273" s="255">
        <f t="shared" si="23"/>
        <v>2.207261843766121E-4</v>
      </c>
      <c r="D273" s="255">
        <f t="shared" si="24"/>
        <v>1.9996859785797026E-4</v>
      </c>
      <c r="E273" s="200">
        <v>5696742.5036097504</v>
      </c>
      <c r="F273" s="200">
        <v>6983666</v>
      </c>
      <c r="G273" s="194">
        <v>0</v>
      </c>
      <c r="H273" s="200">
        <v>335668</v>
      </c>
      <c r="I273" s="200">
        <v>4651</v>
      </c>
      <c r="J273" s="200">
        <v>1959261</v>
      </c>
      <c r="K273" s="200">
        <f t="shared" si="20"/>
        <v>2299580</v>
      </c>
      <c r="L273" s="182"/>
      <c r="M273" s="200">
        <v>352065</v>
      </c>
      <c r="N273" s="200">
        <v>2099596</v>
      </c>
      <c r="O273" s="200">
        <v>0</v>
      </c>
      <c r="P273" s="200">
        <v>0</v>
      </c>
      <c r="Q273" s="200">
        <f t="shared" si="21"/>
        <v>2451661</v>
      </c>
      <c r="R273" s="200"/>
      <c r="S273" s="183">
        <v>-103089</v>
      </c>
      <c r="T273" s="183">
        <v>497042</v>
      </c>
      <c r="U273" s="200">
        <f t="shared" si="22"/>
        <v>393953</v>
      </c>
    </row>
    <row r="274" spans="1:21" ht="12.75" customHeight="1">
      <c r="A274" s="180">
        <v>39105</v>
      </c>
      <c r="B274" s="181" t="s">
        <v>634</v>
      </c>
      <c r="C274" s="255">
        <f t="shared" si="23"/>
        <v>6.5294512641241194E-4</v>
      </c>
      <c r="D274" s="255">
        <f t="shared" si="24"/>
        <v>7.8025775436374055E-4</v>
      </c>
      <c r="E274" s="200">
        <v>22228127.619377881</v>
      </c>
      <c r="F274" s="200">
        <v>20658857</v>
      </c>
      <c r="G274" s="194">
        <v>0</v>
      </c>
      <c r="H274" s="200">
        <v>992962</v>
      </c>
      <c r="I274" s="200">
        <v>13757</v>
      </c>
      <c r="J274" s="200">
        <v>0</v>
      </c>
      <c r="K274" s="200">
        <f t="shared" si="20"/>
        <v>1006719</v>
      </c>
      <c r="L274" s="182"/>
      <c r="M274" s="200">
        <v>1041467</v>
      </c>
      <c r="N274" s="200">
        <v>6210958</v>
      </c>
      <c r="O274" s="200">
        <v>0</v>
      </c>
      <c r="P274" s="200">
        <v>6966339</v>
      </c>
      <c r="Q274" s="200">
        <f t="shared" si="21"/>
        <v>14218764</v>
      </c>
      <c r="R274" s="200"/>
      <c r="S274" s="183">
        <v>-304955</v>
      </c>
      <c r="T274" s="183">
        <v>-1631724</v>
      </c>
      <c r="U274" s="200">
        <f t="shared" si="22"/>
        <v>-1936679</v>
      </c>
    </row>
    <row r="275" spans="1:21" ht="12.75" customHeight="1">
      <c r="A275" s="180">
        <v>39200</v>
      </c>
      <c r="B275" s="181" t="s">
        <v>635</v>
      </c>
      <c r="C275" s="255">
        <f t="shared" si="23"/>
        <v>5.8655180182564368E-2</v>
      </c>
      <c r="D275" s="255">
        <f t="shared" si="24"/>
        <v>5.9286741528047526E-2</v>
      </c>
      <c r="E275" s="200">
        <v>1688971688.4609945</v>
      </c>
      <c r="F275" s="200">
        <v>1855820544</v>
      </c>
      <c r="G275" s="194">
        <v>0</v>
      </c>
      <c r="H275" s="200">
        <v>89199473</v>
      </c>
      <c r="I275" s="200">
        <v>1235829</v>
      </c>
      <c r="J275" s="200">
        <v>82242138</v>
      </c>
      <c r="K275" s="200">
        <f t="shared" si="20"/>
        <v>172677440</v>
      </c>
      <c r="L275" s="182"/>
      <c r="M275" s="200">
        <v>93556734</v>
      </c>
      <c r="N275" s="200">
        <v>557940992</v>
      </c>
      <c r="O275" s="200">
        <v>0</v>
      </c>
      <c r="P275" s="200">
        <v>54897137</v>
      </c>
      <c r="Q275" s="200">
        <f t="shared" si="21"/>
        <v>706394863</v>
      </c>
      <c r="R275" s="200"/>
      <c r="S275" s="183">
        <v>-27394668</v>
      </c>
      <c r="T275" s="183">
        <v>15011809</v>
      </c>
      <c r="U275" s="200">
        <f t="shared" si="22"/>
        <v>-12382859</v>
      </c>
    </row>
    <row r="276" spans="1:21" ht="12.75" customHeight="1">
      <c r="A276" s="180">
        <v>39201</v>
      </c>
      <c r="B276" s="181" t="s">
        <v>636</v>
      </c>
      <c r="C276" s="255">
        <f t="shared" si="23"/>
        <v>1.6577509388749259E-4</v>
      </c>
      <c r="D276" s="255">
        <f t="shared" si="24"/>
        <v>1.8307224672319927E-4</v>
      </c>
      <c r="E276" s="200">
        <v>5215396.1187452115</v>
      </c>
      <c r="F276" s="200">
        <v>5245041</v>
      </c>
      <c r="G276" s="194">
        <v>0</v>
      </c>
      <c r="H276" s="200">
        <v>252101</v>
      </c>
      <c r="I276" s="200">
        <v>3493</v>
      </c>
      <c r="J276" s="200">
        <v>91686</v>
      </c>
      <c r="K276" s="200">
        <f t="shared" si="20"/>
        <v>347280</v>
      </c>
      <c r="L276" s="182"/>
      <c r="M276" s="200">
        <v>264416</v>
      </c>
      <c r="N276" s="200">
        <v>1576889</v>
      </c>
      <c r="O276" s="200">
        <v>0</v>
      </c>
      <c r="P276" s="200">
        <v>738197</v>
      </c>
      <c r="Q276" s="200">
        <f t="shared" si="21"/>
        <v>2579502</v>
      </c>
      <c r="R276" s="200"/>
      <c r="S276" s="183">
        <v>-77425</v>
      </c>
      <c r="T276" s="183">
        <v>-120853</v>
      </c>
      <c r="U276" s="200">
        <f t="shared" si="22"/>
        <v>-198278</v>
      </c>
    </row>
    <row r="277" spans="1:21" ht="12.75" customHeight="1">
      <c r="A277" s="180">
        <v>39204</v>
      </c>
      <c r="B277" s="181" t="s">
        <v>637</v>
      </c>
      <c r="C277" s="255">
        <f t="shared" si="23"/>
        <v>2.4220828778414173E-4</v>
      </c>
      <c r="D277" s="255">
        <f t="shared" si="24"/>
        <v>2.0065784444911426E-4</v>
      </c>
      <c r="E277" s="200">
        <v>5716377.8883316405</v>
      </c>
      <c r="F277" s="200">
        <v>7663349</v>
      </c>
      <c r="G277" s="194">
        <v>0</v>
      </c>
      <c r="H277" s="200">
        <v>368337</v>
      </c>
      <c r="I277" s="200">
        <v>5103</v>
      </c>
      <c r="J277" s="200">
        <v>3583715</v>
      </c>
      <c r="K277" s="200">
        <f t="shared" si="20"/>
        <v>3957155</v>
      </c>
      <c r="L277" s="182"/>
      <c r="M277" s="200">
        <v>386329</v>
      </c>
      <c r="N277" s="200">
        <v>2303938</v>
      </c>
      <c r="O277" s="200">
        <v>0</v>
      </c>
      <c r="P277" s="200">
        <v>0</v>
      </c>
      <c r="Q277" s="200">
        <f t="shared" si="21"/>
        <v>2690267</v>
      </c>
      <c r="R277" s="200"/>
      <c r="S277" s="183">
        <v>-113122</v>
      </c>
      <c r="T277" s="183">
        <v>896788</v>
      </c>
      <c r="U277" s="200">
        <f t="shared" si="22"/>
        <v>783666</v>
      </c>
    </row>
    <row r="278" spans="1:21" ht="12.75" customHeight="1">
      <c r="A278" s="180">
        <v>39205</v>
      </c>
      <c r="B278" s="181" t="s">
        <v>638</v>
      </c>
      <c r="C278" s="255">
        <f t="shared" si="23"/>
        <v>4.7544235016977569E-3</v>
      </c>
      <c r="D278" s="255">
        <f t="shared" si="24"/>
        <v>4.6668132253145801E-3</v>
      </c>
      <c r="E278" s="200">
        <v>132949040.70858362</v>
      </c>
      <c r="F278" s="200">
        <v>150427580</v>
      </c>
      <c r="G278" s="194">
        <v>0</v>
      </c>
      <c r="H278" s="200">
        <v>7230258</v>
      </c>
      <c r="I278" s="200">
        <v>100173</v>
      </c>
      <c r="J278" s="200">
        <v>11311888</v>
      </c>
      <c r="K278" s="200">
        <f t="shared" si="20"/>
        <v>18642319</v>
      </c>
      <c r="L278" s="182"/>
      <c r="M278" s="200">
        <v>7583445</v>
      </c>
      <c r="N278" s="200">
        <v>45225123</v>
      </c>
      <c r="O278" s="200">
        <v>0</v>
      </c>
      <c r="P278" s="200">
        <v>0</v>
      </c>
      <c r="Q278" s="200">
        <f t="shared" si="21"/>
        <v>52808568</v>
      </c>
      <c r="R278" s="200"/>
      <c r="S278" s="183">
        <v>-2220535</v>
      </c>
      <c r="T278" s="183">
        <v>2813848</v>
      </c>
      <c r="U278" s="200">
        <f t="shared" si="22"/>
        <v>593313</v>
      </c>
    </row>
    <row r="279" spans="1:21" ht="12.75" customHeight="1">
      <c r="A279" s="180">
        <v>39208</v>
      </c>
      <c r="B279" s="181" t="s">
        <v>639</v>
      </c>
      <c r="C279" s="255">
        <f t="shared" si="23"/>
        <v>3.4937919926165013E-4</v>
      </c>
      <c r="D279" s="255">
        <f t="shared" si="24"/>
        <v>3.58806364482909E-4</v>
      </c>
      <c r="E279" s="200">
        <v>10221742.258588377</v>
      </c>
      <c r="F279" s="200">
        <v>11054183</v>
      </c>
      <c r="G279" s="194">
        <v>0</v>
      </c>
      <c r="H279" s="200">
        <v>531316</v>
      </c>
      <c r="I279" s="200">
        <v>7361</v>
      </c>
      <c r="J279" s="200">
        <v>0</v>
      </c>
      <c r="K279" s="200">
        <f t="shared" si="20"/>
        <v>538677</v>
      </c>
      <c r="L279" s="182"/>
      <c r="M279" s="200">
        <v>557270</v>
      </c>
      <c r="N279" s="200">
        <v>3323372</v>
      </c>
      <c r="O279" s="200">
        <v>0</v>
      </c>
      <c r="P279" s="200">
        <v>536725</v>
      </c>
      <c r="Q279" s="200">
        <f t="shared" si="21"/>
        <v>4417367</v>
      </c>
      <c r="R279" s="200"/>
      <c r="S279" s="183">
        <v>-163176</v>
      </c>
      <c r="T279" s="183">
        <v>-116275</v>
      </c>
      <c r="U279" s="200">
        <f t="shared" si="22"/>
        <v>-279451</v>
      </c>
    </row>
    <row r="280" spans="1:21" ht="12.75" customHeight="1">
      <c r="A280" s="180">
        <v>39209</v>
      </c>
      <c r="B280" s="181" t="s">
        <v>640</v>
      </c>
      <c r="C280" s="255">
        <f t="shared" si="23"/>
        <v>1.7742101135883711E-4</v>
      </c>
      <c r="D280" s="255">
        <f t="shared" si="24"/>
        <v>1.7925337660781342E-4</v>
      </c>
      <c r="E280" s="200">
        <v>5106603.4386188276</v>
      </c>
      <c r="F280" s="200">
        <v>5613512</v>
      </c>
      <c r="G280" s="194">
        <v>0</v>
      </c>
      <c r="H280" s="200">
        <v>269812</v>
      </c>
      <c r="I280" s="200">
        <v>3738</v>
      </c>
      <c r="J280" s="200">
        <v>168324</v>
      </c>
      <c r="K280" s="200">
        <f t="shared" si="20"/>
        <v>441874</v>
      </c>
      <c r="L280" s="182"/>
      <c r="M280" s="200">
        <v>282992</v>
      </c>
      <c r="N280" s="200">
        <v>1687668</v>
      </c>
      <c r="O280" s="200">
        <v>0</v>
      </c>
      <c r="P280" s="200">
        <v>342009</v>
      </c>
      <c r="Q280" s="200">
        <f t="shared" si="21"/>
        <v>2312669</v>
      </c>
      <c r="R280" s="200"/>
      <c r="S280" s="183">
        <v>-82864</v>
      </c>
      <c r="T280" s="183">
        <v>-24198</v>
      </c>
      <c r="U280" s="200">
        <f t="shared" si="22"/>
        <v>-107062</v>
      </c>
    </row>
    <row r="281" spans="1:21" ht="12.75" customHeight="1">
      <c r="A281" s="180">
        <v>39220</v>
      </c>
      <c r="B281" s="181" t="s">
        <v>734</v>
      </c>
      <c r="C281" s="255">
        <f t="shared" si="23"/>
        <v>3.5455902203366267E-5</v>
      </c>
      <c r="D281" s="255">
        <f t="shared" si="24"/>
        <v>0</v>
      </c>
      <c r="E281" s="200">
        <v>0</v>
      </c>
      <c r="F281" s="200">
        <v>1121807</v>
      </c>
      <c r="G281" s="194">
        <v>0</v>
      </c>
      <c r="H281" s="200">
        <v>53919</v>
      </c>
      <c r="I281" s="200">
        <v>747</v>
      </c>
      <c r="J281" s="200">
        <v>1280390</v>
      </c>
      <c r="K281" s="200">
        <f t="shared" si="20"/>
        <v>1335056</v>
      </c>
      <c r="L281" s="182"/>
      <c r="M281" s="200">
        <v>56553</v>
      </c>
      <c r="N281" s="200">
        <v>337264</v>
      </c>
      <c r="O281" s="200">
        <v>0</v>
      </c>
      <c r="P281" s="200">
        <v>0</v>
      </c>
      <c r="Q281" s="200">
        <f t="shared" si="21"/>
        <v>393817</v>
      </c>
      <c r="R281" s="200"/>
      <c r="S281" s="183">
        <v>-16560</v>
      </c>
      <c r="T281" s="183">
        <v>256077</v>
      </c>
      <c r="U281" s="200">
        <f t="shared" si="22"/>
        <v>239517</v>
      </c>
    </row>
    <row r="282" spans="1:21" ht="12.75" customHeight="1">
      <c r="A282" s="180">
        <v>39300</v>
      </c>
      <c r="B282" s="181" t="s">
        <v>641</v>
      </c>
      <c r="C282" s="255">
        <f t="shared" si="23"/>
        <v>6.9134829394792887E-4</v>
      </c>
      <c r="D282" s="255">
        <f t="shared" si="24"/>
        <v>7.1809519084721832E-4</v>
      </c>
      <c r="E282" s="200">
        <v>20457228.980735462</v>
      </c>
      <c r="F282" s="200">
        <v>21873914</v>
      </c>
      <c r="G282" s="194">
        <v>0</v>
      </c>
      <c r="H282" s="200">
        <v>1051363</v>
      </c>
      <c r="I282" s="200">
        <v>14566</v>
      </c>
      <c r="J282" s="200">
        <v>0</v>
      </c>
      <c r="K282" s="200">
        <f t="shared" si="20"/>
        <v>1065929</v>
      </c>
      <c r="L282" s="182"/>
      <c r="M282" s="200">
        <v>1102721</v>
      </c>
      <c r="N282" s="200">
        <v>6576257</v>
      </c>
      <c r="O282" s="200">
        <v>0</v>
      </c>
      <c r="P282" s="200">
        <v>4259203</v>
      </c>
      <c r="Q282" s="200">
        <f t="shared" si="21"/>
        <v>11938181</v>
      </c>
      <c r="R282" s="200"/>
      <c r="S282" s="183">
        <v>-322891</v>
      </c>
      <c r="T282" s="183">
        <v>-1105395</v>
      </c>
      <c r="U282" s="200">
        <f t="shared" si="22"/>
        <v>-1428286</v>
      </c>
    </row>
    <row r="283" spans="1:21" ht="12.75" customHeight="1">
      <c r="A283" s="180">
        <v>39301</v>
      </c>
      <c r="B283" s="181" t="s">
        <v>642</v>
      </c>
      <c r="C283" s="255">
        <f t="shared" si="23"/>
        <v>2.8690245243250141E-5</v>
      </c>
      <c r="D283" s="255">
        <f t="shared" si="24"/>
        <v>3.7330850222811361E-5</v>
      </c>
      <c r="E283" s="200">
        <v>1063488.1848360309</v>
      </c>
      <c r="F283" s="200">
        <v>907745</v>
      </c>
      <c r="G283" s="194">
        <v>0</v>
      </c>
      <c r="H283" s="200">
        <v>43631</v>
      </c>
      <c r="I283" s="200">
        <v>604</v>
      </c>
      <c r="J283" s="200">
        <v>186804</v>
      </c>
      <c r="K283" s="200">
        <f t="shared" si="20"/>
        <v>231039</v>
      </c>
      <c r="L283" s="182"/>
      <c r="M283" s="200">
        <v>45762</v>
      </c>
      <c r="N283" s="200">
        <v>272908</v>
      </c>
      <c r="O283" s="200">
        <v>0</v>
      </c>
      <c r="P283" s="200">
        <v>895814</v>
      </c>
      <c r="Q283" s="200">
        <f t="shared" si="21"/>
        <v>1214484</v>
      </c>
      <c r="R283" s="200"/>
      <c r="S283" s="183">
        <v>-13400</v>
      </c>
      <c r="T283" s="183">
        <v>-146233</v>
      </c>
      <c r="U283" s="200">
        <f t="shared" si="22"/>
        <v>-159633</v>
      </c>
    </row>
    <row r="284" spans="1:21" ht="12.75" customHeight="1">
      <c r="A284" s="180">
        <v>39400</v>
      </c>
      <c r="B284" s="181" t="s">
        <v>643</v>
      </c>
      <c r="C284" s="255">
        <f t="shared" si="23"/>
        <v>4.72602324207834E-4</v>
      </c>
      <c r="D284" s="255">
        <f t="shared" si="24"/>
        <v>5.4144115431168315E-4</v>
      </c>
      <c r="E284" s="200">
        <v>15424676.024190828</v>
      </c>
      <c r="F284" s="200">
        <v>14952901</v>
      </c>
      <c r="G284" s="194">
        <v>0</v>
      </c>
      <c r="H284" s="200">
        <v>718707</v>
      </c>
      <c r="I284" s="200">
        <v>9957</v>
      </c>
      <c r="J284" s="200">
        <v>0</v>
      </c>
      <c r="K284" s="200">
        <f t="shared" si="20"/>
        <v>728664</v>
      </c>
      <c r="L284" s="182"/>
      <c r="M284" s="200">
        <v>753815</v>
      </c>
      <c r="N284" s="200">
        <v>4495497</v>
      </c>
      <c r="O284" s="200">
        <v>0</v>
      </c>
      <c r="P284" s="200">
        <v>2949227</v>
      </c>
      <c r="Q284" s="200">
        <f t="shared" si="21"/>
        <v>8198539</v>
      </c>
      <c r="R284" s="200"/>
      <c r="S284" s="183">
        <v>-220727</v>
      </c>
      <c r="T284" s="183">
        <v>-659767</v>
      </c>
      <c r="U284" s="200">
        <f t="shared" si="22"/>
        <v>-880494</v>
      </c>
    </row>
    <row r="285" spans="1:21" ht="12.75" customHeight="1">
      <c r="A285" s="180">
        <v>39401</v>
      </c>
      <c r="B285" s="181" t="s">
        <v>644</v>
      </c>
      <c r="C285" s="255">
        <f t="shared" si="23"/>
        <v>3.7276319748271504E-4</v>
      </c>
      <c r="D285" s="255">
        <f t="shared" si="24"/>
        <v>3.4507479586889326E-4</v>
      </c>
      <c r="E285" s="200">
        <v>9830554.7851418834</v>
      </c>
      <c r="F285" s="200">
        <v>11794041</v>
      </c>
      <c r="G285" s="194">
        <v>0</v>
      </c>
      <c r="H285" s="200">
        <v>566877</v>
      </c>
      <c r="I285" s="200">
        <v>7854</v>
      </c>
      <c r="J285" s="200">
        <v>4491984</v>
      </c>
      <c r="K285" s="200">
        <f t="shared" si="20"/>
        <v>5066715</v>
      </c>
      <c r="L285" s="182"/>
      <c r="M285" s="200">
        <v>594568</v>
      </c>
      <c r="N285" s="200">
        <v>3545806</v>
      </c>
      <c r="O285" s="200">
        <v>0</v>
      </c>
      <c r="P285" s="200">
        <v>0</v>
      </c>
      <c r="Q285" s="200">
        <f t="shared" si="21"/>
        <v>4140374</v>
      </c>
      <c r="R285" s="200"/>
      <c r="S285" s="183">
        <v>-174098</v>
      </c>
      <c r="T285" s="183">
        <v>1235092</v>
      </c>
      <c r="U285" s="200">
        <f t="shared" si="22"/>
        <v>1060994</v>
      </c>
    </row>
    <row r="286" spans="1:21" ht="12.75" customHeight="1">
      <c r="A286" s="180">
        <v>39500</v>
      </c>
      <c r="B286" s="181" t="s">
        <v>645</v>
      </c>
      <c r="C286" s="255">
        <f t="shared" si="23"/>
        <v>1.8071012470284842E-3</v>
      </c>
      <c r="D286" s="255">
        <f t="shared" si="24"/>
        <v>1.7795129114276734E-3</v>
      </c>
      <c r="E286" s="200">
        <v>50695093.863950439</v>
      </c>
      <c r="F286" s="200">
        <v>57175779</v>
      </c>
      <c r="G286" s="194">
        <v>0</v>
      </c>
      <c r="H286" s="200">
        <v>2748137</v>
      </c>
      <c r="I286" s="200">
        <v>38075</v>
      </c>
      <c r="J286" s="200">
        <v>2440836</v>
      </c>
      <c r="K286" s="200">
        <f t="shared" si="20"/>
        <v>5227048</v>
      </c>
      <c r="L286" s="182"/>
      <c r="M286" s="200">
        <v>2882380</v>
      </c>
      <c r="N286" s="200">
        <v>17189545</v>
      </c>
      <c r="O286" s="200">
        <v>0</v>
      </c>
      <c r="P286" s="200">
        <v>601548</v>
      </c>
      <c r="Q286" s="200">
        <f t="shared" si="21"/>
        <v>20673473</v>
      </c>
      <c r="R286" s="200"/>
      <c r="S286" s="183">
        <v>-843999</v>
      </c>
      <c r="T286" s="183">
        <v>542272</v>
      </c>
      <c r="U286" s="200">
        <f t="shared" si="22"/>
        <v>-301727</v>
      </c>
    </row>
    <row r="287" spans="1:21" ht="12.75" customHeight="1">
      <c r="A287" s="180">
        <v>39501</v>
      </c>
      <c r="B287" s="181" t="s">
        <v>646</v>
      </c>
      <c r="C287" s="255">
        <f t="shared" si="23"/>
        <v>4.8012390336579513E-5</v>
      </c>
      <c r="D287" s="255">
        <f t="shared" si="24"/>
        <v>5.4670635249202481E-5</v>
      </c>
      <c r="E287" s="200">
        <v>1557467.1966479651</v>
      </c>
      <c r="F287" s="200">
        <v>1519088</v>
      </c>
      <c r="G287" s="194">
        <v>0</v>
      </c>
      <c r="H287" s="200">
        <v>73015</v>
      </c>
      <c r="I287" s="200">
        <v>1012</v>
      </c>
      <c r="J287" s="200">
        <v>16827</v>
      </c>
      <c r="K287" s="200">
        <f t="shared" si="20"/>
        <v>90854</v>
      </c>
      <c r="L287" s="182"/>
      <c r="M287" s="200">
        <v>76581</v>
      </c>
      <c r="N287" s="200">
        <v>456704</v>
      </c>
      <c r="O287" s="200">
        <v>0</v>
      </c>
      <c r="P287" s="200">
        <v>334588</v>
      </c>
      <c r="Q287" s="200">
        <f t="shared" si="21"/>
        <v>867873</v>
      </c>
      <c r="R287" s="200"/>
      <c r="S287" s="183">
        <v>-22424</v>
      </c>
      <c r="T287" s="183">
        <v>-65949</v>
      </c>
      <c r="U287" s="200">
        <f t="shared" si="22"/>
        <v>-88373</v>
      </c>
    </row>
    <row r="288" spans="1:21" ht="12.75" customHeight="1">
      <c r="A288" s="180">
        <v>39600</v>
      </c>
      <c r="B288" s="181" t="s">
        <v>647</v>
      </c>
      <c r="C288" s="255">
        <f t="shared" si="23"/>
        <v>5.6158126965825048E-3</v>
      </c>
      <c r="D288" s="255">
        <f t="shared" si="24"/>
        <v>5.734577330184211E-3</v>
      </c>
      <c r="E288" s="200">
        <v>163367702.56448162</v>
      </c>
      <c r="F288" s="200">
        <v>177681503</v>
      </c>
      <c r="G288" s="194">
        <v>0</v>
      </c>
      <c r="H288" s="200">
        <v>8540210</v>
      </c>
      <c r="I288" s="200">
        <v>118322</v>
      </c>
      <c r="J288" s="200">
        <v>5948562</v>
      </c>
      <c r="K288" s="200">
        <f t="shared" si="20"/>
        <v>14607094</v>
      </c>
      <c r="L288" s="182"/>
      <c r="M288" s="200">
        <v>8957386</v>
      </c>
      <c r="N288" s="200">
        <v>53418847</v>
      </c>
      <c r="O288" s="200">
        <v>0</v>
      </c>
      <c r="P288" s="200">
        <v>7568320</v>
      </c>
      <c r="Q288" s="200">
        <f t="shared" si="21"/>
        <v>69944553</v>
      </c>
      <c r="R288" s="200"/>
      <c r="S288" s="183">
        <v>-2622843</v>
      </c>
      <c r="T288" s="183">
        <v>298870</v>
      </c>
      <c r="U288" s="200">
        <f t="shared" si="22"/>
        <v>-2323973</v>
      </c>
    </row>
    <row r="289" spans="1:21" ht="12.75" customHeight="1">
      <c r="A289" s="180">
        <v>39605</v>
      </c>
      <c r="B289" s="181" t="s">
        <v>648</v>
      </c>
      <c r="C289" s="255">
        <f t="shared" si="23"/>
        <v>8.1523403999533037E-4</v>
      </c>
      <c r="D289" s="255">
        <f t="shared" si="24"/>
        <v>8.4266118881070999E-4</v>
      </c>
      <c r="E289" s="200">
        <v>24005888.233760796</v>
      </c>
      <c r="F289" s="200">
        <v>25793597</v>
      </c>
      <c r="G289" s="194">
        <v>0</v>
      </c>
      <c r="H289" s="200">
        <v>1239762</v>
      </c>
      <c r="I289" s="200">
        <v>17176</v>
      </c>
      <c r="J289" s="200">
        <v>1640572</v>
      </c>
      <c r="K289" s="200">
        <f t="shared" si="20"/>
        <v>2897510</v>
      </c>
      <c r="L289" s="182"/>
      <c r="M289" s="200">
        <v>1300322</v>
      </c>
      <c r="N289" s="200">
        <v>7754686</v>
      </c>
      <c r="O289" s="200">
        <v>0</v>
      </c>
      <c r="P289" s="200">
        <v>1230151</v>
      </c>
      <c r="Q289" s="200">
        <f t="shared" si="21"/>
        <v>10285159</v>
      </c>
      <c r="R289" s="200"/>
      <c r="S289" s="183">
        <v>-380752</v>
      </c>
      <c r="T289" s="183">
        <v>126490</v>
      </c>
      <c r="U289" s="200">
        <f t="shared" si="22"/>
        <v>-254262</v>
      </c>
    </row>
    <row r="290" spans="1:21" ht="12.75" customHeight="1">
      <c r="A290" s="180">
        <v>39700</v>
      </c>
      <c r="B290" s="181" t="s">
        <v>649</v>
      </c>
      <c r="C290" s="255">
        <f t="shared" si="23"/>
        <v>3.1313710573434126E-3</v>
      </c>
      <c r="D290" s="255">
        <f t="shared" si="24"/>
        <v>3.2349175095629261E-3</v>
      </c>
      <c r="E290" s="200">
        <v>92156929.987014994</v>
      </c>
      <c r="F290" s="200">
        <v>99075013</v>
      </c>
      <c r="G290" s="194">
        <v>0</v>
      </c>
      <c r="H290" s="200">
        <v>4762012</v>
      </c>
      <c r="I290" s="200">
        <v>65976</v>
      </c>
      <c r="J290" s="200">
        <v>1148190</v>
      </c>
      <c r="K290" s="200">
        <f t="shared" si="20"/>
        <v>5976178</v>
      </c>
      <c r="L290" s="182"/>
      <c r="M290" s="200">
        <v>4994629</v>
      </c>
      <c r="N290" s="200">
        <v>29786291</v>
      </c>
      <c r="O290" s="200">
        <v>0</v>
      </c>
      <c r="P290" s="200">
        <v>9792591</v>
      </c>
      <c r="Q290" s="200">
        <f t="shared" si="21"/>
        <v>44573511</v>
      </c>
      <c r="R290" s="200"/>
      <c r="S290" s="183">
        <v>-1462494</v>
      </c>
      <c r="T290" s="183">
        <v>-1877288</v>
      </c>
      <c r="U290" s="200">
        <f t="shared" si="22"/>
        <v>-3339782</v>
      </c>
    </row>
    <row r="291" spans="1:21" ht="12.75" customHeight="1">
      <c r="A291" s="180">
        <v>39703</v>
      </c>
      <c r="B291" s="181" t="s">
        <v>650</v>
      </c>
      <c r="C291" s="255">
        <f t="shared" si="23"/>
        <v>2.3041704563722372E-4</v>
      </c>
      <c r="D291" s="255">
        <f t="shared" si="24"/>
        <v>1.9623679652884526E-4</v>
      </c>
      <c r="E291" s="200">
        <v>5590430.2552148644</v>
      </c>
      <c r="F291" s="200">
        <v>7290280</v>
      </c>
      <c r="G291" s="194">
        <v>0</v>
      </c>
      <c r="H291" s="200">
        <v>350405</v>
      </c>
      <c r="I291" s="200">
        <v>4855</v>
      </c>
      <c r="J291" s="200">
        <v>3535630</v>
      </c>
      <c r="K291" s="200">
        <f t="shared" si="20"/>
        <v>3890890</v>
      </c>
      <c r="L291" s="182"/>
      <c r="M291" s="200">
        <v>367522</v>
      </c>
      <c r="N291" s="200">
        <v>2191778</v>
      </c>
      <c r="O291" s="200">
        <v>0</v>
      </c>
      <c r="P291" s="200">
        <v>0</v>
      </c>
      <c r="Q291" s="200">
        <f t="shared" si="21"/>
        <v>2559300</v>
      </c>
      <c r="R291" s="200"/>
      <c r="S291" s="183">
        <v>-107615</v>
      </c>
      <c r="T291" s="183">
        <v>887738</v>
      </c>
      <c r="U291" s="200">
        <f t="shared" si="22"/>
        <v>780123</v>
      </c>
    </row>
    <row r="292" spans="1:21" ht="12.75" customHeight="1">
      <c r="A292" s="180">
        <v>39705</v>
      </c>
      <c r="B292" s="181" t="s">
        <v>651</v>
      </c>
      <c r="C292" s="255">
        <f t="shared" si="23"/>
        <v>7.6073380998838917E-4</v>
      </c>
      <c r="D292" s="255">
        <f t="shared" si="24"/>
        <v>7.6508710098453076E-4</v>
      </c>
      <c r="E292" s="200">
        <v>21795943.232235964</v>
      </c>
      <c r="F292" s="200">
        <v>24069237</v>
      </c>
      <c r="G292" s="194">
        <v>0</v>
      </c>
      <c r="H292" s="200">
        <v>1156881</v>
      </c>
      <c r="I292" s="200">
        <v>16028</v>
      </c>
      <c r="J292" s="200">
        <v>575308</v>
      </c>
      <c r="K292" s="200">
        <f t="shared" si="20"/>
        <v>1748217</v>
      </c>
      <c r="L292" s="182"/>
      <c r="M292" s="200">
        <v>1213393</v>
      </c>
      <c r="N292" s="200">
        <v>7236268</v>
      </c>
      <c r="O292" s="200">
        <v>0</v>
      </c>
      <c r="P292" s="200">
        <v>1074365</v>
      </c>
      <c r="Q292" s="200">
        <f t="shared" si="21"/>
        <v>9524026</v>
      </c>
      <c r="R292" s="200"/>
      <c r="S292" s="183">
        <v>-355298</v>
      </c>
      <c r="T292" s="183">
        <v>-199182</v>
      </c>
      <c r="U292" s="200">
        <f t="shared" si="22"/>
        <v>-554480</v>
      </c>
    </row>
    <row r="293" spans="1:21" ht="12.75" customHeight="1">
      <c r="A293" s="180">
        <v>39800</v>
      </c>
      <c r="B293" s="181" t="s">
        <v>652</v>
      </c>
      <c r="C293" s="255">
        <f t="shared" si="23"/>
        <v>3.4922009750341407E-3</v>
      </c>
      <c r="D293" s="255">
        <f t="shared" si="24"/>
        <v>3.7695362741459178E-3</v>
      </c>
      <c r="E293" s="200">
        <v>107387248.50727798</v>
      </c>
      <c r="F293" s="200">
        <v>110491491</v>
      </c>
      <c r="G293" s="194">
        <v>0</v>
      </c>
      <c r="H293" s="200">
        <v>5310741</v>
      </c>
      <c r="I293" s="200">
        <v>73579</v>
      </c>
      <c r="J293" s="200">
        <v>1310994</v>
      </c>
      <c r="K293" s="200">
        <f t="shared" si="20"/>
        <v>6695314</v>
      </c>
      <c r="L293" s="182"/>
      <c r="M293" s="200">
        <v>5570163</v>
      </c>
      <c r="N293" s="200">
        <v>33218585</v>
      </c>
      <c r="O293" s="200">
        <v>0</v>
      </c>
      <c r="P293" s="200">
        <v>10830674</v>
      </c>
      <c r="Q293" s="200">
        <f t="shared" si="21"/>
        <v>49619422</v>
      </c>
      <c r="R293" s="200"/>
      <c r="S293" s="183">
        <v>-1631019</v>
      </c>
      <c r="T293" s="183">
        <v>-1777865</v>
      </c>
      <c r="U293" s="200">
        <f t="shared" si="22"/>
        <v>-3408884</v>
      </c>
    </row>
    <row r="294" spans="1:21" ht="12.75" customHeight="1">
      <c r="A294" s="180">
        <v>39805</v>
      </c>
      <c r="B294" s="181" t="s">
        <v>653</v>
      </c>
      <c r="C294" s="255">
        <f t="shared" si="23"/>
        <v>4.1877824269687889E-4</v>
      </c>
      <c r="D294" s="255">
        <f t="shared" si="24"/>
        <v>4.0430391068085723E-4</v>
      </c>
      <c r="E294" s="200">
        <v>11517884.793027163</v>
      </c>
      <c r="F294" s="200">
        <v>13249934</v>
      </c>
      <c r="G294" s="194">
        <v>0</v>
      </c>
      <c r="H294" s="200">
        <v>636854</v>
      </c>
      <c r="I294" s="200">
        <v>8823</v>
      </c>
      <c r="J294" s="200">
        <v>541585</v>
      </c>
      <c r="K294" s="200">
        <f t="shared" si="20"/>
        <v>1187262</v>
      </c>
      <c r="L294" s="182"/>
      <c r="M294" s="200">
        <v>667964</v>
      </c>
      <c r="N294" s="200">
        <v>3983511</v>
      </c>
      <c r="O294" s="200">
        <v>0</v>
      </c>
      <c r="P294" s="200">
        <v>367964</v>
      </c>
      <c r="Q294" s="200">
        <f t="shared" si="21"/>
        <v>5019439</v>
      </c>
      <c r="R294" s="200"/>
      <c r="S294" s="183">
        <v>-195589</v>
      </c>
      <c r="T294" s="183">
        <v>7216</v>
      </c>
      <c r="U294" s="200">
        <f t="shared" si="22"/>
        <v>-188373</v>
      </c>
    </row>
    <row r="295" spans="1:21" ht="12.75" customHeight="1">
      <c r="A295" s="180">
        <v>39900</v>
      </c>
      <c r="B295" s="181" t="s">
        <v>654</v>
      </c>
      <c r="C295" s="255">
        <f t="shared" si="23"/>
        <v>1.7793479002972013E-3</v>
      </c>
      <c r="D295" s="255">
        <f t="shared" si="24"/>
        <v>1.8681480850610333E-3</v>
      </c>
      <c r="E295" s="200">
        <v>53220149.129430793</v>
      </c>
      <c r="F295" s="200">
        <v>56297677</v>
      </c>
      <c r="G295" s="194">
        <v>0</v>
      </c>
      <c r="H295" s="200">
        <v>2705931</v>
      </c>
      <c r="I295" s="200">
        <v>37490</v>
      </c>
      <c r="J295" s="200">
        <v>1853388</v>
      </c>
      <c r="K295" s="200">
        <f t="shared" si="20"/>
        <v>4596809</v>
      </c>
      <c r="L295" s="182"/>
      <c r="M295" s="200">
        <v>2838112</v>
      </c>
      <c r="N295" s="200">
        <v>16925549</v>
      </c>
      <c r="O295" s="200">
        <v>0</v>
      </c>
      <c r="P295" s="200">
        <v>5072179</v>
      </c>
      <c r="Q295" s="200">
        <f t="shared" si="21"/>
        <v>24835840</v>
      </c>
      <c r="R295" s="200"/>
      <c r="S295" s="183">
        <v>-831037</v>
      </c>
      <c r="T295" s="183">
        <v>-493017</v>
      </c>
      <c r="U295" s="200">
        <f t="shared" si="22"/>
        <v>-1324054</v>
      </c>
    </row>
    <row r="296" spans="1:21" ht="12.75" customHeight="1">
      <c r="A296" s="180">
        <v>40000</v>
      </c>
      <c r="B296" s="181" t="s">
        <v>655</v>
      </c>
      <c r="C296" s="255">
        <f t="shared" si="23"/>
        <v>2.7101752669226064E-3</v>
      </c>
      <c r="D296" s="255">
        <f t="shared" si="24"/>
        <v>2.2814980974674198E-3</v>
      </c>
      <c r="E296" s="200">
        <v>64995740.946179762</v>
      </c>
      <c r="F296" s="200">
        <v>85748589</v>
      </c>
      <c r="G296" s="194">
        <v>0</v>
      </c>
      <c r="H296" s="200">
        <v>4121481</v>
      </c>
      <c r="I296" s="200">
        <v>57102</v>
      </c>
      <c r="J296" s="200">
        <v>16643155</v>
      </c>
      <c r="K296" s="200">
        <f t="shared" si="20"/>
        <v>20821738</v>
      </c>
      <c r="L296" s="182"/>
      <c r="M296" s="200">
        <v>4322809</v>
      </c>
      <c r="N296" s="200">
        <v>25779784</v>
      </c>
      <c r="O296" s="200">
        <v>0</v>
      </c>
      <c r="P296" s="200">
        <v>16356427</v>
      </c>
      <c r="Q296" s="200">
        <f t="shared" si="21"/>
        <v>46459020</v>
      </c>
      <c r="R296" s="200"/>
      <c r="S296" s="183">
        <v>-1265777</v>
      </c>
      <c r="T296" s="183">
        <v>-1238009</v>
      </c>
      <c r="U296" s="200">
        <f t="shared" si="22"/>
        <v>-2503786</v>
      </c>
    </row>
    <row r="297" spans="1:21" ht="12.75" customHeight="1">
      <c r="A297" s="180">
        <v>51000</v>
      </c>
      <c r="B297" s="181" t="s">
        <v>656</v>
      </c>
      <c r="C297" s="255">
        <f t="shared" si="23"/>
        <v>2.4805642138075085E-2</v>
      </c>
      <c r="D297" s="255">
        <f t="shared" si="24"/>
        <v>2.5198976476353885E-2</v>
      </c>
      <c r="E297" s="200">
        <v>717873115.4691937</v>
      </c>
      <c r="F297" s="200">
        <v>784838102</v>
      </c>
      <c r="G297" s="194">
        <v>0</v>
      </c>
      <c r="H297" s="200">
        <v>37723015</v>
      </c>
      <c r="I297" s="200">
        <v>522640</v>
      </c>
      <c r="J297" s="200">
        <v>0</v>
      </c>
      <c r="K297" s="200">
        <f t="shared" si="20"/>
        <v>38245655</v>
      </c>
      <c r="L297" s="182"/>
      <c r="M297" s="200">
        <v>39565727</v>
      </c>
      <c r="N297" s="200">
        <v>235956731</v>
      </c>
      <c r="O297" s="200">
        <v>0</v>
      </c>
      <c r="P297" s="200">
        <v>79367290</v>
      </c>
      <c r="Q297" s="200">
        <f t="shared" si="21"/>
        <v>354889748</v>
      </c>
      <c r="R297" s="200"/>
      <c r="S297" s="183">
        <v>-11585376</v>
      </c>
      <c r="T297" s="183">
        <v>-21976926</v>
      </c>
      <c r="U297" s="200">
        <f t="shared" si="22"/>
        <v>-33562302</v>
      </c>
    </row>
    <row r="298" spans="1:21" ht="12.75" customHeight="1">
      <c r="A298" s="184">
        <v>51000.2</v>
      </c>
      <c r="B298" s="181" t="s">
        <v>735</v>
      </c>
      <c r="C298" s="255">
        <f t="shared" si="23"/>
        <v>2.6134041722946157E-5</v>
      </c>
      <c r="D298" s="255">
        <f t="shared" si="24"/>
        <v>2.1299861964674493E-5</v>
      </c>
      <c r="E298" s="200">
        <v>606794.41809840931</v>
      </c>
      <c r="F298" s="200">
        <v>826868</v>
      </c>
      <c r="G298" s="194">
        <v>0</v>
      </c>
      <c r="H298" s="200">
        <v>39743</v>
      </c>
      <c r="I298" s="200">
        <v>551</v>
      </c>
      <c r="J298" s="200">
        <v>507519</v>
      </c>
      <c r="K298" s="200">
        <f t="shared" si="20"/>
        <v>547813</v>
      </c>
      <c r="L298" s="182"/>
      <c r="M298" s="200">
        <v>41685</v>
      </c>
      <c r="N298" s="200">
        <v>248593</v>
      </c>
      <c r="O298" s="200">
        <v>0</v>
      </c>
      <c r="P298" s="200">
        <v>0</v>
      </c>
      <c r="Q298" s="200">
        <f t="shared" si="21"/>
        <v>290278</v>
      </c>
      <c r="R298" s="200"/>
      <c r="S298" s="183">
        <v>-12206</v>
      </c>
      <c r="T298" s="183">
        <v>112779</v>
      </c>
      <c r="U298" s="200">
        <f t="shared" si="22"/>
        <v>100573</v>
      </c>
    </row>
    <row r="299" spans="1:21" ht="12.75" customHeight="1">
      <c r="A299" s="184">
        <v>51000.3</v>
      </c>
      <c r="B299" s="181" t="s">
        <v>742</v>
      </c>
      <c r="C299" s="255">
        <f t="shared" si="23"/>
        <v>6.6386799199095634E-4</v>
      </c>
      <c r="D299" s="255">
        <f t="shared" si="24"/>
        <v>6.5088995125103083E-4</v>
      </c>
      <c r="E299" s="200">
        <v>18542673.650679078</v>
      </c>
      <c r="F299" s="200">
        <v>21004451</v>
      </c>
      <c r="G299" s="194">
        <v>0</v>
      </c>
      <c r="H299" s="200">
        <v>1009573</v>
      </c>
      <c r="I299" s="200">
        <v>13987</v>
      </c>
      <c r="J299" s="200">
        <v>1946211</v>
      </c>
      <c r="K299" s="200">
        <f t="shared" si="20"/>
        <v>2969771</v>
      </c>
      <c r="L299" s="182"/>
      <c r="M299" s="200">
        <v>1058889</v>
      </c>
      <c r="N299" s="200">
        <v>6314859</v>
      </c>
      <c r="O299" s="200">
        <v>0</v>
      </c>
      <c r="P299" s="200">
        <v>0</v>
      </c>
      <c r="Q299" s="200">
        <f t="shared" si="21"/>
        <v>7373748</v>
      </c>
      <c r="R299" s="200"/>
      <c r="S299" s="183">
        <v>-310057</v>
      </c>
      <c r="T299" s="183">
        <v>479509</v>
      </c>
      <c r="U299" s="200">
        <f t="shared" si="22"/>
        <v>169452</v>
      </c>
    </row>
    <row r="300" spans="1:21" ht="12.75" customHeight="1">
      <c r="A300" s="180">
        <v>60000</v>
      </c>
      <c r="B300" s="181" t="s">
        <v>659</v>
      </c>
      <c r="C300" s="255">
        <f t="shared" si="23"/>
        <v>1.3165792967526738E-4</v>
      </c>
      <c r="D300" s="255">
        <f t="shared" si="24"/>
        <v>1.082127714750667E-4</v>
      </c>
      <c r="E300" s="200">
        <v>3082785.5038182973</v>
      </c>
      <c r="F300" s="200">
        <v>4165591</v>
      </c>
      <c r="G300" s="194">
        <v>0</v>
      </c>
      <c r="H300" s="200">
        <v>200218</v>
      </c>
      <c r="I300" s="200">
        <v>2774</v>
      </c>
      <c r="J300" s="200">
        <v>903375</v>
      </c>
      <c r="K300" s="200">
        <f t="shared" si="20"/>
        <v>1106367</v>
      </c>
      <c r="L300" s="182"/>
      <c r="M300" s="200">
        <v>209998</v>
      </c>
      <c r="N300" s="200">
        <v>1252359</v>
      </c>
      <c r="O300" s="200">
        <v>0</v>
      </c>
      <c r="P300" s="200">
        <v>685847</v>
      </c>
      <c r="Q300" s="200">
        <f t="shared" si="21"/>
        <v>2148204</v>
      </c>
      <c r="R300" s="200"/>
      <c r="S300" s="183">
        <v>-61490</v>
      </c>
      <c r="T300" s="183">
        <v>-40661</v>
      </c>
      <c r="U300" s="200">
        <f t="shared" si="22"/>
        <v>-102151</v>
      </c>
    </row>
    <row r="301" spans="1:21" ht="12.75" customHeight="1">
      <c r="A301" s="180">
        <v>90901</v>
      </c>
      <c r="B301" s="181" t="s">
        <v>660</v>
      </c>
      <c r="C301" s="255">
        <f t="shared" si="23"/>
        <v>8.4325306728835119E-4</v>
      </c>
      <c r="D301" s="255">
        <f t="shared" si="24"/>
        <v>7.8263042188614557E-4</v>
      </c>
      <c r="E301" s="200">
        <v>22295720.611810718</v>
      </c>
      <c r="F301" s="200">
        <v>26680105</v>
      </c>
      <c r="G301" s="194">
        <v>0</v>
      </c>
      <c r="H301" s="200">
        <v>1282371</v>
      </c>
      <c r="I301" s="200">
        <v>17767</v>
      </c>
      <c r="J301" s="200">
        <v>4366778</v>
      </c>
      <c r="K301" s="200">
        <f t="shared" si="20"/>
        <v>5666916</v>
      </c>
      <c r="L301" s="182"/>
      <c r="M301" s="200">
        <v>1345013</v>
      </c>
      <c r="N301" s="200">
        <v>8021209</v>
      </c>
      <c r="O301" s="200">
        <v>0</v>
      </c>
      <c r="P301" s="200">
        <v>942860</v>
      </c>
      <c r="Q301" s="200">
        <f t="shared" si="21"/>
        <v>10309082</v>
      </c>
      <c r="R301" s="200"/>
      <c r="S301" s="183">
        <v>-393838</v>
      </c>
      <c r="T301" s="183">
        <v>931144</v>
      </c>
      <c r="U301" s="200">
        <f t="shared" si="22"/>
        <v>537306</v>
      </c>
    </row>
    <row r="302" spans="1:21" ht="12.75" customHeight="1">
      <c r="A302" s="180">
        <v>91041</v>
      </c>
      <c r="B302" s="181" t="s">
        <v>661</v>
      </c>
      <c r="C302" s="255">
        <f t="shared" si="23"/>
        <v>1.6310668884516035E-4</v>
      </c>
      <c r="D302" s="255">
        <f t="shared" si="24"/>
        <v>1.5469246605538607E-4</v>
      </c>
      <c r="E302" s="200">
        <v>4406907.6635314431</v>
      </c>
      <c r="F302" s="200">
        <v>5160614</v>
      </c>
      <c r="G302" s="194">
        <v>0</v>
      </c>
      <c r="H302" s="200">
        <v>248043</v>
      </c>
      <c r="I302" s="200">
        <v>3437</v>
      </c>
      <c r="J302" s="200">
        <v>851586</v>
      </c>
      <c r="K302" s="200">
        <f t="shared" si="20"/>
        <v>1103066</v>
      </c>
      <c r="L302" s="182"/>
      <c r="M302" s="200">
        <v>260160</v>
      </c>
      <c r="N302" s="200">
        <v>1551507</v>
      </c>
      <c r="O302" s="200">
        <v>0</v>
      </c>
      <c r="P302" s="200">
        <v>0</v>
      </c>
      <c r="Q302" s="200">
        <f t="shared" si="21"/>
        <v>1811667</v>
      </c>
      <c r="R302" s="200"/>
      <c r="S302" s="183">
        <v>-76178</v>
      </c>
      <c r="T302" s="183">
        <v>233109</v>
      </c>
      <c r="U302" s="200">
        <f t="shared" si="22"/>
        <v>156931</v>
      </c>
    </row>
    <row r="303" spans="1:21" ht="12.75" customHeight="1">
      <c r="A303" s="180">
        <v>91111</v>
      </c>
      <c r="B303" s="181" t="s">
        <v>662</v>
      </c>
      <c r="C303" s="255">
        <f t="shared" si="23"/>
        <v>7.7162756638333128E-5</v>
      </c>
      <c r="D303" s="255">
        <f t="shared" si="24"/>
        <v>7.8581139271351164E-5</v>
      </c>
      <c r="E303" s="200">
        <v>2238634.0698709912</v>
      </c>
      <c r="F303" s="200">
        <v>2441391</v>
      </c>
      <c r="G303" s="194">
        <v>0</v>
      </c>
      <c r="H303" s="200">
        <v>117345</v>
      </c>
      <c r="I303" s="200">
        <v>1626</v>
      </c>
      <c r="J303" s="200">
        <v>316173</v>
      </c>
      <c r="K303" s="200">
        <f t="shared" si="20"/>
        <v>435144</v>
      </c>
      <c r="L303" s="182"/>
      <c r="M303" s="200">
        <v>123077</v>
      </c>
      <c r="N303" s="200">
        <v>733989</v>
      </c>
      <c r="O303" s="200">
        <v>0</v>
      </c>
      <c r="P303" s="200">
        <v>212311</v>
      </c>
      <c r="Q303" s="200">
        <f t="shared" si="21"/>
        <v>1069377</v>
      </c>
      <c r="R303" s="200"/>
      <c r="S303" s="183">
        <v>-36039</v>
      </c>
      <c r="T303" s="183">
        <v>54502</v>
      </c>
      <c r="U303" s="200">
        <f t="shared" si="22"/>
        <v>18463</v>
      </c>
    </row>
    <row r="304" spans="1:21" ht="12.75" customHeight="1">
      <c r="A304" s="180">
        <v>91151</v>
      </c>
      <c r="B304" s="181" t="s">
        <v>663</v>
      </c>
      <c r="C304" s="255">
        <f t="shared" si="23"/>
        <v>2.267426512302049E-4</v>
      </c>
      <c r="D304" s="255">
        <f t="shared" si="24"/>
        <v>2.1860909142694783E-4</v>
      </c>
      <c r="E304" s="200">
        <v>6227776.3416230641</v>
      </c>
      <c r="F304" s="200">
        <v>7174024</v>
      </c>
      <c r="G304" s="194">
        <v>0</v>
      </c>
      <c r="H304" s="200">
        <v>344817</v>
      </c>
      <c r="I304" s="200">
        <v>4777</v>
      </c>
      <c r="J304" s="200">
        <v>870252</v>
      </c>
      <c r="K304" s="200">
        <f t="shared" si="20"/>
        <v>1219846</v>
      </c>
      <c r="L304" s="182"/>
      <c r="M304" s="200">
        <v>361661</v>
      </c>
      <c r="N304" s="200">
        <v>2156826</v>
      </c>
      <c r="O304" s="200">
        <v>0</v>
      </c>
      <c r="P304" s="200">
        <v>402232</v>
      </c>
      <c r="Q304" s="200">
        <f t="shared" si="21"/>
        <v>2920719</v>
      </c>
      <c r="R304" s="200"/>
      <c r="S304" s="183">
        <v>-105899</v>
      </c>
      <c r="T304" s="183">
        <v>153722</v>
      </c>
      <c r="U304" s="200">
        <f t="shared" si="22"/>
        <v>47823</v>
      </c>
    </row>
    <row r="305" spans="1:21" ht="12.75" customHeight="1">
      <c r="A305" s="180">
        <v>98101</v>
      </c>
      <c r="B305" s="181" t="s">
        <v>664</v>
      </c>
      <c r="C305" s="255">
        <f t="shared" si="23"/>
        <v>1.0154764300559014E-3</v>
      </c>
      <c r="D305" s="255">
        <f t="shared" si="24"/>
        <v>9.7488576480171804E-4</v>
      </c>
      <c r="E305" s="200">
        <v>27772726.478057314</v>
      </c>
      <c r="F305" s="200">
        <v>32129166</v>
      </c>
      <c r="G305" s="194">
        <v>0</v>
      </c>
      <c r="H305" s="200">
        <v>1544279</v>
      </c>
      <c r="I305" s="200">
        <v>21395</v>
      </c>
      <c r="J305" s="200">
        <v>4024576</v>
      </c>
      <c r="K305" s="200">
        <f t="shared" si="20"/>
        <v>5590250</v>
      </c>
      <c r="L305" s="182"/>
      <c r="M305" s="200">
        <v>1619715</v>
      </c>
      <c r="N305" s="200">
        <v>9659435</v>
      </c>
      <c r="O305" s="200">
        <v>0</v>
      </c>
      <c r="P305" s="200">
        <v>1966440</v>
      </c>
      <c r="Q305" s="200">
        <f t="shared" si="21"/>
        <v>13245590</v>
      </c>
      <c r="R305" s="200"/>
      <c r="S305" s="183">
        <v>-474274</v>
      </c>
      <c r="T305" s="183">
        <v>647433</v>
      </c>
      <c r="U305" s="200">
        <f t="shared" si="22"/>
        <v>173159</v>
      </c>
    </row>
    <row r="306" spans="1:21" ht="12.75" customHeight="1">
      <c r="A306" s="180">
        <v>98103</v>
      </c>
      <c r="B306" s="181" t="s">
        <v>665</v>
      </c>
      <c r="C306" s="255">
        <f t="shared" si="23"/>
        <v>1.828312739328519E-4</v>
      </c>
      <c r="D306" s="255">
        <f t="shared" si="24"/>
        <v>1.7860237630315832E-4</v>
      </c>
      <c r="E306" s="200">
        <v>5088057.6211999068</v>
      </c>
      <c r="F306" s="200">
        <v>5784690</v>
      </c>
      <c r="G306" s="194">
        <v>0</v>
      </c>
      <c r="H306" s="200">
        <v>278039</v>
      </c>
      <c r="I306" s="200">
        <v>3852</v>
      </c>
      <c r="J306" s="200">
        <v>301399</v>
      </c>
      <c r="K306" s="200">
        <f t="shared" si="20"/>
        <v>583290</v>
      </c>
      <c r="L306" s="182"/>
      <c r="M306" s="200">
        <v>291621</v>
      </c>
      <c r="N306" s="200">
        <v>1739131</v>
      </c>
      <c r="O306" s="200">
        <v>0</v>
      </c>
      <c r="P306" s="200">
        <v>375768</v>
      </c>
      <c r="Q306" s="200">
        <f t="shared" si="21"/>
        <v>2406520</v>
      </c>
      <c r="R306" s="200"/>
      <c r="S306" s="183">
        <v>-85391</v>
      </c>
      <c r="T306" s="183">
        <v>-16199</v>
      </c>
      <c r="U306" s="200">
        <f t="shared" si="22"/>
        <v>-101590</v>
      </c>
    </row>
    <row r="307" spans="1:21" ht="12.75" customHeight="1">
      <c r="A307" s="180">
        <v>98111</v>
      </c>
      <c r="B307" s="181" t="s">
        <v>666</v>
      </c>
      <c r="C307" s="255">
        <f t="shared" si="23"/>
        <v>3.7913839314617284E-4</v>
      </c>
      <c r="D307" s="255">
        <f t="shared" si="24"/>
        <v>3.6790374461923714E-4</v>
      </c>
      <c r="E307" s="200">
        <v>10480910.111187538</v>
      </c>
      <c r="F307" s="200">
        <v>11995749</v>
      </c>
      <c r="G307" s="194">
        <v>0</v>
      </c>
      <c r="H307" s="200">
        <v>576572</v>
      </c>
      <c r="I307" s="200">
        <v>7988</v>
      </c>
      <c r="J307" s="200">
        <v>754184</v>
      </c>
      <c r="K307" s="200">
        <f t="shared" si="20"/>
        <v>1338744</v>
      </c>
      <c r="L307" s="182"/>
      <c r="M307" s="200">
        <v>604737</v>
      </c>
      <c r="N307" s="200">
        <v>3606448</v>
      </c>
      <c r="O307" s="200">
        <v>0</v>
      </c>
      <c r="P307" s="200">
        <v>65116</v>
      </c>
      <c r="Q307" s="200">
        <f t="shared" si="21"/>
        <v>4276301</v>
      </c>
      <c r="R307" s="200"/>
      <c r="S307" s="183">
        <v>-177075</v>
      </c>
      <c r="T307" s="183">
        <v>184294</v>
      </c>
      <c r="U307" s="200">
        <f t="shared" si="22"/>
        <v>7219</v>
      </c>
    </row>
    <row r="308" spans="1:21" ht="12.75" customHeight="1">
      <c r="A308" s="180">
        <v>98131</v>
      </c>
      <c r="B308" s="181" t="s">
        <v>667</v>
      </c>
      <c r="C308" s="255">
        <f t="shared" si="23"/>
        <v>8.1804991892548895E-5</v>
      </c>
      <c r="D308" s="255">
        <f t="shared" si="24"/>
        <v>7.8752789070140019E-5</v>
      </c>
      <c r="E308" s="200">
        <v>2243524.0611744812</v>
      </c>
      <c r="F308" s="200">
        <v>2588269</v>
      </c>
      <c r="G308" s="194">
        <v>0</v>
      </c>
      <c r="H308" s="200">
        <v>124404</v>
      </c>
      <c r="I308" s="200">
        <v>1724</v>
      </c>
      <c r="J308" s="200">
        <v>125700</v>
      </c>
      <c r="K308" s="200">
        <f t="shared" si="20"/>
        <v>251828</v>
      </c>
      <c r="L308" s="182"/>
      <c r="M308" s="200">
        <v>130481</v>
      </c>
      <c r="N308" s="200">
        <v>778147</v>
      </c>
      <c r="O308" s="200">
        <v>0</v>
      </c>
      <c r="P308" s="200">
        <v>520045</v>
      </c>
      <c r="Q308" s="200">
        <f t="shared" si="21"/>
        <v>1428673</v>
      </c>
      <c r="R308" s="200"/>
      <c r="S308" s="183">
        <v>-38207</v>
      </c>
      <c r="T308" s="183">
        <v>-121245</v>
      </c>
      <c r="U308" s="200">
        <f t="shared" si="22"/>
        <v>-159452</v>
      </c>
    </row>
    <row r="309" spans="1:21" ht="12.75" customHeight="1">
      <c r="A309" s="180">
        <v>99401</v>
      </c>
      <c r="B309" s="181" t="s">
        <v>668</v>
      </c>
      <c r="C309" s="255">
        <f t="shared" si="23"/>
        <v>3.0072650170400849E-4</v>
      </c>
      <c r="D309" s="255">
        <f t="shared" si="24"/>
        <v>2.9742329040331202E-4</v>
      </c>
      <c r="E309" s="200">
        <v>8473049.8595956489</v>
      </c>
      <c r="F309" s="200">
        <v>9514836</v>
      </c>
      <c r="G309" s="194">
        <v>0</v>
      </c>
      <c r="H309" s="200">
        <v>457328</v>
      </c>
      <c r="I309" s="200">
        <v>6336</v>
      </c>
      <c r="J309" s="200">
        <v>801968</v>
      </c>
      <c r="K309" s="200">
        <f t="shared" si="20"/>
        <v>1265632</v>
      </c>
      <c r="L309" s="182"/>
      <c r="M309" s="200">
        <v>479668</v>
      </c>
      <c r="N309" s="200">
        <v>2860577</v>
      </c>
      <c r="O309" s="200">
        <v>0</v>
      </c>
      <c r="P309" s="200">
        <v>1067224</v>
      </c>
      <c r="Q309" s="200">
        <f t="shared" si="21"/>
        <v>4407469</v>
      </c>
      <c r="R309" s="200"/>
      <c r="S309" s="183">
        <v>-140453</v>
      </c>
      <c r="T309" s="183">
        <v>-17655</v>
      </c>
      <c r="U309" s="200">
        <f t="shared" si="22"/>
        <v>-158108</v>
      </c>
    </row>
    <row r="310" spans="1:21" ht="12.75" customHeight="1">
      <c r="A310" s="180">
        <v>99521</v>
      </c>
      <c r="B310" s="181" t="s">
        <v>669</v>
      </c>
      <c r="C310" s="255">
        <f t="shared" si="23"/>
        <v>1.8066417264851691E-4</v>
      </c>
      <c r="D310" s="255">
        <f t="shared" si="24"/>
        <v>1.6688708151611981E-4</v>
      </c>
      <c r="E310" s="200">
        <v>4754310.1304911803</v>
      </c>
      <c r="F310" s="200">
        <v>5716124</v>
      </c>
      <c r="G310" s="194">
        <v>0</v>
      </c>
      <c r="H310" s="200">
        <v>274744</v>
      </c>
      <c r="I310" s="200">
        <v>3806</v>
      </c>
      <c r="J310" s="200">
        <v>1250569</v>
      </c>
      <c r="K310" s="200">
        <f t="shared" si="20"/>
        <v>1529119</v>
      </c>
      <c r="L310" s="182"/>
      <c r="M310" s="200">
        <v>288165</v>
      </c>
      <c r="N310" s="200">
        <v>1718517</v>
      </c>
      <c r="O310" s="200">
        <v>0</v>
      </c>
      <c r="P310" s="200">
        <v>0</v>
      </c>
      <c r="Q310" s="200">
        <f t="shared" si="21"/>
        <v>2006682</v>
      </c>
      <c r="R310" s="200"/>
      <c r="S310" s="183">
        <v>-84378</v>
      </c>
      <c r="T310" s="183">
        <v>323235</v>
      </c>
      <c r="U310" s="200">
        <f t="shared" si="22"/>
        <v>238857</v>
      </c>
    </row>
    <row r="311" spans="1:21" ht="12.75" customHeight="1">
      <c r="A311" s="180">
        <v>99831</v>
      </c>
      <c r="B311" s="181" t="s">
        <v>670</v>
      </c>
      <c r="C311" s="255">
        <f t="shared" si="23"/>
        <v>2.0121652051421408E-5</v>
      </c>
      <c r="D311" s="255">
        <f t="shared" si="24"/>
        <v>1.8241789381114003E-5</v>
      </c>
      <c r="E311" s="200">
        <v>519675.47916247591</v>
      </c>
      <c r="F311" s="200">
        <v>636639</v>
      </c>
      <c r="G311" s="194">
        <v>0</v>
      </c>
      <c r="H311" s="200">
        <v>30600</v>
      </c>
      <c r="I311" s="200">
        <v>424</v>
      </c>
      <c r="J311" s="200">
        <v>206510</v>
      </c>
      <c r="K311" s="200">
        <f t="shared" si="20"/>
        <v>237534</v>
      </c>
      <c r="L311" s="182"/>
      <c r="M311" s="200">
        <v>32095</v>
      </c>
      <c r="N311" s="200">
        <v>191402</v>
      </c>
      <c r="O311" s="200">
        <v>0</v>
      </c>
      <c r="P311" s="200">
        <v>153268</v>
      </c>
      <c r="Q311" s="200">
        <f t="shared" si="21"/>
        <v>376765</v>
      </c>
      <c r="R311" s="200"/>
      <c r="S311" s="183">
        <v>-9398</v>
      </c>
      <c r="T311" s="183">
        <v>21188</v>
      </c>
      <c r="U311" s="200">
        <f t="shared" si="22"/>
        <v>11790</v>
      </c>
    </row>
    <row r="312" spans="1:21" s="188" customFormat="1" ht="12.75" customHeight="1" thickBot="1">
      <c r="A312" s="185"/>
      <c r="B312" s="186" t="s">
        <v>743</v>
      </c>
      <c r="C312" s="261">
        <f>SUM(C3:C311)</f>
        <v>0.99999999999999989</v>
      </c>
      <c r="D312" s="261">
        <f>SUM(D3:D311)</f>
        <v>1.0000000000000011</v>
      </c>
      <c r="E312" s="201">
        <v>28488185468.279976</v>
      </c>
      <c r="F312" s="201">
        <f>SUM(F4:F311)</f>
        <v>31639499499</v>
      </c>
      <c r="G312" s="195">
        <v>0</v>
      </c>
      <c r="H312" s="201">
        <f>SUM(H4:H311)</f>
        <v>1520743317</v>
      </c>
      <c r="I312" s="201">
        <f>SUM(I4:I311)</f>
        <v>21069394</v>
      </c>
      <c r="J312" s="201">
        <f t="shared" ref="J312:Q312" si="25">SUM(J4:J311)</f>
        <v>1653733682</v>
      </c>
      <c r="K312" s="201">
        <f t="shared" si="25"/>
        <v>3195546393</v>
      </c>
      <c r="L312" s="187"/>
      <c r="M312" s="201">
        <f t="shared" si="25"/>
        <v>1595029353</v>
      </c>
      <c r="N312" s="201">
        <f t="shared" si="25"/>
        <v>9512220240</v>
      </c>
      <c r="O312" s="201">
        <f t="shared" si="25"/>
        <v>0</v>
      </c>
      <c r="P312" s="201">
        <f t="shared" si="25"/>
        <v>1653733820</v>
      </c>
      <c r="Q312" s="201">
        <f t="shared" si="25"/>
        <v>12760983413</v>
      </c>
      <c r="R312" s="201"/>
      <c r="S312" s="209">
        <f t="shared" ref="S312:U312" si="26">SUM(S4:S311)</f>
        <v>-467046016</v>
      </c>
      <c r="T312" s="209">
        <f t="shared" si="26"/>
        <v>103</v>
      </c>
      <c r="U312" s="209">
        <f t="shared" si="26"/>
        <v>-467045913</v>
      </c>
    </row>
    <row r="313" spans="1:21" ht="13.5" thickTop="1">
      <c r="A313" s="189"/>
      <c r="B313" s="190"/>
      <c r="C313" s="190"/>
      <c r="D313" s="190"/>
      <c r="E313" s="202"/>
      <c r="F313" s="202"/>
      <c r="G313" s="196"/>
      <c r="H313" s="202"/>
      <c r="I313" s="202"/>
      <c r="J313" s="202"/>
      <c r="K313" s="202"/>
      <c r="L313" s="191"/>
      <c r="M313" s="202"/>
      <c r="N313" s="202"/>
      <c r="O313" s="202"/>
      <c r="P313" s="202"/>
      <c r="Q313" s="202"/>
      <c r="R313" s="202"/>
      <c r="U313" s="202"/>
    </row>
    <row r="329" spans="21:21">
      <c r="U329" s="210"/>
    </row>
  </sheetData>
  <sheetProtection algorithmName="SHA-512" hashValue="7I3d07U0cNfs2VjCGgHOQJqum2tmXF+EbDWOHJ06veH8Ro8mvBvCjEV8TuvyPVG8IzZt/+kIR7zy9k/5W8BN7A==" saltValue="aO/z9Wp8x+bHpBcsIAYTQA==" spinCount="100000" sheet="1" objects="1" scenarios="1"/>
  <mergeCells count="3">
    <mergeCell ref="G1:K1"/>
    <mergeCell ref="M1:Q1"/>
    <mergeCell ref="S1:U1"/>
  </mergeCells>
  <pageMargins left="0.7" right="0.7" top="0.75" bottom="0.75" header="0.3" footer="0.3"/>
  <pageSetup paperSize="5" scale="49" fitToHeight="0" orientation="landscape" r:id="rId1"/>
  <headerFooter>
    <oddFooter>&amp;F</oddFooter>
  </headerFooter>
  <ignoredErrors>
    <ignoredError sqref="K295:K311 K271:K294 K241:K270 K214:K240 K190:K213 K163:K189 K133:K162 K109:K132 K80:K108 K53:K79 K26:K52 K4:K2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8A1D-F11B-4DD5-A8C5-18C5FFFC7079}">
  <dimension ref="A1:D441"/>
  <sheetViews>
    <sheetView topLeftCell="A6" zoomScaleNormal="100" zoomScaleSheetLayoutView="80" workbookViewId="0">
      <pane xSplit="2" ySplit="5" topLeftCell="C302" activePane="bottomRight" state="frozen"/>
      <selection activeCell="A6" sqref="A6"/>
      <selection pane="topRight" activeCell="C6" sqref="C6"/>
      <selection pane="bottomLeft" activeCell="A12" sqref="A12"/>
      <selection pane="bottomRight" activeCell="C306" sqref="C306"/>
    </sheetView>
  </sheetViews>
  <sheetFormatPr defaultRowHeight="15.75"/>
  <cols>
    <col min="1" max="1" width="14.28515625" style="268" customWidth="1"/>
    <col min="2" max="2" width="56.42578125" style="269" customWidth="1"/>
    <col min="3" max="3" width="18.7109375" style="265" customWidth="1"/>
    <col min="4" max="4" width="18.7109375" style="266" customWidth="1"/>
    <col min="5" max="16384" width="9.140625" style="265"/>
  </cols>
  <sheetData>
    <row r="1" spans="1:4" ht="18" hidden="1" customHeight="1">
      <c r="A1" s="262"/>
      <c r="B1" s="263"/>
    </row>
    <row r="2" spans="1:4" ht="18" hidden="1" customHeight="1">
      <c r="A2" s="262"/>
      <c r="B2" s="263"/>
    </row>
    <row r="3" spans="1:4" ht="18" hidden="1" customHeight="1"/>
    <row r="4" spans="1:4" ht="18" hidden="1" customHeight="1"/>
    <row r="5" spans="1:4" ht="18" hidden="1" customHeight="1"/>
    <row r="6" spans="1:4" ht="5.45" customHeight="1">
      <c r="A6" s="270"/>
      <c r="B6" s="271"/>
      <c r="C6" s="271"/>
      <c r="D6" s="272"/>
    </row>
    <row r="7" spans="1:4" s="277" customFormat="1" ht="18" customHeight="1">
      <c r="A7" s="273"/>
      <c r="B7" s="274"/>
      <c r="C7" s="274"/>
      <c r="D7" s="276"/>
    </row>
    <row r="8" spans="1:4" s="283" customFormat="1" ht="24.6" customHeight="1">
      <c r="A8" s="278"/>
      <c r="B8" s="279"/>
      <c r="C8" s="279"/>
      <c r="D8" s="280"/>
    </row>
    <row r="9" spans="1:4" s="290" customFormat="1" ht="159.75" customHeight="1" thickBot="1">
      <c r="A9" s="284" t="s">
        <v>692</v>
      </c>
      <c r="B9" s="285" t="s">
        <v>364</v>
      </c>
      <c r="C9" s="286" t="s">
        <v>819</v>
      </c>
      <c r="D9" s="287" t="s">
        <v>820</v>
      </c>
    </row>
    <row r="10" spans="1:4" s="295" customFormat="1" ht="13.5" thickBot="1">
      <c r="A10" s="284" t="s">
        <v>693</v>
      </c>
      <c r="B10" s="291" t="s">
        <v>694</v>
      </c>
      <c r="C10" s="284" t="s">
        <v>826</v>
      </c>
      <c r="D10" s="293" t="s">
        <v>827</v>
      </c>
    </row>
    <row r="11" spans="1:4">
      <c r="A11" s="296">
        <v>10200</v>
      </c>
      <c r="B11" s="297" t="s">
        <v>370</v>
      </c>
      <c r="C11" s="298">
        <v>-1198480.08</v>
      </c>
      <c r="D11" s="299">
        <v>-463751.86028493941</v>
      </c>
    </row>
    <row r="12" spans="1:4">
      <c r="A12" s="296">
        <v>10400</v>
      </c>
      <c r="B12" s="297" t="s">
        <v>371</v>
      </c>
      <c r="C12" s="298">
        <v>-3292446.28</v>
      </c>
      <c r="D12" s="299">
        <v>-1332171.4774516032</v>
      </c>
    </row>
    <row r="13" spans="1:4">
      <c r="A13" s="296">
        <v>10500</v>
      </c>
      <c r="B13" s="297" t="s">
        <v>372</v>
      </c>
      <c r="C13" s="298">
        <v>-735698.44000000006</v>
      </c>
      <c r="D13" s="299">
        <v>-319503.65105194092</v>
      </c>
    </row>
    <row r="14" spans="1:4">
      <c r="A14" s="296">
        <v>10700</v>
      </c>
      <c r="B14" s="297" t="s">
        <v>373</v>
      </c>
      <c r="C14" s="298">
        <v>-5369432.9699999997</v>
      </c>
      <c r="D14" s="299">
        <v>-2057797.2894269289</v>
      </c>
    </row>
    <row r="15" spans="1:4">
      <c r="A15" s="296">
        <v>10800</v>
      </c>
      <c r="B15" s="297" t="s">
        <v>374</v>
      </c>
      <c r="C15" s="298">
        <v>-22389441.119999997</v>
      </c>
      <c r="D15" s="299">
        <v>-8476436.3333443031</v>
      </c>
    </row>
    <row r="16" spans="1:4">
      <c r="A16" s="296">
        <v>10850</v>
      </c>
      <c r="B16" s="297" t="s">
        <v>375</v>
      </c>
      <c r="C16" s="298">
        <v>-247981.09000000003</v>
      </c>
      <c r="D16" s="299">
        <v>-68863.512455616932</v>
      </c>
    </row>
    <row r="17" spans="1:4">
      <c r="A17" s="296">
        <v>10900</v>
      </c>
      <c r="B17" s="297" t="s">
        <v>376</v>
      </c>
      <c r="C17" s="298">
        <v>-2009271.9700000002</v>
      </c>
      <c r="D17" s="299">
        <v>-622154.04856394127</v>
      </c>
    </row>
    <row r="18" spans="1:4">
      <c r="A18" s="296">
        <v>10910</v>
      </c>
      <c r="B18" s="297" t="s">
        <v>377</v>
      </c>
      <c r="C18" s="298">
        <v>-371353.88999999996</v>
      </c>
      <c r="D18" s="299">
        <v>-151312.33192255054</v>
      </c>
    </row>
    <row r="19" spans="1:4">
      <c r="A19" s="296">
        <v>10930</v>
      </c>
      <c r="B19" s="297" t="s">
        <v>378</v>
      </c>
      <c r="C19" s="298">
        <v>-6518441.8699999992</v>
      </c>
      <c r="D19" s="299">
        <v>-2103804.4298564489</v>
      </c>
    </row>
    <row r="20" spans="1:4">
      <c r="A20" s="296">
        <v>10940</v>
      </c>
      <c r="B20" s="297" t="s">
        <v>379</v>
      </c>
      <c r="C20" s="298">
        <v>-834744.65</v>
      </c>
      <c r="D20" s="299">
        <v>-277094.24117959884</v>
      </c>
    </row>
    <row r="21" spans="1:4">
      <c r="A21" s="296">
        <v>10950</v>
      </c>
      <c r="B21" s="297" t="s">
        <v>380</v>
      </c>
      <c r="C21" s="298">
        <v>-920682.65999999992</v>
      </c>
      <c r="D21" s="299">
        <v>-374961.92540189286</v>
      </c>
    </row>
    <row r="22" spans="1:4">
      <c r="A22" s="296">
        <v>11050</v>
      </c>
      <c r="B22" s="297" t="s">
        <v>712</v>
      </c>
      <c r="C22" s="298">
        <v>-293283.18999999994</v>
      </c>
      <c r="D22" s="299">
        <v>-101238.07219522029</v>
      </c>
    </row>
    <row r="23" spans="1:4">
      <c r="A23" s="296">
        <v>11300</v>
      </c>
      <c r="B23" s="297" t="s">
        <v>381</v>
      </c>
      <c r="C23" s="298">
        <v>-5724756.4299999997</v>
      </c>
      <c r="D23" s="299">
        <v>-1953877.9922581527</v>
      </c>
    </row>
    <row r="24" spans="1:4">
      <c r="A24" s="296">
        <v>11310</v>
      </c>
      <c r="B24" s="297" t="s">
        <v>382</v>
      </c>
      <c r="C24" s="298">
        <v>-643204.63000000012</v>
      </c>
      <c r="D24" s="299">
        <v>-228628.94663159383</v>
      </c>
    </row>
    <row r="25" spans="1:4">
      <c r="A25" s="296">
        <v>11600</v>
      </c>
      <c r="B25" s="297" t="s">
        <v>383</v>
      </c>
      <c r="C25" s="298">
        <v>-2312760.3299999996</v>
      </c>
      <c r="D25" s="299">
        <v>-1029704.9781954738</v>
      </c>
    </row>
    <row r="26" spans="1:4">
      <c r="A26" s="296">
        <v>11900</v>
      </c>
      <c r="B26" s="297" t="s">
        <v>384</v>
      </c>
      <c r="C26" s="298">
        <v>-318482.68</v>
      </c>
      <c r="D26" s="299">
        <v>-114012.69009808679</v>
      </c>
    </row>
    <row r="27" spans="1:4">
      <c r="A27" s="296">
        <v>12100</v>
      </c>
      <c r="B27" s="297" t="s">
        <v>385</v>
      </c>
      <c r="C27" s="298">
        <v>-284393.90000000002</v>
      </c>
      <c r="D27" s="299">
        <v>-118617.73349941637</v>
      </c>
    </row>
    <row r="28" spans="1:4">
      <c r="A28" s="296">
        <v>12150</v>
      </c>
      <c r="B28" s="297" t="s">
        <v>386</v>
      </c>
      <c r="C28" s="298">
        <v>-33816.090000000004</v>
      </c>
      <c r="D28" s="299">
        <v>-17150.319046898381</v>
      </c>
    </row>
    <row r="29" spans="1:4">
      <c r="A29" s="296">
        <v>12160</v>
      </c>
      <c r="B29" s="297" t="s">
        <v>387</v>
      </c>
      <c r="C29" s="298">
        <v>-2234941.4300000002</v>
      </c>
      <c r="D29" s="299">
        <v>-808161.22738771443</v>
      </c>
    </row>
    <row r="30" spans="1:4">
      <c r="A30" s="296">
        <v>12220</v>
      </c>
      <c r="B30" s="297" t="s">
        <v>388</v>
      </c>
      <c r="C30" s="298">
        <v>-56182833.619999997</v>
      </c>
      <c r="D30" s="299">
        <v>-19819069.826880764</v>
      </c>
    </row>
    <row r="31" spans="1:4">
      <c r="A31" s="296">
        <v>12510</v>
      </c>
      <c r="B31" s="297" t="s">
        <v>389</v>
      </c>
      <c r="C31" s="298">
        <v>-5718253.79</v>
      </c>
      <c r="D31" s="299">
        <v>-1758756.6982571294</v>
      </c>
    </row>
    <row r="32" spans="1:4">
      <c r="A32" s="296">
        <v>12600</v>
      </c>
      <c r="B32" s="297" t="s">
        <v>390</v>
      </c>
      <c r="C32" s="298">
        <v>-2416126.5100000002</v>
      </c>
      <c r="D32" s="299">
        <v>-830697.31325002038</v>
      </c>
    </row>
    <row r="33" spans="1:4">
      <c r="A33" s="296">
        <v>12700</v>
      </c>
      <c r="B33" s="297" t="s">
        <v>391</v>
      </c>
      <c r="C33" s="298">
        <v>-1350399.8900000001</v>
      </c>
      <c r="D33" s="299">
        <v>-450457.84999879031</v>
      </c>
    </row>
    <row r="34" spans="1:4">
      <c r="A34" s="296">
        <v>13500</v>
      </c>
      <c r="B34" s="297" t="s">
        <v>392</v>
      </c>
      <c r="C34" s="298">
        <v>-4969380.53</v>
      </c>
      <c r="D34" s="299">
        <v>-1797475.7935752792</v>
      </c>
    </row>
    <row r="35" spans="1:4">
      <c r="A35" s="296">
        <v>13700</v>
      </c>
      <c r="B35" s="297" t="s">
        <v>393</v>
      </c>
      <c r="C35" s="298">
        <v>-619221.52</v>
      </c>
      <c r="D35" s="299">
        <v>-198010.83058192595</v>
      </c>
    </row>
    <row r="36" spans="1:4">
      <c r="A36" s="296">
        <v>14300</v>
      </c>
      <c r="B36" s="297" t="s">
        <v>394</v>
      </c>
      <c r="C36" s="298">
        <v>-1578488.34</v>
      </c>
      <c r="D36" s="299">
        <v>-614095.9830537535</v>
      </c>
    </row>
    <row r="37" spans="1:4">
      <c r="A37" s="332">
        <v>14300.2</v>
      </c>
      <c r="B37" s="297" t="s">
        <v>395</v>
      </c>
      <c r="C37" s="298">
        <v>-224807.74</v>
      </c>
      <c r="D37" s="299">
        <v>-93160.216370022055</v>
      </c>
    </row>
    <row r="38" spans="1:4">
      <c r="A38" s="296">
        <v>18400</v>
      </c>
      <c r="B38" s="297" t="s">
        <v>396</v>
      </c>
      <c r="C38" s="298">
        <v>-6089342.9300000006</v>
      </c>
      <c r="D38" s="299">
        <v>-2265975.062042064</v>
      </c>
    </row>
    <row r="39" spans="1:4">
      <c r="A39" s="296">
        <v>18600</v>
      </c>
      <c r="B39" s="297" t="s">
        <v>397</v>
      </c>
      <c r="C39" s="298">
        <v>-17219.789999999997</v>
      </c>
      <c r="D39" s="299">
        <v>-5684.3898533706761</v>
      </c>
    </row>
    <row r="40" spans="1:4">
      <c r="A40" s="296">
        <v>18640</v>
      </c>
      <c r="B40" s="297" t="s">
        <v>713</v>
      </c>
      <c r="C40" s="298">
        <v>-2097</v>
      </c>
      <c r="D40" s="299">
        <v>-638.49769929211641</v>
      </c>
    </row>
    <row r="41" spans="1:4">
      <c r="A41" s="296">
        <v>18690</v>
      </c>
      <c r="B41" s="297" t="s">
        <v>398</v>
      </c>
      <c r="C41" s="298">
        <v>0</v>
      </c>
      <c r="D41" s="299">
        <v>0</v>
      </c>
    </row>
    <row r="42" spans="1:4">
      <c r="A42" s="296">
        <v>18740</v>
      </c>
      <c r="B42" s="297" t="s">
        <v>399</v>
      </c>
      <c r="C42" s="298">
        <v>-9535.43</v>
      </c>
      <c r="D42" s="299">
        <v>0</v>
      </c>
    </row>
    <row r="43" spans="1:4">
      <c r="A43" s="296">
        <v>18780</v>
      </c>
      <c r="B43" s="297" t="s">
        <v>400</v>
      </c>
      <c r="C43" s="298">
        <v>-18935.39</v>
      </c>
      <c r="D43" s="299">
        <v>-9663.6252104636042</v>
      </c>
    </row>
    <row r="44" spans="1:4">
      <c r="A44" s="296">
        <v>19005</v>
      </c>
      <c r="B44" s="297" t="s">
        <v>401</v>
      </c>
      <c r="C44" s="298">
        <v>-987809.02999999991</v>
      </c>
      <c r="D44" s="299">
        <v>-309931.08515317697</v>
      </c>
    </row>
    <row r="45" spans="1:4">
      <c r="A45" s="296">
        <v>19100</v>
      </c>
      <c r="B45" s="297" t="s">
        <v>402</v>
      </c>
      <c r="C45" s="298">
        <v>-74986340.5</v>
      </c>
      <c r="D45" s="299">
        <v>-29447354.687661108</v>
      </c>
    </row>
    <row r="46" spans="1:4">
      <c r="A46" s="296">
        <v>20100</v>
      </c>
      <c r="B46" s="297" t="s">
        <v>403</v>
      </c>
      <c r="C46" s="298">
        <v>-12524531.259999998</v>
      </c>
      <c r="D46" s="299">
        <v>-4932065.6945967712</v>
      </c>
    </row>
    <row r="47" spans="1:4">
      <c r="A47" s="296">
        <v>20200</v>
      </c>
      <c r="B47" s="297" t="s">
        <v>404</v>
      </c>
      <c r="C47" s="298">
        <v>-1965990.7000000002</v>
      </c>
      <c r="D47" s="299">
        <v>-732852.17758766643</v>
      </c>
    </row>
    <row r="48" spans="1:4">
      <c r="A48" s="296">
        <v>20300</v>
      </c>
      <c r="B48" s="297" t="s">
        <v>405</v>
      </c>
      <c r="C48" s="298">
        <v>-28287618.149999999</v>
      </c>
      <c r="D48" s="299">
        <v>-11531382.180130756</v>
      </c>
    </row>
    <row r="49" spans="1:4">
      <c r="A49" s="296">
        <v>20400</v>
      </c>
      <c r="B49" s="297" t="s">
        <v>406</v>
      </c>
      <c r="C49" s="298">
        <v>-1457192.4999999998</v>
      </c>
      <c r="D49" s="299">
        <v>-547461.18505287718</v>
      </c>
    </row>
    <row r="50" spans="1:4">
      <c r="A50" s="296">
        <v>20600</v>
      </c>
      <c r="B50" s="297" t="s">
        <v>407</v>
      </c>
      <c r="C50" s="298">
        <v>-3381531.8699999996</v>
      </c>
      <c r="D50" s="299">
        <v>-1285440.18244504</v>
      </c>
    </row>
    <row r="51" spans="1:4">
      <c r="A51" s="296">
        <v>20700</v>
      </c>
      <c r="B51" s="297" t="s">
        <v>408</v>
      </c>
      <c r="C51" s="298">
        <v>-7555268.1799999997</v>
      </c>
      <c r="D51" s="299">
        <v>-2807546.2239231281</v>
      </c>
    </row>
    <row r="52" spans="1:4">
      <c r="A52" s="296">
        <v>20800</v>
      </c>
      <c r="B52" s="297" t="s">
        <v>409</v>
      </c>
      <c r="C52" s="298">
        <v>-5544692.21</v>
      </c>
      <c r="D52" s="299">
        <v>-2060801.5867299947</v>
      </c>
    </row>
    <row r="53" spans="1:4">
      <c r="A53" s="296">
        <v>20900</v>
      </c>
      <c r="B53" s="297" t="s">
        <v>410</v>
      </c>
      <c r="C53" s="298">
        <v>-12433563.300000001</v>
      </c>
      <c r="D53" s="299">
        <v>-4855470.0515853921</v>
      </c>
    </row>
    <row r="54" spans="1:4">
      <c r="A54" s="296">
        <v>21200</v>
      </c>
      <c r="B54" s="297" t="s">
        <v>411</v>
      </c>
      <c r="C54" s="298">
        <v>-3692775.6400000006</v>
      </c>
      <c r="D54" s="299">
        <v>-1499030.7210967788</v>
      </c>
    </row>
    <row r="55" spans="1:4">
      <c r="A55" s="296">
        <v>21300</v>
      </c>
      <c r="B55" s="297" t="s">
        <v>412</v>
      </c>
      <c r="C55" s="298">
        <v>-44500245.399999999</v>
      </c>
      <c r="D55" s="299">
        <v>-18550748.94287711</v>
      </c>
    </row>
    <row r="56" spans="1:4">
      <c r="A56" s="296">
        <v>21520</v>
      </c>
      <c r="B56" s="297" t="s">
        <v>41</v>
      </c>
      <c r="C56" s="298">
        <v>-80030050.209999993</v>
      </c>
      <c r="D56" s="299">
        <v>-33071762.014674321</v>
      </c>
    </row>
    <row r="57" spans="1:4">
      <c r="A57" s="296">
        <v>21525</v>
      </c>
      <c r="B57" s="297" t="s">
        <v>413</v>
      </c>
      <c r="C57" s="298">
        <v>-1253868.6800000002</v>
      </c>
      <c r="D57" s="299">
        <v>-788292.05156321521</v>
      </c>
    </row>
    <row r="58" spans="1:4" ht="31.5">
      <c r="A58" s="332">
        <v>21525.200000000001</v>
      </c>
      <c r="B58" s="297" t="s">
        <v>715</v>
      </c>
      <c r="C58" s="298">
        <v>-953347</v>
      </c>
      <c r="D58" s="299">
        <v>-71669.228447933929</v>
      </c>
    </row>
    <row r="59" spans="1:4">
      <c r="A59" s="296">
        <v>21550</v>
      </c>
      <c r="B59" s="297" t="s">
        <v>414</v>
      </c>
      <c r="C59" s="298">
        <v>-48675786.279999994</v>
      </c>
      <c r="D59" s="299">
        <v>-20831061.348830905</v>
      </c>
    </row>
    <row r="60" spans="1:4">
      <c r="A60" s="296">
        <v>21570</v>
      </c>
      <c r="B60" s="297" t="s">
        <v>415</v>
      </c>
      <c r="C60" s="298">
        <v>-239123.99999999997</v>
      </c>
      <c r="D60" s="299">
        <v>-88145.622556437287</v>
      </c>
    </row>
    <row r="61" spans="1:4">
      <c r="A61" s="296">
        <v>21800</v>
      </c>
      <c r="B61" s="297" t="s">
        <v>416</v>
      </c>
      <c r="C61" s="298">
        <v>-6580764.7100000009</v>
      </c>
      <c r="D61" s="299">
        <v>-2760327.5663795019</v>
      </c>
    </row>
    <row r="62" spans="1:4">
      <c r="A62" s="296">
        <v>21900</v>
      </c>
      <c r="B62" s="297" t="s">
        <v>417</v>
      </c>
      <c r="C62" s="298">
        <v>-3568166.36</v>
      </c>
      <c r="D62" s="299">
        <v>-1326591.758757975</v>
      </c>
    </row>
    <row r="63" spans="1:4">
      <c r="A63" s="296">
        <v>22000</v>
      </c>
      <c r="B63" s="297" t="s">
        <v>418</v>
      </c>
      <c r="C63" s="298">
        <v>-3980378.38</v>
      </c>
      <c r="D63" s="299">
        <v>-1346008.8531574877</v>
      </c>
    </row>
    <row r="64" spans="1:4">
      <c r="A64" s="296">
        <v>23000</v>
      </c>
      <c r="B64" s="297" t="s">
        <v>419</v>
      </c>
      <c r="C64" s="298">
        <v>-2766928.32</v>
      </c>
      <c r="D64" s="299">
        <v>-1144840.6050555476</v>
      </c>
    </row>
    <row r="65" spans="1:4">
      <c r="A65" s="296">
        <v>23100</v>
      </c>
      <c r="B65" s="297" t="s">
        <v>420</v>
      </c>
      <c r="C65" s="298">
        <v>-17710746.289999999</v>
      </c>
      <c r="D65" s="299">
        <v>-7355974.8947513057</v>
      </c>
    </row>
    <row r="66" spans="1:4">
      <c r="A66" s="296">
        <v>23200</v>
      </c>
      <c r="B66" s="297" t="s">
        <v>421</v>
      </c>
      <c r="C66" s="298">
        <v>-9603851.3999999985</v>
      </c>
      <c r="D66" s="299">
        <v>-3897765.9874906549</v>
      </c>
    </row>
    <row r="67" spans="1:4">
      <c r="A67" s="296">
        <v>30000</v>
      </c>
      <c r="B67" s="297" t="s">
        <v>422</v>
      </c>
      <c r="C67" s="298">
        <v>-866793.96</v>
      </c>
      <c r="D67" s="299">
        <v>-361737.4193400098</v>
      </c>
    </row>
    <row r="68" spans="1:4">
      <c r="A68" s="296">
        <v>30100</v>
      </c>
      <c r="B68" s="297" t="s">
        <v>423</v>
      </c>
      <c r="C68" s="298">
        <v>-8058582.4400000023</v>
      </c>
      <c r="D68" s="299">
        <v>-3507593.4925121623</v>
      </c>
    </row>
    <row r="69" spans="1:4">
      <c r="A69" s="296">
        <v>30102</v>
      </c>
      <c r="B69" s="297" t="s">
        <v>424</v>
      </c>
      <c r="C69" s="298">
        <v>-148958.46999999997</v>
      </c>
      <c r="D69" s="299">
        <v>-72063.400658439088</v>
      </c>
    </row>
    <row r="70" spans="1:4">
      <c r="A70" s="296">
        <v>30103</v>
      </c>
      <c r="B70" s="297" t="s">
        <v>425</v>
      </c>
      <c r="C70" s="298">
        <v>-214945.64</v>
      </c>
      <c r="D70" s="299">
        <v>-103437.14747266439</v>
      </c>
    </row>
    <row r="71" spans="1:4">
      <c r="A71" s="296">
        <v>30104</v>
      </c>
      <c r="B71" s="297" t="s">
        <v>426</v>
      </c>
      <c r="C71" s="298">
        <v>-94893.200000000012</v>
      </c>
      <c r="D71" s="299">
        <v>-47254.339722767094</v>
      </c>
    </row>
    <row r="72" spans="1:4">
      <c r="A72" s="296">
        <v>30105</v>
      </c>
      <c r="B72" s="297" t="s">
        <v>427</v>
      </c>
      <c r="C72" s="298">
        <v>-915192.49000000011</v>
      </c>
      <c r="D72" s="299">
        <v>-325887.43399649608</v>
      </c>
    </row>
    <row r="73" spans="1:4">
      <c r="A73" s="296">
        <v>30200</v>
      </c>
      <c r="B73" s="297" t="s">
        <v>428</v>
      </c>
      <c r="C73" s="298">
        <v>-1887349.6700000002</v>
      </c>
      <c r="D73" s="299">
        <v>-796186.18159719219</v>
      </c>
    </row>
    <row r="74" spans="1:4">
      <c r="A74" s="296">
        <v>30300</v>
      </c>
      <c r="B74" s="297" t="s">
        <v>429</v>
      </c>
      <c r="C74" s="298">
        <v>-612109.66</v>
      </c>
      <c r="D74" s="299">
        <v>-257583.61142415067</v>
      </c>
    </row>
    <row r="75" spans="1:4">
      <c r="A75" s="296">
        <v>30400</v>
      </c>
      <c r="B75" s="297" t="s">
        <v>430</v>
      </c>
      <c r="C75" s="298">
        <v>-1208702.17</v>
      </c>
      <c r="D75" s="299">
        <v>-482633.58969713398</v>
      </c>
    </row>
    <row r="76" spans="1:4">
      <c r="A76" s="296">
        <v>30405</v>
      </c>
      <c r="B76" s="297" t="s">
        <v>431</v>
      </c>
      <c r="C76" s="298">
        <v>-700856.48999999987</v>
      </c>
      <c r="D76" s="299">
        <v>-281142.8767879986</v>
      </c>
    </row>
    <row r="77" spans="1:4">
      <c r="A77" s="296">
        <v>30500</v>
      </c>
      <c r="B77" s="297" t="s">
        <v>432</v>
      </c>
      <c r="C77" s="298">
        <v>-1241993.5899999999</v>
      </c>
      <c r="D77" s="299">
        <v>-507161.07972857024</v>
      </c>
    </row>
    <row r="78" spans="1:4">
      <c r="A78" s="296">
        <v>30600</v>
      </c>
      <c r="B78" s="297" t="s">
        <v>433</v>
      </c>
      <c r="C78" s="298">
        <v>-895523.02</v>
      </c>
      <c r="D78" s="299">
        <v>-364848.66447542375</v>
      </c>
    </row>
    <row r="79" spans="1:4">
      <c r="A79" s="296">
        <v>30601</v>
      </c>
      <c r="B79" s="297" t="s">
        <v>434</v>
      </c>
      <c r="C79" s="298">
        <v>-22538.170000000006</v>
      </c>
      <c r="D79" s="299">
        <v>-7490.1052369586478</v>
      </c>
    </row>
    <row r="80" spans="1:4">
      <c r="A80" s="296">
        <v>30700</v>
      </c>
      <c r="B80" s="297" t="s">
        <v>435</v>
      </c>
      <c r="C80" s="298">
        <v>-2428773.38</v>
      </c>
      <c r="D80" s="299">
        <v>-1001635.0140720793</v>
      </c>
    </row>
    <row r="81" spans="1:4">
      <c r="A81" s="296">
        <v>30705</v>
      </c>
      <c r="B81" s="297" t="s">
        <v>436</v>
      </c>
      <c r="C81" s="298">
        <v>-471018.28</v>
      </c>
      <c r="D81" s="299">
        <v>-190649.47037919928</v>
      </c>
    </row>
    <row r="82" spans="1:4">
      <c r="A82" s="296">
        <v>30800</v>
      </c>
      <c r="B82" s="297" t="s">
        <v>437</v>
      </c>
      <c r="C82" s="298">
        <v>-849278.86999999988</v>
      </c>
      <c r="D82" s="299">
        <v>-317846.0311484288</v>
      </c>
    </row>
    <row r="83" spans="1:4">
      <c r="A83" s="296">
        <v>30900</v>
      </c>
      <c r="B83" s="297" t="s">
        <v>438</v>
      </c>
      <c r="C83" s="298">
        <v>-1681974.86</v>
      </c>
      <c r="D83" s="299">
        <v>-631688.09400056757</v>
      </c>
    </row>
    <row r="84" spans="1:4">
      <c r="A84" s="296">
        <v>30905</v>
      </c>
      <c r="B84" s="297" t="s">
        <v>439</v>
      </c>
      <c r="C84" s="298">
        <v>-397496.82000000007</v>
      </c>
      <c r="D84" s="299">
        <v>-124662.42908583856</v>
      </c>
    </row>
    <row r="85" spans="1:4">
      <c r="A85" s="296">
        <v>31000</v>
      </c>
      <c r="B85" s="297" t="s">
        <v>440</v>
      </c>
      <c r="C85" s="298">
        <v>-4910260.5999999996</v>
      </c>
      <c r="D85" s="299">
        <v>-1992876.8795046511</v>
      </c>
    </row>
    <row r="86" spans="1:4">
      <c r="A86" s="296">
        <v>31005</v>
      </c>
      <c r="B86" s="297" t="s">
        <v>441</v>
      </c>
      <c r="C86" s="298">
        <v>-483584.54999999993</v>
      </c>
      <c r="D86" s="299">
        <v>-173394.98262085285</v>
      </c>
    </row>
    <row r="87" spans="1:4">
      <c r="A87" s="296">
        <v>31100</v>
      </c>
      <c r="B87" s="297" t="s">
        <v>442</v>
      </c>
      <c r="C87" s="298">
        <v>-9743759.370000001</v>
      </c>
      <c r="D87" s="299">
        <v>-4124650.9841362736</v>
      </c>
    </row>
    <row r="88" spans="1:4">
      <c r="A88" s="296">
        <v>31101</v>
      </c>
      <c r="B88" s="297" t="s">
        <v>443</v>
      </c>
      <c r="C88" s="298">
        <v>-54901.380000000005</v>
      </c>
      <c r="D88" s="299">
        <v>-24182.114335175847</v>
      </c>
    </row>
    <row r="89" spans="1:4">
      <c r="A89" s="296">
        <v>31102</v>
      </c>
      <c r="B89" s="297" t="s">
        <v>444</v>
      </c>
      <c r="C89" s="298">
        <v>-152858.39000000001</v>
      </c>
      <c r="D89" s="299">
        <v>-73332.636473782142</v>
      </c>
    </row>
    <row r="90" spans="1:4">
      <c r="A90" s="296">
        <v>31105</v>
      </c>
      <c r="B90" s="297" t="s">
        <v>445</v>
      </c>
      <c r="C90" s="298">
        <v>-1555335.04</v>
      </c>
      <c r="D90" s="299">
        <v>-606375.88507776568</v>
      </c>
    </row>
    <row r="91" spans="1:4">
      <c r="A91" s="296">
        <v>31110</v>
      </c>
      <c r="B91" s="297" t="s">
        <v>446</v>
      </c>
      <c r="C91" s="298">
        <v>-2301805.48</v>
      </c>
      <c r="D91" s="299">
        <v>-1009001.3426508795</v>
      </c>
    </row>
    <row r="92" spans="1:4">
      <c r="A92" s="296">
        <v>31200</v>
      </c>
      <c r="B92" s="297" t="s">
        <v>447</v>
      </c>
      <c r="C92" s="298">
        <v>-4335912.8899999997</v>
      </c>
      <c r="D92" s="299">
        <v>-1776584.1212415735</v>
      </c>
    </row>
    <row r="93" spans="1:4">
      <c r="A93" s="296">
        <v>31205</v>
      </c>
      <c r="B93" s="297" t="s">
        <v>448</v>
      </c>
      <c r="C93" s="298">
        <v>-539904.92999999993</v>
      </c>
      <c r="D93" s="299">
        <v>-186474.01365151186</v>
      </c>
    </row>
    <row r="94" spans="1:4">
      <c r="A94" s="296">
        <v>31300</v>
      </c>
      <c r="B94" s="297" t="s">
        <v>449</v>
      </c>
      <c r="C94" s="298">
        <v>-11672242.340000002</v>
      </c>
      <c r="D94" s="299">
        <v>-5232891.7679296918</v>
      </c>
    </row>
    <row r="95" spans="1:4">
      <c r="A95" s="296">
        <v>31301</v>
      </c>
      <c r="B95" s="297" t="s">
        <v>450</v>
      </c>
      <c r="C95" s="298">
        <v>-235343.75000000003</v>
      </c>
      <c r="D95" s="299">
        <v>-108061.41513504719</v>
      </c>
    </row>
    <row r="96" spans="1:4">
      <c r="A96" s="296">
        <v>31320</v>
      </c>
      <c r="B96" s="297" t="s">
        <v>451</v>
      </c>
      <c r="C96" s="298">
        <v>-1981151.89</v>
      </c>
      <c r="D96" s="299">
        <v>-885256.57137004798</v>
      </c>
    </row>
    <row r="97" spans="1:4">
      <c r="A97" s="296">
        <v>31400</v>
      </c>
      <c r="B97" s="297" t="s">
        <v>452</v>
      </c>
      <c r="C97" s="298">
        <v>-4365607.1400000006</v>
      </c>
      <c r="D97" s="299">
        <v>-1763345.5113874953</v>
      </c>
    </row>
    <row r="98" spans="1:4">
      <c r="A98" s="296">
        <v>31405</v>
      </c>
      <c r="B98" s="297" t="s">
        <v>453</v>
      </c>
      <c r="C98" s="298">
        <v>-972697.53999999992</v>
      </c>
      <c r="D98" s="299">
        <v>-339885.96892852715</v>
      </c>
    </row>
    <row r="99" spans="1:4">
      <c r="A99" s="296">
        <v>31500</v>
      </c>
      <c r="B99" s="297" t="s">
        <v>454</v>
      </c>
      <c r="C99" s="298">
        <v>-765004.19</v>
      </c>
      <c r="D99" s="299">
        <v>-286771.77871686139</v>
      </c>
    </row>
    <row r="100" spans="1:4">
      <c r="A100" s="296">
        <v>31600</v>
      </c>
      <c r="B100" s="297" t="s">
        <v>455</v>
      </c>
      <c r="C100" s="298">
        <v>-3210267.9</v>
      </c>
      <c r="D100" s="299">
        <v>-1344508.4990748777</v>
      </c>
    </row>
    <row r="101" spans="1:4">
      <c r="A101" s="296">
        <v>31605</v>
      </c>
      <c r="B101" s="297" t="s">
        <v>456</v>
      </c>
      <c r="C101" s="298">
        <v>-558861.93999999994</v>
      </c>
      <c r="D101" s="299">
        <v>-194756.92633048934</v>
      </c>
    </row>
    <row r="102" spans="1:4">
      <c r="A102" s="296">
        <v>31700</v>
      </c>
      <c r="B102" s="297" t="s">
        <v>457</v>
      </c>
      <c r="C102" s="298">
        <v>-966549.65000000014</v>
      </c>
      <c r="D102" s="299">
        <v>-375784.78637645504</v>
      </c>
    </row>
    <row r="103" spans="1:4">
      <c r="A103" s="296">
        <v>31800</v>
      </c>
      <c r="B103" s="297" t="s">
        <v>458</v>
      </c>
      <c r="C103" s="298">
        <v>-5679998.8799999999</v>
      </c>
      <c r="D103" s="299">
        <v>-2347642.3976209485</v>
      </c>
    </row>
    <row r="104" spans="1:4">
      <c r="A104" s="296">
        <v>31805</v>
      </c>
      <c r="B104" s="297" t="s">
        <v>459</v>
      </c>
      <c r="C104" s="298">
        <v>-1349222.6500000001</v>
      </c>
      <c r="D104" s="299">
        <v>-478167.42654883506</v>
      </c>
    </row>
    <row r="105" spans="1:4">
      <c r="A105" s="296">
        <v>31810</v>
      </c>
      <c r="B105" s="297" t="s">
        <v>460</v>
      </c>
      <c r="C105" s="298">
        <v>-1463414.8399999999</v>
      </c>
      <c r="D105" s="299">
        <v>-586325.83726584702</v>
      </c>
    </row>
    <row r="106" spans="1:4">
      <c r="A106" s="296">
        <v>31820</v>
      </c>
      <c r="B106" s="297" t="s">
        <v>461</v>
      </c>
      <c r="C106" s="298">
        <v>-1144689.4100000001</v>
      </c>
      <c r="D106" s="299">
        <v>-504345.49516340281</v>
      </c>
    </row>
    <row r="107" spans="1:4">
      <c r="A107" s="296">
        <v>31900</v>
      </c>
      <c r="B107" s="297" t="s">
        <v>462</v>
      </c>
      <c r="C107" s="298">
        <v>-3602303.46</v>
      </c>
      <c r="D107" s="299">
        <v>-1566613.5343376352</v>
      </c>
    </row>
    <row r="108" spans="1:4">
      <c r="A108" s="296">
        <v>32000</v>
      </c>
      <c r="B108" s="297" t="s">
        <v>463</v>
      </c>
      <c r="C108" s="298">
        <v>-1426954.98</v>
      </c>
      <c r="D108" s="299">
        <v>-605081.8816261359</v>
      </c>
    </row>
    <row r="109" spans="1:4">
      <c r="A109" s="296">
        <v>32005</v>
      </c>
      <c r="B109" s="297" t="s">
        <v>464</v>
      </c>
      <c r="C109" s="298">
        <v>-329997.21999999997</v>
      </c>
      <c r="D109" s="299">
        <v>-124752.12247784736</v>
      </c>
    </row>
    <row r="110" spans="1:4">
      <c r="A110" s="296">
        <v>32100</v>
      </c>
      <c r="B110" s="297" t="s">
        <v>465</v>
      </c>
      <c r="C110" s="298">
        <v>-829898.00999999989</v>
      </c>
      <c r="D110" s="299">
        <v>-339748.62475752801</v>
      </c>
    </row>
    <row r="111" spans="1:4">
      <c r="A111" s="296">
        <v>32200</v>
      </c>
      <c r="B111" s="297" t="s">
        <v>466</v>
      </c>
      <c r="C111" s="298">
        <v>-554549.54</v>
      </c>
      <c r="D111" s="299">
        <v>-230397.68606143814</v>
      </c>
    </row>
    <row r="112" spans="1:4">
      <c r="A112" s="296">
        <v>32300</v>
      </c>
      <c r="B112" s="297" t="s">
        <v>467</v>
      </c>
      <c r="C112" s="298">
        <v>-5496419.1500000013</v>
      </c>
      <c r="D112" s="299">
        <v>-2314464.6458545672</v>
      </c>
    </row>
    <row r="113" spans="1:4">
      <c r="A113" s="296">
        <v>32305</v>
      </c>
      <c r="B113" s="297" t="s">
        <v>468</v>
      </c>
      <c r="C113" s="298">
        <v>-607366.66</v>
      </c>
      <c r="D113" s="299">
        <v>-243021.53039299819</v>
      </c>
    </row>
    <row r="114" spans="1:4">
      <c r="A114" s="296">
        <v>32400</v>
      </c>
      <c r="B114" s="297" t="s">
        <v>469</v>
      </c>
      <c r="C114" s="298">
        <v>-2063989.8800000004</v>
      </c>
      <c r="D114" s="299">
        <v>-819584.19559589052</v>
      </c>
    </row>
    <row r="115" spans="1:4">
      <c r="A115" s="296">
        <v>32405</v>
      </c>
      <c r="B115" s="297" t="s">
        <v>470</v>
      </c>
      <c r="C115" s="298">
        <v>-580961.71</v>
      </c>
      <c r="D115" s="299">
        <v>-212745.01414630594</v>
      </c>
    </row>
    <row r="116" spans="1:4">
      <c r="A116" s="296">
        <v>32410</v>
      </c>
      <c r="B116" s="297" t="s">
        <v>471</v>
      </c>
      <c r="C116" s="298">
        <v>-885447.76</v>
      </c>
      <c r="D116" s="299">
        <v>-345186.37320271245</v>
      </c>
    </row>
    <row r="117" spans="1:4">
      <c r="A117" s="296">
        <v>32500</v>
      </c>
      <c r="B117" s="297" t="s">
        <v>472</v>
      </c>
      <c r="C117" s="298">
        <v>-4698970.24</v>
      </c>
      <c r="D117" s="299">
        <v>-2016648.8967791919</v>
      </c>
    </row>
    <row r="118" spans="1:4">
      <c r="A118" s="296">
        <v>32505</v>
      </c>
      <c r="B118" s="297" t="s">
        <v>473</v>
      </c>
      <c r="C118" s="298">
        <v>-774251.76</v>
      </c>
      <c r="D118" s="299">
        <v>-286272.58360139775</v>
      </c>
    </row>
    <row r="119" spans="1:4">
      <c r="A119" s="296">
        <v>32600</v>
      </c>
      <c r="B119" s="297" t="s">
        <v>474</v>
      </c>
      <c r="C119" s="298">
        <v>-17431620.509999998</v>
      </c>
      <c r="D119" s="299">
        <v>-7043276.479241455</v>
      </c>
    </row>
    <row r="120" spans="1:4">
      <c r="A120" s="296">
        <v>32605</v>
      </c>
      <c r="B120" s="297" t="s">
        <v>475</v>
      </c>
      <c r="C120" s="298">
        <v>-2955353.05</v>
      </c>
      <c r="D120" s="299">
        <v>-1057331.6450371614</v>
      </c>
    </row>
    <row r="121" spans="1:4">
      <c r="A121" s="296">
        <v>32700</v>
      </c>
      <c r="B121" s="297" t="s">
        <v>476</v>
      </c>
      <c r="C121" s="298">
        <v>-1638229.97</v>
      </c>
      <c r="D121" s="299">
        <v>-664671.48372569424</v>
      </c>
    </row>
    <row r="122" spans="1:4">
      <c r="A122" s="296">
        <v>32800</v>
      </c>
      <c r="B122" s="297" t="s">
        <v>477</v>
      </c>
      <c r="C122" s="298">
        <v>-2303149.79</v>
      </c>
      <c r="D122" s="299">
        <v>-960318.20029702061</v>
      </c>
    </row>
    <row r="123" spans="1:4">
      <c r="A123" s="296">
        <v>32900</v>
      </c>
      <c r="B123" s="297" t="s">
        <v>478</v>
      </c>
      <c r="C123" s="298">
        <v>-6076335.2299999995</v>
      </c>
      <c r="D123" s="299">
        <v>-2629589.5572705436</v>
      </c>
    </row>
    <row r="124" spans="1:4">
      <c r="A124" s="296">
        <v>32901</v>
      </c>
      <c r="B124" s="297" t="s">
        <v>479</v>
      </c>
      <c r="C124" s="298">
        <v>-119256.46999999999</v>
      </c>
      <c r="D124" s="299">
        <v>-61351.816957099938</v>
      </c>
    </row>
    <row r="125" spans="1:4">
      <c r="A125" s="296">
        <v>32904</v>
      </c>
      <c r="B125" s="297" t="s">
        <v>840</v>
      </c>
      <c r="C125" s="298">
        <v>-26698.530000000002</v>
      </c>
      <c r="D125" s="299">
        <v>-12777.553813848375</v>
      </c>
    </row>
    <row r="126" spans="1:4">
      <c r="A126" s="296">
        <v>32905</v>
      </c>
      <c r="B126" s="297" t="s">
        <v>480</v>
      </c>
      <c r="C126" s="298">
        <v>-918493.47000000009</v>
      </c>
      <c r="D126" s="299">
        <v>-352854.57810593914</v>
      </c>
    </row>
    <row r="127" spans="1:4">
      <c r="A127" s="296">
        <v>32910</v>
      </c>
      <c r="B127" s="297" t="s">
        <v>481</v>
      </c>
      <c r="C127" s="298">
        <v>-1169153.72</v>
      </c>
      <c r="D127" s="299">
        <v>-479569.05419073848</v>
      </c>
    </row>
    <row r="128" spans="1:4">
      <c r="A128" s="296">
        <v>32920</v>
      </c>
      <c r="B128" s="297" t="s">
        <v>482</v>
      </c>
      <c r="C128" s="298">
        <v>-985523.86</v>
      </c>
      <c r="D128" s="299">
        <v>-436819.11334970879</v>
      </c>
    </row>
    <row r="129" spans="1:4">
      <c r="A129" s="296">
        <v>33000</v>
      </c>
      <c r="B129" s="297" t="s">
        <v>483</v>
      </c>
      <c r="C129" s="298">
        <v>-2267295.7000000002</v>
      </c>
      <c r="D129" s="299">
        <v>-1007273.7761271897</v>
      </c>
    </row>
    <row r="130" spans="1:4">
      <c r="A130" s="296">
        <v>33001</v>
      </c>
      <c r="B130" s="297" t="s">
        <v>484</v>
      </c>
      <c r="C130" s="298">
        <v>-53490.64</v>
      </c>
      <c r="D130" s="299">
        <v>-21384.853602712938</v>
      </c>
    </row>
    <row r="131" spans="1:4">
      <c r="A131" s="296">
        <v>33027</v>
      </c>
      <c r="B131" s="297" t="s">
        <v>485</v>
      </c>
      <c r="C131" s="298">
        <v>-315204.06999999995</v>
      </c>
      <c r="D131" s="299">
        <v>-147866.86922310683</v>
      </c>
    </row>
    <row r="132" spans="1:4">
      <c r="A132" s="296">
        <v>33100</v>
      </c>
      <c r="B132" s="297" t="s">
        <v>486</v>
      </c>
      <c r="C132" s="298">
        <v>-3264506.9699999997</v>
      </c>
      <c r="D132" s="299">
        <v>-1356892.0364133641</v>
      </c>
    </row>
    <row r="133" spans="1:4">
      <c r="A133" s="296">
        <v>33105</v>
      </c>
      <c r="B133" s="297" t="s">
        <v>487</v>
      </c>
      <c r="C133" s="298">
        <v>-405908.38999999996</v>
      </c>
      <c r="D133" s="299">
        <v>-152099.05641641686</v>
      </c>
    </row>
    <row r="134" spans="1:4">
      <c r="A134" s="296">
        <v>33200</v>
      </c>
      <c r="B134" s="297" t="s">
        <v>488</v>
      </c>
      <c r="C134" s="298">
        <v>-15226610.93</v>
      </c>
      <c r="D134" s="299">
        <v>-6712721.1026523355</v>
      </c>
    </row>
    <row r="135" spans="1:4">
      <c r="A135" s="296">
        <v>33202</v>
      </c>
      <c r="B135" s="297" t="s">
        <v>489</v>
      </c>
      <c r="C135" s="298">
        <v>-234746.20999999993</v>
      </c>
      <c r="D135" s="299">
        <v>-124568.78365667439</v>
      </c>
    </row>
    <row r="136" spans="1:4">
      <c r="A136" s="296">
        <v>33203</v>
      </c>
      <c r="B136" s="297" t="s">
        <v>490</v>
      </c>
      <c r="C136" s="298">
        <v>-135183.79</v>
      </c>
      <c r="D136" s="299">
        <v>-66414.309726474195</v>
      </c>
    </row>
    <row r="137" spans="1:4">
      <c r="A137" s="296">
        <v>33204</v>
      </c>
      <c r="B137" s="297" t="s">
        <v>491</v>
      </c>
      <c r="C137" s="298">
        <v>-397015.31999999995</v>
      </c>
      <c r="D137" s="299">
        <v>-189360.10478146933</v>
      </c>
    </row>
    <row r="138" spans="1:4">
      <c r="A138" s="296">
        <v>33205</v>
      </c>
      <c r="B138" s="297" t="s">
        <v>492</v>
      </c>
      <c r="C138" s="298">
        <v>-1345092.82</v>
      </c>
      <c r="D138" s="299">
        <v>-464677.08184335934</v>
      </c>
    </row>
    <row r="139" spans="1:4">
      <c r="A139" s="296">
        <v>33206</v>
      </c>
      <c r="B139" s="297" t="s">
        <v>493</v>
      </c>
      <c r="C139" s="298">
        <v>-123508.82999999997</v>
      </c>
      <c r="D139" s="299">
        <v>-48135.911598485422</v>
      </c>
    </row>
    <row r="140" spans="1:4">
      <c r="A140" s="296">
        <v>33207</v>
      </c>
      <c r="B140" s="297" t="s">
        <v>494</v>
      </c>
      <c r="C140" s="298">
        <v>-363309.5</v>
      </c>
      <c r="D140" s="299">
        <v>-205429.48602017164</v>
      </c>
    </row>
    <row r="141" spans="1:4">
      <c r="A141" s="296">
        <v>33208</v>
      </c>
      <c r="B141" s="297" t="s">
        <v>495</v>
      </c>
      <c r="C141" s="298">
        <v>0</v>
      </c>
      <c r="D141" s="299">
        <v>0</v>
      </c>
    </row>
    <row r="142" spans="1:4">
      <c r="A142" s="296">
        <v>33209</v>
      </c>
      <c r="B142" s="297" t="s">
        <v>496</v>
      </c>
      <c r="C142" s="298">
        <v>-47687.11</v>
      </c>
      <c r="D142" s="299">
        <v>-48513.333111785716</v>
      </c>
    </row>
    <row r="143" spans="1:4">
      <c r="A143" s="296">
        <v>33300</v>
      </c>
      <c r="B143" s="297" t="s">
        <v>497</v>
      </c>
      <c r="C143" s="298">
        <v>-2210500.69</v>
      </c>
      <c r="D143" s="299">
        <v>-951039.26226438768</v>
      </c>
    </row>
    <row r="144" spans="1:4">
      <c r="A144" s="296">
        <v>33305</v>
      </c>
      <c r="B144" s="297" t="s">
        <v>498</v>
      </c>
      <c r="C144" s="298">
        <v>-567978.80000000005</v>
      </c>
      <c r="D144" s="299">
        <v>-195488.45166751777</v>
      </c>
    </row>
    <row r="145" spans="1:4">
      <c r="A145" s="296">
        <v>33400</v>
      </c>
      <c r="B145" s="297" t="s">
        <v>499</v>
      </c>
      <c r="C145" s="298">
        <v>-20363541.880000003</v>
      </c>
      <c r="D145" s="299">
        <v>-8424042.5169955138</v>
      </c>
    </row>
    <row r="146" spans="1:4">
      <c r="A146" s="296">
        <v>33402</v>
      </c>
      <c r="B146" s="297" t="s">
        <v>500</v>
      </c>
      <c r="C146" s="298">
        <v>-161615.86000000002</v>
      </c>
      <c r="D146" s="299">
        <v>-78840.599256168658</v>
      </c>
    </row>
    <row r="147" spans="1:4">
      <c r="A147" s="296">
        <v>33405</v>
      </c>
      <c r="B147" s="297" t="s">
        <v>501</v>
      </c>
      <c r="C147" s="298">
        <v>-1930361.8</v>
      </c>
      <c r="D147" s="299">
        <v>-721429.59948706091</v>
      </c>
    </row>
    <row r="148" spans="1:4">
      <c r="A148" s="296">
        <v>33500</v>
      </c>
      <c r="B148" s="297" t="s">
        <v>502</v>
      </c>
      <c r="C148" s="298">
        <v>-3027251.0700000003</v>
      </c>
      <c r="D148" s="299">
        <v>-1307979.7519291874</v>
      </c>
    </row>
    <row r="149" spans="1:4">
      <c r="A149" s="296">
        <v>33501</v>
      </c>
      <c r="B149" s="297" t="s">
        <v>503</v>
      </c>
      <c r="C149" s="298">
        <v>-100757.20999999999</v>
      </c>
      <c r="D149" s="299">
        <v>-38964.413447792373</v>
      </c>
    </row>
    <row r="150" spans="1:4">
      <c r="A150" s="296">
        <v>33600</v>
      </c>
      <c r="B150" s="297" t="s">
        <v>504</v>
      </c>
      <c r="C150" s="298">
        <v>-10495763.300000001</v>
      </c>
      <c r="D150" s="299">
        <v>-4541552.7256175466</v>
      </c>
    </row>
    <row r="151" spans="1:4">
      <c r="A151" s="296">
        <v>33605</v>
      </c>
      <c r="B151" s="297" t="s">
        <v>505</v>
      </c>
      <c r="C151" s="298">
        <v>-1464722.9900000002</v>
      </c>
      <c r="D151" s="299">
        <v>-488607.98258290638</v>
      </c>
    </row>
    <row r="152" spans="1:4">
      <c r="A152" s="296">
        <v>33700</v>
      </c>
      <c r="B152" s="297" t="s">
        <v>506</v>
      </c>
      <c r="C152" s="298">
        <v>-753080.89999999991</v>
      </c>
      <c r="D152" s="299">
        <v>-307231.73011671286</v>
      </c>
    </row>
    <row r="153" spans="1:4">
      <c r="A153" s="296">
        <v>33800</v>
      </c>
      <c r="B153" s="297" t="s">
        <v>507</v>
      </c>
      <c r="C153" s="298">
        <v>-563398.25</v>
      </c>
      <c r="D153" s="299">
        <v>-228434.79406642661</v>
      </c>
    </row>
    <row r="154" spans="1:4">
      <c r="A154" s="296">
        <v>33900</v>
      </c>
      <c r="B154" s="297" t="s">
        <v>508</v>
      </c>
      <c r="C154" s="298">
        <v>-2701876.5700000003</v>
      </c>
      <c r="D154" s="299">
        <v>-1107020.7272440274</v>
      </c>
    </row>
    <row r="155" spans="1:4">
      <c r="A155" s="296">
        <v>34000</v>
      </c>
      <c r="B155" s="297" t="s">
        <v>509</v>
      </c>
      <c r="C155" s="298">
        <v>-1200233.68</v>
      </c>
      <c r="D155" s="299">
        <v>-526040.32210276136</v>
      </c>
    </row>
    <row r="156" spans="1:4">
      <c r="A156" s="296">
        <v>34100</v>
      </c>
      <c r="B156" s="297" t="s">
        <v>510</v>
      </c>
      <c r="C156" s="298">
        <v>-27415702.439999998</v>
      </c>
      <c r="D156" s="299">
        <v>-11847085.028114259</v>
      </c>
    </row>
    <row r="157" spans="1:4">
      <c r="A157" s="296">
        <v>34105</v>
      </c>
      <c r="B157" s="297" t="s">
        <v>511</v>
      </c>
      <c r="C157" s="298">
        <v>-2501055.4900000002</v>
      </c>
      <c r="D157" s="299">
        <v>-870169.71691241337</v>
      </c>
    </row>
    <row r="158" spans="1:4">
      <c r="A158" s="296">
        <v>34200</v>
      </c>
      <c r="B158" s="297" t="s">
        <v>512</v>
      </c>
      <c r="C158" s="298">
        <v>-1005157.13</v>
      </c>
      <c r="D158" s="299">
        <v>-384934.82135277148</v>
      </c>
    </row>
    <row r="159" spans="1:4">
      <c r="A159" s="296">
        <v>34205</v>
      </c>
      <c r="B159" s="297" t="s">
        <v>513</v>
      </c>
      <c r="C159" s="298">
        <v>-432518.32</v>
      </c>
      <c r="D159" s="299">
        <v>-151222.78627185349</v>
      </c>
    </row>
    <row r="160" spans="1:4">
      <c r="A160" s="296">
        <v>34220</v>
      </c>
      <c r="B160" s="297" t="s">
        <v>514</v>
      </c>
      <c r="C160" s="298">
        <v>-1090581.3399999999</v>
      </c>
      <c r="D160" s="299">
        <v>-447262.97022767179</v>
      </c>
    </row>
    <row r="161" spans="1:4">
      <c r="A161" s="296">
        <v>34230</v>
      </c>
      <c r="B161" s="297" t="s">
        <v>515</v>
      </c>
      <c r="C161" s="298">
        <v>-385455.25</v>
      </c>
      <c r="D161" s="299">
        <v>-145605.48893275455</v>
      </c>
    </row>
    <row r="162" spans="1:4">
      <c r="A162" s="296">
        <v>34300</v>
      </c>
      <c r="B162" s="297" t="s">
        <v>516</v>
      </c>
      <c r="C162" s="298">
        <v>-6572953.0600000005</v>
      </c>
      <c r="D162" s="299">
        <v>-2929078.4093345711</v>
      </c>
    </row>
    <row r="163" spans="1:4">
      <c r="A163" s="296">
        <v>34400</v>
      </c>
      <c r="B163" s="297" t="s">
        <v>517</v>
      </c>
      <c r="C163" s="298">
        <v>-2795418.7100000004</v>
      </c>
      <c r="D163" s="299">
        <v>-1197265.3764314</v>
      </c>
    </row>
    <row r="164" spans="1:4">
      <c r="A164" s="296">
        <v>34405</v>
      </c>
      <c r="B164" s="297" t="s">
        <v>518</v>
      </c>
      <c r="C164" s="298">
        <v>-518006.72</v>
      </c>
      <c r="D164" s="299">
        <v>-210098.11185600222</v>
      </c>
    </row>
    <row r="165" spans="1:4">
      <c r="A165" s="296">
        <v>34500</v>
      </c>
      <c r="B165" s="297" t="s">
        <v>519</v>
      </c>
      <c r="C165" s="298">
        <v>-4959191.13</v>
      </c>
      <c r="D165" s="299">
        <v>-2137923.7293235371</v>
      </c>
    </row>
    <row r="166" spans="1:4">
      <c r="A166" s="296">
        <v>34501</v>
      </c>
      <c r="B166" s="297" t="s">
        <v>520</v>
      </c>
      <c r="C166" s="298">
        <v>-62107.399999999994</v>
      </c>
      <c r="D166" s="299">
        <v>-29268.297651475252</v>
      </c>
    </row>
    <row r="167" spans="1:4">
      <c r="A167" s="296">
        <v>34505</v>
      </c>
      <c r="B167" s="297" t="s">
        <v>521</v>
      </c>
      <c r="C167" s="298">
        <v>-690364.9800000001</v>
      </c>
      <c r="D167" s="299">
        <v>-267171.82680171781</v>
      </c>
    </row>
    <row r="168" spans="1:4">
      <c r="A168" s="296">
        <v>34600</v>
      </c>
      <c r="B168" s="297" t="s">
        <v>522</v>
      </c>
      <c r="C168" s="298">
        <v>-1153424.05</v>
      </c>
      <c r="D168" s="299">
        <v>-457959.3930871709</v>
      </c>
    </row>
    <row r="169" spans="1:4">
      <c r="A169" s="296">
        <v>34605</v>
      </c>
      <c r="B169" s="297" t="s">
        <v>523</v>
      </c>
      <c r="C169" s="298">
        <v>-220925.97</v>
      </c>
      <c r="D169" s="299">
        <v>-73537.520302114892</v>
      </c>
    </row>
    <row r="170" spans="1:4">
      <c r="A170" s="296">
        <v>34700</v>
      </c>
      <c r="B170" s="297" t="s">
        <v>524</v>
      </c>
      <c r="C170" s="298">
        <v>-3083119.7299999995</v>
      </c>
      <c r="D170" s="299">
        <v>-1440029.0442598732</v>
      </c>
    </row>
    <row r="171" spans="1:4">
      <c r="A171" s="296">
        <v>34800</v>
      </c>
      <c r="B171" s="297" t="s">
        <v>525</v>
      </c>
      <c r="C171" s="298">
        <v>-370380.88</v>
      </c>
      <c r="D171" s="299">
        <v>-142361.34530684416</v>
      </c>
    </row>
    <row r="172" spans="1:4">
      <c r="A172" s="296">
        <v>34900</v>
      </c>
      <c r="B172" s="297" t="s">
        <v>526</v>
      </c>
      <c r="C172" s="298">
        <v>-7076696.5299999984</v>
      </c>
      <c r="D172" s="299">
        <v>-2938969.5730517837</v>
      </c>
    </row>
    <row r="173" spans="1:4">
      <c r="A173" s="296">
        <v>34901</v>
      </c>
      <c r="B173" s="297" t="s">
        <v>527</v>
      </c>
      <c r="C173" s="298">
        <v>-180813.75</v>
      </c>
      <c r="D173" s="299">
        <v>-80454.716407141226</v>
      </c>
    </row>
    <row r="174" spans="1:4">
      <c r="A174" s="296">
        <v>34903</v>
      </c>
      <c r="B174" s="297" t="s">
        <v>528</v>
      </c>
      <c r="C174" s="298">
        <v>-17779.13</v>
      </c>
      <c r="D174" s="299">
        <v>-3972.0165052528932</v>
      </c>
    </row>
    <row r="175" spans="1:4">
      <c r="A175" s="296">
        <v>34905</v>
      </c>
      <c r="B175" s="297" t="s">
        <v>529</v>
      </c>
      <c r="C175" s="298">
        <v>-719359.55</v>
      </c>
      <c r="D175" s="299">
        <v>-282210.09307991544</v>
      </c>
    </row>
    <row r="176" spans="1:4">
      <c r="A176" s="296">
        <v>34910</v>
      </c>
      <c r="B176" s="297" t="s">
        <v>530</v>
      </c>
      <c r="C176" s="298">
        <v>-2214207.89</v>
      </c>
      <c r="D176" s="299">
        <v>-949031.37304019439</v>
      </c>
    </row>
    <row r="177" spans="1:4">
      <c r="A177" s="296">
        <v>35000</v>
      </c>
      <c r="B177" s="297" t="s">
        <v>531</v>
      </c>
      <c r="C177" s="298">
        <v>-1444917.48</v>
      </c>
      <c r="D177" s="299">
        <v>-632777.52331489662</v>
      </c>
    </row>
    <row r="178" spans="1:4">
      <c r="A178" s="296">
        <v>35005</v>
      </c>
      <c r="B178" s="297" t="s">
        <v>532</v>
      </c>
      <c r="C178" s="298">
        <v>-665154.16999999993</v>
      </c>
      <c r="D178" s="299">
        <v>-252623.59231786733</v>
      </c>
    </row>
    <row r="179" spans="1:4">
      <c r="A179" s="296">
        <v>35100</v>
      </c>
      <c r="B179" s="297" t="s">
        <v>533</v>
      </c>
      <c r="C179" s="298">
        <v>-12828027.359999999</v>
      </c>
      <c r="D179" s="299">
        <v>-5749981.3312091772</v>
      </c>
    </row>
    <row r="180" spans="1:4">
      <c r="A180" s="296">
        <v>35105</v>
      </c>
      <c r="B180" s="297" t="s">
        <v>534</v>
      </c>
      <c r="C180" s="298">
        <v>-1156389.9100000001</v>
      </c>
      <c r="D180" s="299">
        <v>-481303.50949884969</v>
      </c>
    </row>
    <row r="181" spans="1:4">
      <c r="A181" s="296">
        <v>35106</v>
      </c>
      <c r="B181" s="297" t="s">
        <v>535</v>
      </c>
      <c r="C181" s="298">
        <v>-256827.66</v>
      </c>
      <c r="D181" s="299">
        <v>-122281.90444713198</v>
      </c>
    </row>
    <row r="182" spans="1:4">
      <c r="A182" s="296">
        <v>35200</v>
      </c>
      <c r="B182" s="297" t="s">
        <v>536</v>
      </c>
      <c r="C182" s="298">
        <v>-548892.19999999995</v>
      </c>
      <c r="D182" s="299">
        <v>-208822.95664467054</v>
      </c>
    </row>
    <row r="183" spans="1:4">
      <c r="A183" s="296">
        <v>35300</v>
      </c>
      <c r="B183" s="297" t="s">
        <v>537</v>
      </c>
      <c r="C183" s="298">
        <v>-3646851.89</v>
      </c>
      <c r="D183" s="299">
        <v>-1639081.0678964327</v>
      </c>
    </row>
    <row r="184" spans="1:4">
      <c r="A184" s="296">
        <v>35305</v>
      </c>
      <c r="B184" s="297" t="s">
        <v>538</v>
      </c>
      <c r="C184" s="298">
        <v>-1471234.94</v>
      </c>
      <c r="D184" s="299">
        <v>-580593.65850828192</v>
      </c>
    </row>
    <row r="185" spans="1:4">
      <c r="A185" s="296">
        <v>35400</v>
      </c>
      <c r="B185" s="297" t="s">
        <v>539</v>
      </c>
      <c r="C185" s="298">
        <v>-2951711.3399999994</v>
      </c>
      <c r="D185" s="299">
        <v>-1243983.7749479364</v>
      </c>
    </row>
    <row r="186" spans="1:4">
      <c r="A186" s="296">
        <v>35401</v>
      </c>
      <c r="B186" s="297" t="s">
        <v>540</v>
      </c>
      <c r="C186" s="298">
        <v>-29740.429999999997</v>
      </c>
      <c r="D186" s="299">
        <v>-12007.966979157187</v>
      </c>
    </row>
    <row r="187" spans="1:4">
      <c r="A187" s="296">
        <v>35405</v>
      </c>
      <c r="B187" s="297" t="s">
        <v>541</v>
      </c>
      <c r="C187" s="298">
        <v>-941301.82</v>
      </c>
      <c r="D187" s="299">
        <v>-380350.33975487004</v>
      </c>
    </row>
    <row r="188" spans="1:4">
      <c r="A188" s="296">
        <v>35500</v>
      </c>
      <c r="B188" s="297" t="s">
        <v>542</v>
      </c>
      <c r="C188" s="298">
        <v>-3855785.0100000002</v>
      </c>
      <c r="D188" s="299">
        <v>-1670895.5310341013</v>
      </c>
    </row>
    <row r="189" spans="1:4">
      <c r="A189" s="296">
        <v>35600</v>
      </c>
      <c r="B189" s="297" t="s">
        <v>543</v>
      </c>
      <c r="C189" s="298">
        <v>-1719741.9</v>
      </c>
      <c r="D189" s="299">
        <v>-704664.34943976148</v>
      </c>
    </row>
    <row r="190" spans="1:4">
      <c r="A190" s="296">
        <v>35700</v>
      </c>
      <c r="B190" s="297" t="s">
        <v>544</v>
      </c>
      <c r="C190" s="298">
        <v>-952912.17999999993</v>
      </c>
      <c r="D190" s="299">
        <v>-381141.46176767454</v>
      </c>
    </row>
    <row r="191" spans="1:4">
      <c r="A191" s="296">
        <v>35800</v>
      </c>
      <c r="B191" s="297" t="s">
        <v>545</v>
      </c>
      <c r="C191" s="298">
        <v>-1330625.3700000001</v>
      </c>
      <c r="D191" s="299">
        <v>-513473.10133438767</v>
      </c>
    </row>
    <row r="192" spans="1:4">
      <c r="A192" s="296">
        <v>35805</v>
      </c>
      <c r="B192" s="297" t="s">
        <v>546</v>
      </c>
      <c r="C192" s="298">
        <v>-274307.04000000004</v>
      </c>
      <c r="D192" s="299">
        <v>-104253.04746156809</v>
      </c>
    </row>
    <row r="193" spans="1:4">
      <c r="A193" s="296">
        <v>35900</v>
      </c>
      <c r="B193" s="297" t="s">
        <v>547</v>
      </c>
      <c r="C193" s="298">
        <v>-2360452.9099999997</v>
      </c>
      <c r="D193" s="299">
        <v>-978396.06213120336</v>
      </c>
    </row>
    <row r="194" spans="1:4">
      <c r="A194" s="296">
        <v>35905</v>
      </c>
      <c r="B194" s="297" t="s">
        <v>548</v>
      </c>
      <c r="C194" s="298">
        <v>-337013.36</v>
      </c>
      <c r="D194" s="299">
        <v>-103941.28666056681</v>
      </c>
    </row>
    <row r="195" spans="1:4">
      <c r="A195" s="296">
        <v>36000</v>
      </c>
      <c r="B195" s="297" t="s">
        <v>549</v>
      </c>
      <c r="C195" s="298">
        <v>-57017551.899999991</v>
      </c>
      <c r="D195" s="299">
        <v>-25661021.208660837</v>
      </c>
    </row>
    <row r="196" spans="1:4">
      <c r="A196" s="296">
        <v>36001</v>
      </c>
      <c r="B196" s="297" t="s">
        <v>550</v>
      </c>
      <c r="C196" s="298">
        <v>0</v>
      </c>
      <c r="D196" s="299">
        <v>0</v>
      </c>
    </row>
    <row r="197" spans="1:4">
      <c r="A197" s="296">
        <v>36002</v>
      </c>
      <c r="B197" s="297" t="s">
        <v>551</v>
      </c>
      <c r="C197" s="298">
        <v>0</v>
      </c>
      <c r="D197" s="299">
        <v>0</v>
      </c>
    </row>
    <row r="198" spans="1:4">
      <c r="A198" s="296">
        <v>36003</v>
      </c>
      <c r="B198" s="297" t="s">
        <v>552</v>
      </c>
      <c r="C198" s="298">
        <v>-368163.97</v>
      </c>
      <c r="D198" s="299">
        <v>-167545.90336959143</v>
      </c>
    </row>
    <row r="199" spans="1:4">
      <c r="A199" s="296">
        <v>36004</v>
      </c>
      <c r="B199" s="297" t="s">
        <v>553</v>
      </c>
      <c r="C199" s="298">
        <v>-274818.75000000006</v>
      </c>
      <c r="D199" s="299">
        <v>-127786.74992066335</v>
      </c>
    </row>
    <row r="200" spans="1:4">
      <c r="A200" s="296">
        <v>36005</v>
      </c>
      <c r="B200" s="297" t="s">
        <v>554</v>
      </c>
      <c r="C200" s="298">
        <v>-4745684.5999999996</v>
      </c>
      <c r="D200" s="299">
        <v>-1884923.1090331394</v>
      </c>
    </row>
    <row r="201" spans="1:4">
      <c r="A201" s="296">
        <v>36006</v>
      </c>
      <c r="B201" s="297" t="s">
        <v>555</v>
      </c>
      <c r="C201" s="298">
        <v>-607149.05999999994</v>
      </c>
      <c r="D201" s="299">
        <v>-297141.72204873868</v>
      </c>
    </row>
    <row r="202" spans="1:4">
      <c r="A202" s="296">
        <v>36007</v>
      </c>
      <c r="B202" s="297" t="s">
        <v>556</v>
      </c>
      <c r="C202" s="298">
        <v>-207227.45999999996</v>
      </c>
      <c r="D202" s="299">
        <v>-94091.61705424005</v>
      </c>
    </row>
    <row r="203" spans="1:4">
      <c r="A203" s="296">
        <v>36008</v>
      </c>
      <c r="B203" s="297" t="s">
        <v>557</v>
      </c>
      <c r="C203" s="298">
        <v>-505898.81999999995</v>
      </c>
      <c r="D203" s="299">
        <v>-256667.18665675484</v>
      </c>
    </row>
    <row r="204" spans="1:4">
      <c r="A204" s="296">
        <v>36009</v>
      </c>
      <c r="B204" s="297" t="s">
        <v>558</v>
      </c>
      <c r="C204" s="298">
        <v>-89952.51999999999</v>
      </c>
      <c r="D204" s="299">
        <v>-44436.124909042948</v>
      </c>
    </row>
    <row r="205" spans="1:4">
      <c r="A205" s="296">
        <v>36100</v>
      </c>
      <c r="B205" s="297" t="s">
        <v>559</v>
      </c>
      <c r="C205" s="298">
        <v>-755229.83</v>
      </c>
      <c r="D205" s="299">
        <v>-299046.07006049249</v>
      </c>
    </row>
    <row r="206" spans="1:4">
      <c r="A206" s="296">
        <v>36102</v>
      </c>
      <c r="B206" s="297" t="s">
        <v>560</v>
      </c>
      <c r="C206" s="298">
        <v>-237894.3</v>
      </c>
      <c r="D206" s="299">
        <v>-137771.76702818784</v>
      </c>
    </row>
    <row r="207" spans="1:4">
      <c r="A207" s="296">
        <v>36105</v>
      </c>
      <c r="B207" s="297" t="s">
        <v>561</v>
      </c>
      <c r="C207" s="298">
        <v>-402912.06999999995</v>
      </c>
      <c r="D207" s="299">
        <v>-152117.64022240683</v>
      </c>
    </row>
    <row r="208" spans="1:4">
      <c r="A208" s="296">
        <v>36200</v>
      </c>
      <c r="B208" s="297" t="s">
        <v>562</v>
      </c>
      <c r="C208" s="298">
        <v>-1498558.1</v>
      </c>
      <c r="D208" s="299">
        <v>-580208.19948632142</v>
      </c>
    </row>
    <row r="209" spans="1:4">
      <c r="A209" s="296">
        <v>36205</v>
      </c>
      <c r="B209" s="297" t="s">
        <v>563</v>
      </c>
      <c r="C209" s="298">
        <v>-294403.95</v>
      </c>
      <c r="D209" s="299">
        <v>-125980.0006900991</v>
      </c>
    </row>
    <row r="210" spans="1:4">
      <c r="A210" s="296">
        <v>36300</v>
      </c>
      <c r="B210" s="297" t="s">
        <v>564</v>
      </c>
      <c r="C210" s="298">
        <v>-4829697.7299999995</v>
      </c>
      <c r="D210" s="299">
        <v>-2088012.9325841249</v>
      </c>
    </row>
    <row r="211" spans="1:4">
      <c r="A211" s="296">
        <v>36301</v>
      </c>
      <c r="B211" s="297" t="s">
        <v>565</v>
      </c>
      <c r="C211" s="298">
        <v>-107283.2</v>
      </c>
      <c r="D211" s="299">
        <v>-46847.955748260087</v>
      </c>
    </row>
    <row r="212" spans="1:4">
      <c r="A212" s="296">
        <v>36302</v>
      </c>
      <c r="B212" s="297" t="s">
        <v>566</v>
      </c>
      <c r="C212" s="298">
        <v>-133865.84999999998</v>
      </c>
      <c r="D212" s="299">
        <v>-65929.42866264467</v>
      </c>
    </row>
    <row r="213" spans="1:4">
      <c r="A213" s="296">
        <v>36303</v>
      </c>
      <c r="B213" s="297" t="s">
        <v>714</v>
      </c>
      <c r="C213" s="298">
        <v>-178935.05000000002</v>
      </c>
      <c r="D213" s="299">
        <v>-96991.496610249014</v>
      </c>
    </row>
    <row r="214" spans="1:4">
      <c r="A214" s="296">
        <v>36305</v>
      </c>
      <c r="B214" s="297" t="s">
        <v>567</v>
      </c>
      <c r="C214" s="298">
        <v>-1060676.23</v>
      </c>
      <c r="D214" s="299">
        <v>-372878.59542972577</v>
      </c>
    </row>
    <row r="215" spans="1:4">
      <c r="A215" s="296">
        <v>36310</v>
      </c>
      <c r="B215" s="297" t="s">
        <v>568</v>
      </c>
      <c r="C215" s="298">
        <v>0</v>
      </c>
      <c r="D215" s="299">
        <v>0</v>
      </c>
    </row>
    <row r="216" spans="1:4">
      <c r="A216" s="296">
        <v>36400</v>
      </c>
      <c r="B216" s="297" t="s">
        <v>569</v>
      </c>
      <c r="C216" s="298">
        <v>-5231248.91</v>
      </c>
      <c r="D216" s="299">
        <v>-2095826.9280364444</v>
      </c>
    </row>
    <row r="217" spans="1:4">
      <c r="A217" s="296">
        <v>36405</v>
      </c>
      <c r="B217" s="297" t="s">
        <v>570</v>
      </c>
      <c r="C217" s="298">
        <v>-836384.28000000014</v>
      </c>
      <c r="D217" s="299">
        <v>-339935.60249945836</v>
      </c>
    </row>
    <row r="218" spans="1:4">
      <c r="A218" s="296">
        <v>36500</v>
      </c>
      <c r="B218" s="297" t="s">
        <v>571</v>
      </c>
      <c r="C218" s="298">
        <v>-10456039.600000001</v>
      </c>
      <c r="D218" s="299">
        <v>-4455263.2468332304</v>
      </c>
    </row>
    <row r="219" spans="1:4">
      <c r="A219" s="296">
        <v>36501</v>
      </c>
      <c r="B219" s="297" t="s">
        <v>572</v>
      </c>
      <c r="C219" s="298">
        <v>-122725.31</v>
      </c>
      <c r="D219" s="299">
        <v>-60856.395760380372</v>
      </c>
    </row>
    <row r="220" spans="1:4">
      <c r="A220" s="296">
        <v>36502</v>
      </c>
      <c r="B220" s="297" t="s">
        <v>573</v>
      </c>
      <c r="C220" s="298">
        <v>-36889.89</v>
      </c>
      <c r="D220" s="299">
        <v>-21095.255375572939</v>
      </c>
    </row>
    <row r="221" spans="1:4">
      <c r="A221" s="296">
        <v>36505</v>
      </c>
      <c r="B221" s="297" t="s">
        <v>574</v>
      </c>
      <c r="C221" s="298">
        <v>-2067874.03</v>
      </c>
      <c r="D221" s="299">
        <v>-823749.94160664722</v>
      </c>
    </row>
    <row r="222" spans="1:4">
      <c r="A222" s="296">
        <v>36600</v>
      </c>
      <c r="B222" s="297" t="s">
        <v>575</v>
      </c>
      <c r="C222" s="298">
        <v>-764083.67999999993</v>
      </c>
      <c r="D222" s="299">
        <v>-285699.39683368651</v>
      </c>
    </row>
    <row r="223" spans="1:4">
      <c r="A223" s="296">
        <v>36601</v>
      </c>
      <c r="B223" s="297" t="s">
        <v>576</v>
      </c>
      <c r="C223" s="298">
        <v>-307037.46000000002</v>
      </c>
      <c r="D223" s="299">
        <v>-178991.64167031672</v>
      </c>
    </row>
    <row r="224" spans="1:4">
      <c r="A224" s="296">
        <v>36700</v>
      </c>
      <c r="B224" s="297" t="s">
        <v>577</v>
      </c>
      <c r="C224" s="298">
        <v>-9060735.7599999998</v>
      </c>
      <c r="D224" s="299">
        <v>-3994227.1463917815</v>
      </c>
    </row>
    <row r="225" spans="1:4">
      <c r="A225" s="296">
        <v>36701</v>
      </c>
      <c r="B225" s="297" t="s">
        <v>578</v>
      </c>
      <c r="C225" s="298">
        <v>-37579.410000000003</v>
      </c>
      <c r="D225" s="299">
        <v>-20043.113935315487</v>
      </c>
    </row>
    <row r="226" spans="1:4">
      <c r="A226" s="296">
        <v>36705</v>
      </c>
      <c r="B226" s="297" t="s">
        <v>579</v>
      </c>
      <c r="C226" s="298">
        <v>-1016039.5700000002</v>
      </c>
      <c r="D226" s="299">
        <v>-432498.82893509528</v>
      </c>
    </row>
    <row r="227" spans="1:4">
      <c r="A227" s="296">
        <v>36800</v>
      </c>
      <c r="B227" s="297" t="s">
        <v>580</v>
      </c>
      <c r="C227" s="298">
        <v>-3304397.17</v>
      </c>
      <c r="D227" s="299">
        <v>-1394041.7255429823</v>
      </c>
    </row>
    <row r="228" spans="1:4">
      <c r="A228" s="296">
        <v>36802</v>
      </c>
      <c r="B228" s="297" t="s">
        <v>581</v>
      </c>
      <c r="C228" s="298">
        <v>-224240</v>
      </c>
      <c r="D228" s="299">
        <v>-115314.50773003441</v>
      </c>
    </row>
    <row r="229" spans="1:4">
      <c r="A229" s="296">
        <v>36810</v>
      </c>
      <c r="B229" s="297" t="s">
        <v>582</v>
      </c>
      <c r="C229" s="298">
        <v>-6399267.5199999996</v>
      </c>
      <c r="D229" s="299">
        <v>-2825274.27407397</v>
      </c>
    </row>
    <row r="230" spans="1:4">
      <c r="A230" s="296">
        <v>36900</v>
      </c>
      <c r="B230" s="297" t="s">
        <v>583</v>
      </c>
      <c r="C230" s="298">
        <v>-643387.56000000006</v>
      </c>
      <c r="D230" s="299">
        <v>-267265.64362896368</v>
      </c>
    </row>
    <row r="231" spans="1:4">
      <c r="A231" s="296">
        <v>36901</v>
      </c>
      <c r="B231" s="297" t="s">
        <v>584</v>
      </c>
      <c r="C231" s="298">
        <v>-246977.40999999997</v>
      </c>
      <c r="D231" s="299">
        <v>-105288.56945730768</v>
      </c>
    </row>
    <row r="232" spans="1:4">
      <c r="A232" s="296">
        <v>36905</v>
      </c>
      <c r="B232" s="297" t="s">
        <v>585</v>
      </c>
      <c r="C232" s="298">
        <v>-242229.5</v>
      </c>
      <c r="D232" s="299">
        <v>-94348.779934416831</v>
      </c>
    </row>
    <row r="233" spans="1:4">
      <c r="A233" s="296">
        <v>37000</v>
      </c>
      <c r="B233" s="297" t="s">
        <v>586</v>
      </c>
      <c r="C233" s="298">
        <v>-2013579.88</v>
      </c>
      <c r="D233" s="299">
        <v>-841010.71411322523</v>
      </c>
    </row>
    <row r="234" spans="1:4" ht="31.5">
      <c r="A234" s="296">
        <v>37001</v>
      </c>
      <c r="B234" s="297" t="s">
        <v>733</v>
      </c>
      <c r="C234" s="298">
        <v>-155294.96000000002</v>
      </c>
      <c r="D234" s="299">
        <v>-72285.615981545227</v>
      </c>
    </row>
    <row r="235" spans="1:4">
      <c r="A235" s="296">
        <v>37005</v>
      </c>
      <c r="B235" s="297" t="s">
        <v>587</v>
      </c>
      <c r="C235" s="298">
        <v>-592659.07000000007</v>
      </c>
      <c r="D235" s="299">
        <v>-210236.85855830894</v>
      </c>
    </row>
    <row r="236" spans="1:4">
      <c r="A236" s="296">
        <v>37100</v>
      </c>
      <c r="B236" s="297" t="s">
        <v>588</v>
      </c>
      <c r="C236" s="298">
        <v>-3266875.3700000006</v>
      </c>
      <c r="D236" s="299">
        <v>-1428275.8158031076</v>
      </c>
    </row>
    <row r="237" spans="1:4">
      <c r="A237" s="296">
        <v>37200</v>
      </c>
      <c r="B237" s="297" t="s">
        <v>589</v>
      </c>
      <c r="C237" s="298">
        <v>-701889.05999999994</v>
      </c>
      <c r="D237" s="299">
        <v>-292709.51160964009</v>
      </c>
    </row>
    <row r="238" spans="1:4">
      <c r="A238" s="296">
        <v>37300</v>
      </c>
      <c r="B238" s="297" t="s">
        <v>590</v>
      </c>
      <c r="C238" s="298">
        <v>-1712973.0500000003</v>
      </c>
      <c r="D238" s="299">
        <v>-748337.84674362873</v>
      </c>
    </row>
    <row r="239" spans="1:4">
      <c r="A239" s="296">
        <v>37301</v>
      </c>
      <c r="B239" s="297" t="s">
        <v>591</v>
      </c>
      <c r="C239" s="298">
        <v>-208509.02000000002</v>
      </c>
      <c r="D239" s="299">
        <v>-90128.918922685596</v>
      </c>
    </row>
    <row r="240" spans="1:4">
      <c r="A240" s="296">
        <v>37305</v>
      </c>
      <c r="B240" s="297" t="s">
        <v>592</v>
      </c>
      <c r="C240" s="298">
        <v>-546512.86</v>
      </c>
      <c r="D240" s="299">
        <v>-173956.43829736384</v>
      </c>
    </row>
    <row r="241" spans="1:4">
      <c r="A241" s="296">
        <v>37400</v>
      </c>
      <c r="B241" s="297" t="s">
        <v>593</v>
      </c>
      <c r="C241" s="298">
        <v>-8536371.7100000009</v>
      </c>
      <c r="D241" s="299">
        <v>-3853874.8500795132</v>
      </c>
    </row>
    <row r="242" spans="1:4">
      <c r="A242" s="296">
        <v>37405</v>
      </c>
      <c r="B242" s="297" t="s">
        <v>594</v>
      </c>
      <c r="C242" s="298">
        <v>-1900534.6099999999</v>
      </c>
      <c r="D242" s="299">
        <v>-741632.37592376559</v>
      </c>
    </row>
    <row r="243" spans="1:4">
      <c r="A243" s="296">
        <v>37500</v>
      </c>
      <c r="B243" s="297" t="s">
        <v>595</v>
      </c>
      <c r="C243" s="298">
        <v>-995344.34000000008</v>
      </c>
      <c r="D243" s="299">
        <v>-402226.17080059211</v>
      </c>
    </row>
    <row r="244" spans="1:4">
      <c r="A244" s="296">
        <v>37600</v>
      </c>
      <c r="B244" s="297" t="s">
        <v>596</v>
      </c>
      <c r="C244" s="298">
        <v>-5533925.629999999</v>
      </c>
      <c r="D244" s="299">
        <v>-2402230.6918667983</v>
      </c>
    </row>
    <row r="245" spans="1:4">
      <c r="A245" s="296">
        <v>37601</v>
      </c>
      <c r="B245" s="297" t="s">
        <v>597</v>
      </c>
      <c r="C245" s="298">
        <v>-439688.67000000004</v>
      </c>
      <c r="D245" s="299">
        <v>-221997.59524320994</v>
      </c>
    </row>
    <row r="246" spans="1:4">
      <c r="A246" s="296">
        <v>37605</v>
      </c>
      <c r="B246" s="297" t="s">
        <v>598</v>
      </c>
      <c r="C246" s="298">
        <v>-737016.57000000007</v>
      </c>
      <c r="D246" s="299">
        <v>-304029.63531731337</v>
      </c>
    </row>
    <row r="247" spans="1:4">
      <c r="A247" s="296">
        <v>37610</v>
      </c>
      <c r="B247" s="297" t="s">
        <v>599</v>
      </c>
      <c r="C247" s="298">
        <v>-1749275.91</v>
      </c>
      <c r="D247" s="299">
        <v>-785266.5379828515</v>
      </c>
    </row>
    <row r="248" spans="1:4">
      <c r="A248" s="296">
        <v>37700</v>
      </c>
      <c r="B248" s="297" t="s">
        <v>600</v>
      </c>
      <c r="C248" s="298">
        <v>-2526159.5299999998</v>
      </c>
      <c r="D248" s="299">
        <v>-1051167.9927031782</v>
      </c>
    </row>
    <row r="249" spans="1:4">
      <c r="A249" s="296">
        <v>37705</v>
      </c>
      <c r="B249" s="297" t="s">
        <v>601</v>
      </c>
      <c r="C249" s="298">
        <v>-801852.78</v>
      </c>
      <c r="D249" s="299">
        <v>-308734.73203934007</v>
      </c>
    </row>
    <row r="250" spans="1:4">
      <c r="A250" s="296">
        <v>37800</v>
      </c>
      <c r="B250" s="297" t="s">
        <v>602</v>
      </c>
      <c r="C250" s="298">
        <v>-7704114.9399999995</v>
      </c>
      <c r="D250" s="299">
        <v>-3196945.3869725727</v>
      </c>
    </row>
    <row r="251" spans="1:4">
      <c r="A251" s="296">
        <v>37801</v>
      </c>
      <c r="B251" s="297" t="s">
        <v>603</v>
      </c>
      <c r="C251" s="298">
        <v>-56628.979999999996</v>
      </c>
      <c r="D251" s="299">
        <v>-31967.9071358734</v>
      </c>
    </row>
    <row r="252" spans="1:4">
      <c r="A252" s="296">
        <v>37805</v>
      </c>
      <c r="B252" s="297" t="s">
        <v>604</v>
      </c>
      <c r="C252" s="298">
        <v>-629339.41999999993</v>
      </c>
      <c r="D252" s="299">
        <v>-237140.41779307096</v>
      </c>
    </row>
    <row r="253" spans="1:4">
      <c r="A253" s="296">
        <v>37900</v>
      </c>
      <c r="B253" s="297" t="s">
        <v>605</v>
      </c>
      <c r="C253" s="298">
        <v>-4223637.1800000006</v>
      </c>
      <c r="D253" s="299">
        <v>-1664510.0689137476</v>
      </c>
    </row>
    <row r="254" spans="1:4">
      <c r="A254" s="296">
        <v>37901</v>
      </c>
      <c r="B254" s="297" t="s">
        <v>606</v>
      </c>
      <c r="C254" s="298">
        <v>-107581.16</v>
      </c>
      <c r="D254" s="299">
        <v>-43799.777958372841</v>
      </c>
    </row>
    <row r="255" spans="1:4">
      <c r="A255" s="296">
        <v>37905</v>
      </c>
      <c r="B255" s="297" t="s">
        <v>607</v>
      </c>
      <c r="C255" s="298">
        <v>-523242.29000000004</v>
      </c>
      <c r="D255" s="299">
        <v>-186319.76823665528</v>
      </c>
    </row>
    <row r="256" spans="1:4">
      <c r="A256" s="296">
        <v>38000</v>
      </c>
      <c r="B256" s="297" t="s">
        <v>608</v>
      </c>
      <c r="C256" s="298">
        <v>-6853997.8700000001</v>
      </c>
      <c r="D256" s="299">
        <v>-2945413.8247121051</v>
      </c>
    </row>
    <row r="257" spans="1:4">
      <c r="A257" s="296">
        <v>38005</v>
      </c>
      <c r="B257" s="297" t="s">
        <v>609</v>
      </c>
      <c r="C257" s="298">
        <v>-1441311.6399999997</v>
      </c>
      <c r="D257" s="299">
        <v>-559100.02057646145</v>
      </c>
    </row>
    <row r="258" spans="1:4">
      <c r="A258" s="296">
        <v>38100</v>
      </c>
      <c r="B258" s="297" t="s">
        <v>610</v>
      </c>
      <c r="C258" s="298">
        <v>-3132438.47</v>
      </c>
      <c r="D258" s="299">
        <v>-1314024.3965938</v>
      </c>
    </row>
    <row r="259" spans="1:4">
      <c r="A259" s="296">
        <v>38105</v>
      </c>
      <c r="B259" s="297" t="s">
        <v>611</v>
      </c>
      <c r="C259" s="298">
        <v>-633268.66</v>
      </c>
      <c r="D259" s="299">
        <v>-245972.96394002301</v>
      </c>
    </row>
    <row r="260" spans="1:4">
      <c r="A260" s="296">
        <v>38200</v>
      </c>
      <c r="B260" s="297" t="s">
        <v>612</v>
      </c>
      <c r="C260" s="298">
        <v>-2907442.1600000006</v>
      </c>
      <c r="D260" s="299">
        <v>-1192875.6148165625</v>
      </c>
    </row>
    <row r="261" spans="1:4">
      <c r="A261" s="296">
        <v>38205</v>
      </c>
      <c r="B261" s="297" t="s">
        <v>613</v>
      </c>
      <c r="C261" s="298">
        <v>-467849.19999999995</v>
      </c>
      <c r="D261" s="299">
        <v>-183368.90791784253</v>
      </c>
    </row>
    <row r="262" spans="1:4">
      <c r="A262" s="296">
        <v>38210</v>
      </c>
      <c r="B262" s="297" t="s">
        <v>614</v>
      </c>
      <c r="C262" s="298">
        <v>-1107309.23</v>
      </c>
      <c r="D262" s="299">
        <v>-463301.72277405433</v>
      </c>
    </row>
    <row r="263" spans="1:4">
      <c r="A263" s="296">
        <v>38300</v>
      </c>
      <c r="B263" s="297" t="s">
        <v>615</v>
      </c>
      <c r="C263" s="298">
        <v>-2276425.1</v>
      </c>
      <c r="D263" s="299">
        <v>-955384.10435115744</v>
      </c>
    </row>
    <row r="264" spans="1:4">
      <c r="A264" s="296">
        <v>38400</v>
      </c>
      <c r="B264" s="297" t="s">
        <v>616</v>
      </c>
      <c r="C264" s="298">
        <v>-3000442.32</v>
      </c>
      <c r="D264" s="299">
        <v>-1237554.737119775</v>
      </c>
    </row>
    <row r="265" spans="1:4">
      <c r="A265" s="296">
        <v>38402</v>
      </c>
      <c r="B265" s="297" t="s">
        <v>617</v>
      </c>
      <c r="C265" s="298">
        <v>-201259.07</v>
      </c>
      <c r="D265" s="299">
        <v>-93146.122347026583</v>
      </c>
    </row>
    <row r="266" spans="1:4">
      <c r="A266" s="296">
        <v>38405</v>
      </c>
      <c r="B266" s="297" t="s">
        <v>618</v>
      </c>
      <c r="C266" s="298">
        <v>-706984.56999999983</v>
      </c>
      <c r="D266" s="299">
        <v>-297942.56930460047</v>
      </c>
    </row>
    <row r="267" spans="1:4">
      <c r="A267" s="296">
        <v>38500</v>
      </c>
      <c r="B267" s="297" t="s">
        <v>619</v>
      </c>
      <c r="C267" s="298">
        <v>-2251005.58</v>
      </c>
      <c r="D267" s="299">
        <v>-915104.64536211628</v>
      </c>
    </row>
    <row r="268" spans="1:4">
      <c r="A268" s="296">
        <v>38600</v>
      </c>
      <c r="B268" s="297" t="s">
        <v>620</v>
      </c>
      <c r="C268" s="298">
        <v>-2857519.09</v>
      </c>
      <c r="D268" s="299">
        <v>-1160361.2457385834</v>
      </c>
    </row>
    <row r="269" spans="1:4">
      <c r="A269" s="296">
        <v>38601</v>
      </c>
      <c r="B269" s="297" t="s">
        <v>621</v>
      </c>
      <c r="C269" s="298">
        <v>-34507.68</v>
      </c>
      <c r="D269" s="299">
        <v>-17878.786579886346</v>
      </c>
    </row>
    <row r="270" spans="1:4">
      <c r="A270" s="296">
        <v>38602</v>
      </c>
      <c r="B270" s="297" t="s">
        <v>622</v>
      </c>
      <c r="C270" s="298">
        <v>-236928.02999999997</v>
      </c>
      <c r="D270" s="299">
        <v>-108582.17475201313</v>
      </c>
    </row>
    <row r="271" spans="1:4">
      <c r="A271" s="296">
        <v>38605</v>
      </c>
      <c r="B271" s="297" t="s">
        <v>623</v>
      </c>
      <c r="C271" s="298">
        <v>-750209.19</v>
      </c>
      <c r="D271" s="299">
        <v>-286060.98267340538</v>
      </c>
    </row>
    <row r="272" spans="1:4">
      <c r="A272" s="296">
        <v>38610</v>
      </c>
      <c r="B272" s="297" t="s">
        <v>624</v>
      </c>
      <c r="C272" s="298">
        <v>-646287.52</v>
      </c>
      <c r="D272" s="299">
        <v>-273648.09224546427</v>
      </c>
    </row>
    <row r="273" spans="1:4">
      <c r="A273" s="296">
        <v>38620</v>
      </c>
      <c r="B273" s="297" t="s">
        <v>625</v>
      </c>
      <c r="C273" s="298">
        <v>-483873.17</v>
      </c>
      <c r="D273" s="299">
        <v>-189587.54614375782</v>
      </c>
    </row>
    <row r="274" spans="1:4">
      <c r="A274" s="296">
        <v>38700</v>
      </c>
      <c r="B274" s="297" t="s">
        <v>626</v>
      </c>
      <c r="C274" s="298">
        <v>-827765.95</v>
      </c>
      <c r="D274" s="299">
        <v>-358442.89155322913</v>
      </c>
    </row>
    <row r="275" spans="1:4">
      <c r="A275" s="296">
        <v>38701</v>
      </c>
      <c r="B275" s="297" t="s">
        <v>627</v>
      </c>
      <c r="C275" s="298">
        <v>-58950.68</v>
      </c>
      <c r="D275" s="299">
        <v>-23369.061483932077</v>
      </c>
    </row>
    <row r="276" spans="1:4">
      <c r="A276" s="296">
        <v>38800</v>
      </c>
      <c r="B276" s="297" t="s">
        <v>628</v>
      </c>
      <c r="C276" s="298">
        <v>-1496902.9299999997</v>
      </c>
      <c r="D276" s="299">
        <v>-620247.44153278938</v>
      </c>
    </row>
    <row r="277" spans="1:4">
      <c r="A277" s="296">
        <v>38801</v>
      </c>
      <c r="B277" s="297" t="s">
        <v>629</v>
      </c>
      <c r="C277" s="298">
        <v>-122268.87</v>
      </c>
      <c r="D277" s="299">
        <v>-61908.843850656172</v>
      </c>
    </row>
    <row r="278" spans="1:4">
      <c r="A278" s="296">
        <v>38900</v>
      </c>
      <c r="B278" s="297" t="s">
        <v>630</v>
      </c>
      <c r="C278" s="298">
        <v>-341722.16000000003</v>
      </c>
      <c r="D278" s="299">
        <v>-143734.13466676837</v>
      </c>
    </row>
    <row r="279" spans="1:4">
      <c r="A279" s="296">
        <v>39000</v>
      </c>
      <c r="B279" s="297" t="s">
        <v>631</v>
      </c>
      <c r="C279" s="298">
        <v>-14880288.709999999</v>
      </c>
      <c r="D279" s="299">
        <v>-6524759.0036454303</v>
      </c>
    </row>
    <row r="280" spans="1:4">
      <c r="A280" s="296">
        <v>39100</v>
      </c>
      <c r="B280" s="297" t="s">
        <v>632</v>
      </c>
      <c r="C280" s="298">
        <v>-2036838.1400000001</v>
      </c>
      <c r="D280" s="299">
        <v>-779335.92710536311</v>
      </c>
    </row>
    <row r="281" spans="1:4">
      <c r="A281" s="296">
        <v>39101</v>
      </c>
      <c r="B281" s="297" t="s">
        <v>633</v>
      </c>
      <c r="C281" s="298">
        <v>-267972.53000000003</v>
      </c>
      <c r="D281" s="299">
        <v>-111425.36047777817</v>
      </c>
    </row>
    <row r="282" spans="1:4">
      <c r="A282" s="296">
        <v>39105</v>
      </c>
      <c r="B282" s="297" t="s">
        <v>634</v>
      </c>
      <c r="C282" s="298">
        <v>-777320.7699999999</v>
      </c>
      <c r="D282" s="299">
        <v>-290752.29711474769</v>
      </c>
    </row>
    <row r="283" spans="1:4">
      <c r="A283" s="296">
        <v>39200</v>
      </c>
      <c r="B283" s="297" t="s">
        <v>635</v>
      </c>
      <c r="C283" s="298">
        <v>-63770696.660000004</v>
      </c>
      <c r="D283" s="299">
        <v>-27959324.472347256</v>
      </c>
    </row>
    <row r="284" spans="1:4">
      <c r="A284" s="296">
        <v>39201</v>
      </c>
      <c r="B284" s="297" t="s">
        <v>636</v>
      </c>
      <c r="C284" s="298">
        <v>-153140.55000000002</v>
      </c>
      <c r="D284" s="299">
        <v>-77059.107383805167</v>
      </c>
    </row>
    <row r="285" spans="1:4">
      <c r="A285" s="296">
        <v>39204</v>
      </c>
      <c r="B285" s="297" t="s">
        <v>637</v>
      </c>
      <c r="C285" s="298">
        <v>-264367.55</v>
      </c>
      <c r="D285" s="299">
        <v>-139746.96107467893</v>
      </c>
    </row>
    <row r="286" spans="1:4">
      <c r="A286" s="296">
        <v>39205</v>
      </c>
      <c r="B286" s="297" t="s">
        <v>638</v>
      </c>
      <c r="C286" s="298">
        <v>-5582084.6600000001</v>
      </c>
      <c r="D286" s="299">
        <v>-2204713.3046951168</v>
      </c>
    </row>
    <row r="287" spans="1:4">
      <c r="A287" s="296">
        <v>39208</v>
      </c>
      <c r="B287" s="297" t="s">
        <v>639</v>
      </c>
      <c r="C287" s="298">
        <v>-355028.77</v>
      </c>
      <c r="D287" s="299">
        <v>-179609.64268823806</v>
      </c>
    </row>
    <row r="288" spans="1:4">
      <c r="A288" s="296">
        <v>39209</v>
      </c>
      <c r="B288" s="297" t="s">
        <v>640</v>
      </c>
      <c r="C288" s="298">
        <v>-145439.23000000001</v>
      </c>
      <c r="D288" s="299">
        <v>-77359.640046118919</v>
      </c>
    </row>
    <row r="289" spans="1:4">
      <c r="A289" s="296">
        <v>39220</v>
      </c>
      <c r="B289" s="297" t="s">
        <v>734</v>
      </c>
      <c r="C289" s="298">
        <v>-59123.740000000005</v>
      </c>
      <c r="D289" s="299">
        <v>-30040.582916704636</v>
      </c>
    </row>
    <row r="290" spans="1:4">
      <c r="A290" s="296">
        <v>39300</v>
      </c>
      <c r="B290" s="297" t="s">
        <v>641</v>
      </c>
      <c r="C290" s="298">
        <v>-755998.92</v>
      </c>
      <c r="D290" s="299">
        <v>-295269.79229757166</v>
      </c>
    </row>
    <row r="291" spans="1:4">
      <c r="A291" s="296">
        <v>39301</v>
      </c>
      <c r="B291" s="297" t="s">
        <v>642</v>
      </c>
      <c r="C291" s="298">
        <v>-33437.22</v>
      </c>
      <c r="D291" s="299">
        <v>-15894.645688248218</v>
      </c>
    </row>
    <row r="292" spans="1:4">
      <c r="A292" s="296">
        <v>39400</v>
      </c>
      <c r="B292" s="297" t="s">
        <v>643</v>
      </c>
      <c r="C292" s="298">
        <v>-549029.81000000006</v>
      </c>
      <c r="D292" s="299">
        <v>-200493.31847713431</v>
      </c>
    </row>
    <row r="293" spans="1:4">
      <c r="A293" s="296">
        <v>39401</v>
      </c>
      <c r="B293" s="297" t="s">
        <v>644</v>
      </c>
      <c r="C293" s="298">
        <v>-386749.13</v>
      </c>
      <c r="D293" s="299">
        <v>-214331.81070318897</v>
      </c>
    </row>
    <row r="294" spans="1:4">
      <c r="A294" s="296">
        <v>39500</v>
      </c>
      <c r="B294" s="297" t="s">
        <v>645</v>
      </c>
      <c r="C294" s="298">
        <v>-1991750.27</v>
      </c>
      <c r="D294" s="299">
        <v>-868569.90851909947</v>
      </c>
    </row>
    <row r="295" spans="1:4">
      <c r="A295" s="296">
        <v>39501</v>
      </c>
      <c r="B295" s="297" t="s">
        <v>646</v>
      </c>
      <c r="C295" s="298">
        <v>-51315.009999999995</v>
      </c>
      <c r="D295" s="299">
        <v>-22980.789593762129</v>
      </c>
    </row>
    <row r="296" spans="1:4">
      <c r="A296" s="296">
        <v>39600</v>
      </c>
      <c r="B296" s="297" t="s">
        <v>647</v>
      </c>
      <c r="C296" s="298">
        <v>-6560163.79</v>
      </c>
      <c r="D296" s="299">
        <v>-2674001.6130466168</v>
      </c>
    </row>
    <row r="297" spans="1:4">
      <c r="A297" s="296">
        <v>39605</v>
      </c>
      <c r="B297" s="297" t="s">
        <v>648</v>
      </c>
      <c r="C297" s="298">
        <v>-969198.40999999992</v>
      </c>
      <c r="D297" s="299">
        <v>-379251.15230396658</v>
      </c>
    </row>
    <row r="298" spans="1:4">
      <c r="A298" s="296">
        <v>39700</v>
      </c>
      <c r="B298" s="297" t="s">
        <v>649</v>
      </c>
      <c r="C298" s="298">
        <v>-3484931.4999999995</v>
      </c>
      <c r="D298" s="299">
        <v>-1465389.7364852265</v>
      </c>
    </row>
    <row r="299" spans="1:4">
      <c r="A299" s="296">
        <v>39703</v>
      </c>
      <c r="B299" s="297" t="s">
        <v>650</v>
      </c>
      <c r="C299" s="298">
        <v>-205809.04</v>
      </c>
      <c r="D299" s="299">
        <v>-106284.45239031261</v>
      </c>
    </row>
    <row r="300" spans="1:4">
      <c r="A300" s="296">
        <v>39705</v>
      </c>
      <c r="B300" s="297" t="s">
        <v>651</v>
      </c>
      <c r="C300" s="298">
        <v>-932702.7699999999</v>
      </c>
      <c r="D300" s="299">
        <v>-359839.72837116505</v>
      </c>
    </row>
    <row r="301" spans="1:4">
      <c r="A301" s="296">
        <v>39800</v>
      </c>
      <c r="B301" s="297" t="s">
        <v>652</v>
      </c>
      <c r="C301" s="298">
        <v>-3929400.7100000004</v>
      </c>
      <c r="D301" s="299">
        <v>-1594649.9815433512</v>
      </c>
    </row>
    <row r="302" spans="1:4">
      <c r="A302" s="296">
        <v>39805</v>
      </c>
      <c r="B302" s="297" t="s">
        <v>653</v>
      </c>
      <c r="C302" s="298">
        <v>-474521.84</v>
      </c>
      <c r="D302" s="299">
        <v>-185528.20962891015</v>
      </c>
    </row>
    <row r="303" spans="1:4">
      <c r="A303" s="296">
        <v>39900</v>
      </c>
      <c r="B303" s="297" t="s">
        <v>654</v>
      </c>
      <c r="C303" s="298">
        <v>-2021281.27</v>
      </c>
      <c r="D303" s="299">
        <v>-808871.01851954835</v>
      </c>
    </row>
    <row r="304" spans="1:4">
      <c r="A304" s="296">
        <v>40000</v>
      </c>
      <c r="B304" s="297" t="s">
        <v>655</v>
      </c>
      <c r="C304" s="298">
        <v>-4941924.7200000007</v>
      </c>
      <c r="D304" s="299">
        <v>-1384340.341310259</v>
      </c>
    </row>
    <row r="305" spans="1:4">
      <c r="A305" s="296">
        <v>51000</v>
      </c>
      <c r="B305" s="297" t="s">
        <v>656</v>
      </c>
      <c r="C305" s="298">
        <v>-35286965.799999997</v>
      </c>
      <c r="D305" s="299">
        <v>-12704527.441417411</v>
      </c>
    </row>
    <row r="306" spans="1:4">
      <c r="A306" s="332">
        <v>51000.2</v>
      </c>
      <c r="B306" s="297" t="s">
        <v>657</v>
      </c>
      <c r="C306" s="298">
        <v>-39656</v>
      </c>
      <c r="D306" s="299">
        <v>-9226.7211867407586</v>
      </c>
    </row>
    <row r="307" spans="1:4">
      <c r="A307" s="332">
        <v>51000.3</v>
      </c>
      <c r="B307" s="297" t="s">
        <v>658</v>
      </c>
      <c r="C307" s="298">
        <v>-953347</v>
      </c>
      <c r="D307" s="299">
        <v>-343561.60004161589</v>
      </c>
    </row>
    <row r="308" spans="1:4">
      <c r="A308" s="296">
        <v>60000</v>
      </c>
      <c r="B308" s="297" t="s">
        <v>659</v>
      </c>
      <c r="C308" s="298">
        <v>-233884.37999999998</v>
      </c>
      <c r="D308" s="299">
        <v>-61948.839869379364</v>
      </c>
    </row>
    <row r="309" spans="1:4">
      <c r="A309" s="296">
        <v>90901</v>
      </c>
      <c r="B309" s="297" t="s">
        <v>660</v>
      </c>
      <c r="C309" s="298">
        <v>-962335.51</v>
      </c>
      <c r="D309" s="299">
        <v>-389023.17036378238</v>
      </c>
    </row>
    <row r="310" spans="1:4">
      <c r="A310" s="296">
        <v>91041</v>
      </c>
      <c r="B310" s="297" t="s">
        <v>661</v>
      </c>
      <c r="C310" s="298">
        <v>-178496.17</v>
      </c>
      <c r="D310" s="299">
        <v>-81102.575072669686</v>
      </c>
    </row>
    <row r="311" spans="1:4">
      <c r="A311" s="296">
        <v>91111</v>
      </c>
      <c r="B311" s="297" t="s">
        <v>662</v>
      </c>
      <c r="C311" s="298">
        <v>-99901.799999999988</v>
      </c>
      <c r="D311" s="299">
        <v>-34039.845798899551</v>
      </c>
    </row>
    <row r="312" spans="1:4">
      <c r="A312" s="296">
        <v>91151</v>
      </c>
      <c r="B312" s="297" t="s">
        <v>663</v>
      </c>
      <c r="C312" s="298">
        <v>-241946.81000000003</v>
      </c>
      <c r="D312" s="299">
        <v>-108926.68562073608</v>
      </c>
    </row>
    <row r="313" spans="1:4">
      <c r="A313" s="296">
        <v>98101</v>
      </c>
      <c r="B313" s="297" t="s">
        <v>664</v>
      </c>
      <c r="C313" s="298">
        <v>-1197087.95</v>
      </c>
      <c r="D313" s="299">
        <v>-497272.21230058314</v>
      </c>
    </row>
    <row r="314" spans="1:4">
      <c r="A314" s="296">
        <v>98103</v>
      </c>
      <c r="B314" s="297" t="s">
        <v>665</v>
      </c>
      <c r="C314" s="298">
        <v>-234932.69</v>
      </c>
      <c r="D314" s="299">
        <v>-96141.230072977778</v>
      </c>
    </row>
    <row r="315" spans="1:4">
      <c r="A315" s="296">
        <v>98111</v>
      </c>
      <c r="B315" s="297" t="s">
        <v>666</v>
      </c>
      <c r="C315" s="298">
        <v>-415940.95</v>
      </c>
      <c r="D315" s="299">
        <v>-183939.0850235704</v>
      </c>
    </row>
    <row r="316" spans="1:4">
      <c r="A316" s="296">
        <v>98131</v>
      </c>
      <c r="B316" s="297" t="s">
        <v>667</v>
      </c>
      <c r="C316" s="298">
        <v>-118685.78</v>
      </c>
      <c r="D316" s="299">
        <v>-42539.074063175212</v>
      </c>
    </row>
    <row r="317" spans="1:4">
      <c r="A317" s="296">
        <v>99401</v>
      </c>
      <c r="B317" s="297" t="s">
        <v>668</v>
      </c>
      <c r="C317" s="298">
        <v>-361973.77999999997</v>
      </c>
      <c r="D317" s="299">
        <v>-141618.55110185847</v>
      </c>
    </row>
    <row r="318" spans="1:4">
      <c r="A318" s="296">
        <v>99521</v>
      </c>
      <c r="B318" s="297" t="s">
        <v>669</v>
      </c>
      <c r="C318" s="298">
        <v>-186212.16999999998</v>
      </c>
      <c r="D318" s="299">
        <v>-88425.840837244454</v>
      </c>
    </row>
    <row r="319" spans="1:4" s="308" customFormat="1" ht="16.5" thickBot="1">
      <c r="A319" s="296">
        <v>99831</v>
      </c>
      <c r="B319" s="297" t="s">
        <v>670</v>
      </c>
      <c r="C319" s="303">
        <v>-26712.519999999997</v>
      </c>
      <c r="D319" s="304">
        <v>-10127.385621561041</v>
      </c>
    </row>
    <row r="320" spans="1:4" s="308" customFormat="1" ht="18" customHeight="1" thickBot="1">
      <c r="A320" s="309"/>
      <c r="B320" s="310" t="s">
        <v>325</v>
      </c>
      <c r="C320" s="315">
        <v>-1163115168.7600002</v>
      </c>
      <c r="D320" s="316">
        <v>-475200000.00000024</v>
      </c>
    </row>
    <row r="321" spans="1:4" ht="18" customHeight="1">
      <c r="A321" s="318"/>
      <c r="B321" s="319"/>
      <c r="C321" s="320"/>
      <c r="D321" s="321"/>
    </row>
    <row r="322" spans="1:4" ht="18" customHeight="1"/>
    <row r="323" spans="1:4" ht="18" customHeight="1"/>
    <row r="324" spans="1:4" ht="18" customHeight="1"/>
    <row r="325" spans="1:4" ht="18" customHeight="1"/>
    <row r="326" spans="1:4" ht="18" customHeight="1"/>
    <row r="327" spans="1:4" ht="18" customHeight="1"/>
    <row r="328" spans="1:4" ht="18" customHeight="1"/>
    <row r="329" spans="1:4" ht="18" customHeight="1"/>
    <row r="330" spans="1:4" ht="18" customHeight="1"/>
    <row r="331" spans="1:4" ht="18" customHeight="1"/>
    <row r="332" spans="1:4" ht="18" customHeight="1"/>
    <row r="333" spans="1:4" ht="18" customHeight="1"/>
    <row r="334" spans="1:4" ht="18" customHeight="1"/>
    <row r="335" spans="1:4" ht="18" customHeight="1"/>
    <row r="336" spans="1:4"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36"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54"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sheetData>
  <sheetProtection algorithmName="SHA-512" hashValue="oo3uXp9964vQiCXt6d+57k8laYFeRaQywbVl86RflIOwRdc6yQpTHBoBOCM2SF+JNXJydIPyUjlgFKxDHzxjew==" saltValue="LL0/7e4hSeyc0vDTUvWjkw==" spinCount="100000" sheet="1" objects="1" scenarios="1"/>
  <printOptions horizontalCentered="1"/>
  <pageMargins left="0.25" right="0.25" top="0.75" bottom="0.75" header="0.25" footer="0.25"/>
  <pageSetup scale="40" firstPageNumber="7" fitToWidth="3" orientation="landscape" verticalDpi="300" r:id="rId1"/>
  <headerFooter scaleWithDoc="0" alignWithMargins="0">
    <oddHeader>&amp;L&amp;"Arial,Bold"APPENDIX: GASB 75 Calculations for North Carolina State Health Plan
Information as of June 30, 2018 to be Reported June 30, 2019</oddHeader>
    <oddFooter>&amp;L&amp;G&amp;R&amp;P</oddFooter>
  </headerFooter>
  <rowBreaks count="1" manualBreakCount="1">
    <brk id="321"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1"/>
  <sheetViews>
    <sheetView zoomScale="80" zoomScaleNormal="80" workbookViewId="0">
      <selection activeCell="A30" sqref="A30"/>
    </sheetView>
  </sheetViews>
  <sheetFormatPr defaultColWidth="9.140625" defaultRowHeight="15"/>
  <cols>
    <col min="1" max="1" width="12.140625" style="3" bestFit="1" customWidth="1"/>
    <col min="2" max="2" width="53.7109375" style="3" bestFit="1" customWidth="1"/>
    <col min="3" max="3" width="28.28515625" style="6" customWidth="1"/>
    <col min="4" max="16384" width="9.140625" style="3"/>
  </cols>
  <sheetData>
    <row r="1" spans="1:3">
      <c r="A1" s="9" t="s">
        <v>330</v>
      </c>
      <c r="B1" s="9" t="s">
        <v>331</v>
      </c>
      <c r="C1" s="8" t="s">
        <v>745</v>
      </c>
    </row>
    <row r="2" spans="1:3">
      <c r="A2" s="2" t="s">
        <v>360</v>
      </c>
      <c r="B2" s="3" t="s">
        <v>671</v>
      </c>
      <c r="C2" s="1">
        <v>0</v>
      </c>
    </row>
    <row r="3" spans="1:3">
      <c r="A3" s="3">
        <v>10200</v>
      </c>
      <c r="B3" s="3" t="s">
        <v>0</v>
      </c>
      <c r="C3" s="1">
        <v>1054383.45</v>
      </c>
    </row>
    <row r="4" spans="1:3">
      <c r="A4" s="3">
        <v>10400</v>
      </c>
      <c r="B4" s="3" t="s">
        <v>1</v>
      </c>
      <c r="C4" s="1">
        <v>3065485.26</v>
      </c>
    </row>
    <row r="5" spans="1:3">
      <c r="A5" s="3">
        <v>10500</v>
      </c>
      <c r="B5" s="3" t="s">
        <v>2</v>
      </c>
      <c r="C5" s="1">
        <v>700465.87</v>
      </c>
    </row>
    <row r="6" spans="1:3">
      <c r="A6" s="3">
        <v>10700</v>
      </c>
      <c r="B6" s="3" t="s">
        <v>332</v>
      </c>
      <c r="C6" s="1">
        <v>5122785.29</v>
      </c>
    </row>
    <row r="7" spans="1:3">
      <c r="A7" s="3">
        <v>10800</v>
      </c>
      <c r="B7" s="3" t="s">
        <v>3</v>
      </c>
      <c r="C7" s="1">
        <v>20950122.559999999</v>
      </c>
    </row>
    <row r="8" spans="1:3">
      <c r="A8" s="3">
        <v>10850</v>
      </c>
      <c r="B8" s="3" t="s">
        <v>4</v>
      </c>
      <c r="C8" s="1">
        <v>232033.58</v>
      </c>
    </row>
    <row r="9" spans="1:3">
      <c r="A9" s="3">
        <v>10900</v>
      </c>
      <c r="B9" s="3" t="s">
        <v>5</v>
      </c>
      <c r="C9" s="1">
        <v>1862427.62</v>
      </c>
    </row>
    <row r="10" spans="1:3">
      <c r="A10" s="3">
        <v>10910</v>
      </c>
      <c r="B10" s="3" t="s">
        <v>6</v>
      </c>
      <c r="C10" s="1">
        <v>310616.96000000002</v>
      </c>
    </row>
    <row r="11" spans="1:3">
      <c r="A11" s="3">
        <v>10930</v>
      </c>
      <c r="B11" s="3" t="s">
        <v>7</v>
      </c>
      <c r="C11" s="1">
        <v>5603562.1200000001</v>
      </c>
    </row>
    <row r="12" spans="1:3">
      <c r="A12" s="3">
        <v>10940</v>
      </c>
      <c r="B12" s="3" t="s">
        <v>8</v>
      </c>
      <c r="C12" s="1">
        <v>754965.66</v>
      </c>
    </row>
    <row r="13" spans="1:3">
      <c r="A13" s="3">
        <v>10950</v>
      </c>
      <c r="B13" s="3" t="s">
        <v>9</v>
      </c>
      <c r="C13" s="1">
        <v>874245.78</v>
      </c>
    </row>
    <row r="14" spans="1:3">
      <c r="A14" s="3">
        <v>11050</v>
      </c>
      <c r="B14" s="3" t="s">
        <v>712</v>
      </c>
      <c r="C14" s="1">
        <v>272269.62</v>
      </c>
    </row>
    <row r="15" spans="1:3">
      <c r="A15" s="3">
        <v>11300</v>
      </c>
      <c r="B15" s="3" t="s">
        <v>10</v>
      </c>
      <c r="C15" s="1">
        <v>5387846.9899999993</v>
      </c>
    </row>
    <row r="16" spans="1:3">
      <c r="A16" s="3">
        <v>11310</v>
      </c>
      <c r="B16" s="3" t="s">
        <v>11</v>
      </c>
      <c r="C16" s="1">
        <v>592088.42999999993</v>
      </c>
    </row>
    <row r="17" spans="1:3">
      <c r="A17" s="3">
        <v>11600</v>
      </c>
      <c r="B17" s="3" t="s">
        <v>12</v>
      </c>
      <c r="C17" s="1">
        <v>2188976.6199999996</v>
      </c>
    </row>
    <row r="18" spans="1:3">
      <c r="A18" s="3">
        <v>11900</v>
      </c>
      <c r="B18" s="3" t="s">
        <v>13</v>
      </c>
      <c r="C18" s="1">
        <v>286025.36999999994</v>
      </c>
    </row>
    <row r="19" spans="1:3">
      <c r="A19" s="3">
        <v>12100</v>
      </c>
      <c r="B19" s="3" t="s">
        <v>14</v>
      </c>
      <c r="C19" s="1">
        <v>260225.28</v>
      </c>
    </row>
    <row r="20" spans="1:3">
      <c r="A20" s="3">
        <v>12150</v>
      </c>
      <c r="B20" s="3" t="s">
        <v>15</v>
      </c>
      <c r="C20" s="1">
        <v>36064.11</v>
      </c>
    </row>
    <row r="21" spans="1:3">
      <c r="A21" s="3">
        <v>12160</v>
      </c>
      <c r="B21" s="3" t="s">
        <v>16</v>
      </c>
      <c r="C21" s="1">
        <v>2084214.7300000002</v>
      </c>
    </row>
    <row r="22" spans="1:3">
      <c r="A22" s="3">
        <v>12220</v>
      </c>
      <c r="B22" s="3" t="s">
        <v>17</v>
      </c>
      <c r="C22" s="1">
        <v>51986037.969999999</v>
      </c>
    </row>
    <row r="23" spans="1:3">
      <c r="A23" s="3">
        <v>12510</v>
      </c>
      <c r="B23" s="3" t="s">
        <v>18</v>
      </c>
      <c r="C23" s="1">
        <v>5374195.21</v>
      </c>
    </row>
    <row r="24" spans="1:3">
      <c r="A24" s="3">
        <v>12600</v>
      </c>
      <c r="B24" s="3" t="s">
        <v>19</v>
      </c>
      <c r="C24" s="1">
        <v>2276071.1799999997</v>
      </c>
    </row>
    <row r="25" spans="1:3">
      <c r="A25" s="3">
        <v>12700</v>
      </c>
      <c r="B25" s="3" t="s">
        <v>20</v>
      </c>
      <c r="C25" s="1">
        <v>1302054.3399999996</v>
      </c>
    </row>
    <row r="26" spans="1:3">
      <c r="A26" s="3">
        <v>13500</v>
      </c>
      <c r="B26" s="3" t="s">
        <v>21</v>
      </c>
      <c r="C26" s="1">
        <v>4523861.3</v>
      </c>
    </row>
    <row r="27" spans="1:3">
      <c r="A27" s="3">
        <v>13700</v>
      </c>
      <c r="B27" s="3" t="s">
        <v>22</v>
      </c>
      <c r="C27" s="1">
        <v>552553.31000000006</v>
      </c>
    </row>
    <row r="28" spans="1:3">
      <c r="A28" s="3">
        <v>14300</v>
      </c>
      <c r="B28" s="3" t="s">
        <v>23</v>
      </c>
      <c r="C28" s="1">
        <v>1506470.85</v>
      </c>
    </row>
    <row r="29" spans="1:3">
      <c r="A29" s="3">
        <v>14300.2</v>
      </c>
      <c r="B29" s="3" t="s">
        <v>395</v>
      </c>
      <c r="C29" s="1">
        <v>210639</v>
      </c>
    </row>
    <row r="30" spans="1:3">
      <c r="A30" s="3">
        <v>18400</v>
      </c>
      <c r="B30" s="3" t="s">
        <v>333</v>
      </c>
      <c r="C30" s="1">
        <v>5797925.1900000004</v>
      </c>
    </row>
    <row r="31" spans="1:3">
      <c r="A31" s="3">
        <v>18600</v>
      </c>
      <c r="B31" s="3" t="s">
        <v>24</v>
      </c>
      <c r="C31" s="1">
        <v>16682.100000000002</v>
      </c>
    </row>
    <row r="32" spans="1:3">
      <c r="A32" s="3">
        <v>18640</v>
      </c>
      <c r="B32" s="3" t="s">
        <v>25</v>
      </c>
      <c r="C32" s="1">
        <v>1982.5200000000002</v>
      </c>
    </row>
    <row r="33" spans="1:4">
      <c r="A33" s="3">
        <v>18690</v>
      </c>
      <c r="B33" s="3" t="s">
        <v>26</v>
      </c>
      <c r="C33" s="1">
        <v>0</v>
      </c>
    </row>
    <row r="34" spans="1:4">
      <c r="A34" s="3">
        <v>18740</v>
      </c>
      <c r="B34" s="3" t="s">
        <v>27</v>
      </c>
      <c r="C34" s="1">
        <v>8947.26</v>
      </c>
    </row>
    <row r="35" spans="1:4">
      <c r="A35" s="3">
        <v>18780</v>
      </c>
      <c r="B35" s="3" t="s">
        <v>28</v>
      </c>
      <c r="C35" s="1">
        <v>17315.330000000002</v>
      </c>
    </row>
    <row r="36" spans="1:4">
      <c r="A36" s="3">
        <v>19005</v>
      </c>
      <c r="B36" s="3" t="s">
        <v>29</v>
      </c>
      <c r="C36" s="1">
        <v>943803.58000000007</v>
      </c>
    </row>
    <row r="37" spans="1:4">
      <c r="A37" s="3">
        <v>19100</v>
      </c>
      <c r="B37" s="3" t="s">
        <v>30</v>
      </c>
      <c r="C37" s="1">
        <v>69629283.639999986</v>
      </c>
    </row>
    <row r="38" spans="1:4" s="5" customFormat="1">
      <c r="A38" s="5">
        <v>20100</v>
      </c>
      <c r="B38" s="5" t="s">
        <v>31</v>
      </c>
      <c r="C38" s="1">
        <v>11844684.210000001</v>
      </c>
      <c r="D38" s="3"/>
    </row>
    <row r="39" spans="1:4">
      <c r="A39" s="3">
        <v>20200</v>
      </c>
      <c r="B39" s="3" t="s">
        <v>32</v>
      </c>
      <c r="C39" s="1">
        <v>1865281.66</v>
      </c>
    </row>
    <row r="40" spans="1:4">
      <c r="A40" s="3">
        <v>20300</v>
      </c>
      <c r="B40" s="3" t="s">
        <v>33</v>
      </c>
      <c r="C40" s="1">
        <v>27087693.690000005</v>
      </c>
    </row>
    <row r="41" spans="1:4">
      <c r="A41" s="3">
        <v>20400</v>
      </c>
      <c r="B41" s="3" t="s">
        <v>34</v>
      </c>
      <c r="C41" s="1">
        <v>1402857.7299999997</v>
      </c>
    </row>
    <row r="42" spans="1:4">
      <c r="A42" s="3">
        <v>20600</v>
      </c>
      <c r="B42" s="3" t="s">
        <v>35</v>
      </c>
      <c r="C42" s="1">
        <v>3362040.4299999997</v>
      </c>
    </row>
    <row r="43" spans="1:4">
      <c r="A43" s="3">
        <v>20700</v>
      </c>
      <c r="B43" s="3" t="s">
        <v>36</v>
      </c>
      <c r="C43" s="1">
        <v>7178910.6600000001</v>
      </c>
    </row>
    <row r="44" spans="1:4">
      <c r="A44" s="3">
        <v>20800</v>
      </c>
      <c r="B44" s="3" t="s">
        <v>37</v>
      </c>
      <c r="C44" s="1">
        <v>5435778.5300000003</v>
      </c>
    </row>
    <row r="45" spans="1:4">
      <c r="A45" s="3">
        <v>20900</v>
      </c>
      <c r="B45" s="3" t="s">
        <v>38</v>
      </c>
      <c r="C45" s="1">
        <v>11862048.800000001</v>
      </c>
    </row>
    <row r="46" spans="1:4">
      <c r="A46" s="3">
        <v>21200</v>
      </c>
      <c r="B46" s="3" t="s">
        <v>39</v>
      </c>
      <c r="C46" s="1">
        <v>3428775.3999999994</v>
      </c>
    </row>
    <row r="47" spans="1:4">
      <c r="A47" s="3">
        <v>21300</v>
      </c>
      <c r="B47" s="3" t="s">
        <v>40</v>
      </c>
      <c r="C47" s="1">
        <v>42096863.450000003</v>
      </c>
    </row>
    <row r="48" spans="1:4">
      <c r="A48" s="3">
        <v>21520</v>
      </c>
      <c r="B48" s="3" t="s">
        <v>334</v>
      </c>
      <c r="C48" s="1">
        <v>75448967.75</v>
      </c>
    </row>
    <row r="49" spans="1:3">
      <c r="A49" s="3">
        <v>21525</v>
      </c>
      <c r="B49" s="3" t="s">
        <v>42</v>
      </c>
      <c r="C49" s="1">
        <v>1794899.7699999996</v>
      </c>
    </row>
    <row r="50" spans="1:3">
      <c r="A50" s="3">
        <v>21525.200000000001</v>
      </c>
      <c r="B50" s="3" t="s">
        <v>715</v>
      </c>
      <c r="C50" s="1">
        <v>219917</v>
      </c>
    </row>
    <row r="51" spans="1:3">
      <c r="A51" s="3">
        <v>21550</v>
      </c>
      <c r="B51" s="3" t="s">
        <v>43</v>
      </c>
      <c r="C51" s="1">
        <v>44299977.439999998</v>
      </c>
    </row>
    <row r="52" spans="1:3">
      <c r="A52" s="3">
        <v>21570</v>
      </c>
      <c r="B52" s="3" t="s">
        <v>44</v>
      </c>
      <c r="C52" s="1">
        <v>219600.17000000004</v>
      </c>
    </row>
    <row r="53" spans="1:3">
      <c r="A53" s="3">
        <v>21800</v>
      </c>
      <c r="B53" s="3" t="s">
        <v>45</v>
      </c>
      <c r="C53" s="1">
        <v>6133797.1999999993</v>
      </c>
    </row>
    <row r="54" spans="1:3">
      <c r="A54" s="3">
        <v>21900</v>
      </c>
      <c r="B54" s="3" t="s">
        <v>46</v>
      </c>
      <c r="C54" s="1">
        <v>3524097.2</v>
      </c>
    </row>
    <row r="55" spans="1:3">
      <c r="A55" s="3">
        <v>22000</v>
      </c>
      <c r="B55" s="3" t="s">
        <v>47</v>
      </c>
      <c r="C55" s="1">
        <v>3750068.24</v>
      </c>
    </row>
    <row r="56" spans="1:3">
      <c r="A56" s="3">
        <v>23000</v>
      </c>
      <c r="B56" s="3" t="s">
        <v>48</v>
      </c>
      <c r="C56" s="1">
        <v>2708034.72</v>
      </c>
    </row>
    <row r="57" spans="1:3">
      <c r="A57" s="3">
        <v>23100</v>
      </c>
      <c r="B57" s="3" t="s">
        <v>49</v>
      </c>
      <c r="C57" s="1">
        <v>16936137.759999998</v>
      </c>
    </row>
    <row r="58" spans="1:3">
      <c r="A58" s="3">
        <v>23200</v>
      </c>
      <c r="B58" s="3" t="s">
        <v>50</v>
      </c>
      <c r="C58" s="1">
        <v>9151353.790000001</v>
      </c>
    </row>
    <row r="59" spans="1:3">
      <c r="A59" s="3">
        <v>30000</v>
      </c>
      <c r="B59" s="3" t="s">
        <v>51</v>
      </c>
      <c r="C59" s="1">
        <v>843184.28999999992</v>
      </c>
    </row>
    <row r="60" spans="1:3">
      <c r="A60" s="3">
        <v>30100</v>
      </c>
      <c r="B60" s="3" t="s">
        <v>52</v>
      </c>
      <c r="C60" s="1">
        <v>7693288.6700000009</v>
      </c>
    </row>
    <row r="61" spans="1:3">
      <c r="A61" s="3">
        <v>30102</v>
      </c>
      <c r="B61" s="3" t="s">
        <v>53</v>
      </c>
      <c r="C61" s="1">
        <v>142658.76</v>
      </c>
    </row>
    <row r="62" spans="1:3">
      <c r="A62" s="3">
        <v>30103</v>
      </c>
      <c r="B62" s="3" t="s">
        <v>54</v>
      </c>
      <c r="C62" s="1">
        <v>191174.44000000003</v>
      </c>
    </row>
    <row r="63" spans="1:3">
      <c r="A63" s="3">
        <v>30104</v>
      </c>
      <c r="B63" s="3" t="s">
        <v>55</v>
      </c>
      <c r="C63" s="1">
        <v>86944.120000000024</v>
      </c>
    </row>
    <row r="64" spans="1:3">
      <c r="A64" s="3">
        <v>30105</v>
      </c>
      <c r="B64" s="3" t="s">
        <v>56</v>
      </c>
      <c r="C64" s="1">
        <v>896283.80999999994</v>
      </c>
    </row>
    <row r="65" spans="1:3">
      <c r="A65" s="3">
        <v>30200</v>
      </c>
      <c r="B65" s="3" t="s">
        <v>57</v>
      </c>
      <c r="C65" s="1">
        <v>1823755.4200000004</v>
      </c>
    </row>
    <row r="66" spans="1:3">
      <c r="A66" s="3">
        <v>30300</v>
      </c>
      <c r="B66" s="3" t="s">
        <v>58</v>
      </c>
      <c r="C66" s="1">
        <v>599547.2699999999</v>
      </c>
    </row>
    <row r="67" spans="1:3">
      <c r="A67" s="3">
        <v>30400</v>
      </c>
      <c r="B67" s="3" t="s">
        <v>59</v>
      </c>
      <c r="C67" s="1">
        <v>1197754.99</v>
      </c>
    </row>
    <row r="68" spans="1:3">
      <c r="A68" s="3">
        <v>30405</v>
      </c>
      <c r="B68" s="3" t="s">
        <v>60</v>
      </c>
      <c r="C68" s="1">
        <v>657772.26000000013</v>
      </c>
    </row>
    <row r="69" spans="1:3">
      <c r="A69" s="3">
        <v>30500</v>
      </c>
      <c r="B69" s="3" t="s">
        <v>61</v>
      </c>
      <c r="C69" s="1">
        <v>1213636.71</v>
      </c>
    </row>
    <row r="70" spans="1:3">
      <c r="A70" s="3">
        <v>30600</v>
      </c>
      <c r="B70" s="3" t="s">
        <v>62</v>
      </c>
      <c r="C70" s="1">
        <v>869607.75</v>
      </c>
    </row>
    <row r="71" spans="1:3">
      <c r="A71" s="3">
        <v>30601</v>
      </c>
      <c r="B71" s="3" t="s">
        <v>63</v>
      </c>
      <c r="C71" s="1">
        <v>16083.73</v>
      </c>
    </row>
    <row r="72" spans="1:3">
      <c r="A72" s="3">
        <v>30700</v>
      </c>
      <c r="B72" s="3" t="s">
        <v>64</v>
      </c>
      <c r="C72" s="1">
        <v>2395727.6999999997</v>
      </c>
    </row>
    <row r="73" spans="1:3">
      <c r="A73" s="3">
        <v>30705</v>
      </c>
      <c r="B73" s="3" t="s">
        <v>65</v>
      </c>
      <c r="C73" s="1">
        <v>457414.77</v>
      </c>
    </row>
    <row r="74" spans="1:3">
      <c r="A74" s="3">
        <v>30800</v>
      </c>
      <c r="B74" s="3" t="s">
        <v>66</v>
      </c>
      <c r="C74" s="1">
        <v>825621.34000000008</v>
      </c>
    </row>
    <row r="75" spans="1:3">
      <c r="A75" s="3">
        <v>30900</v>
      </c>
      <c r="B75" s="3" t="s">
        <v>67</v>
      </c>
      <c r="C75" s="1">
        <v>1624932.1900000002</v>
      </c>
    </row>
    <row r="76" spans="1:3">
      <c r="A76" s="3">
        <v>30905</v>
      </c>
      <c r="B76" s="3" t="s">
        <v>68</v>
      </c>
      <c r="C76" s="1">
        <v>388211.29000000004</v>
      </c>
    </row>
    <row r="77" spans="1:3">
      <c r="A77" s="3">
        <v>31000</v>
      </c>
      <c r="B77" s="3" t="s">
        <v>69</v>
      </c>
      <c r="C77" s="1">
        <v>4677667.74</v>
      </c>
    </row>
    <row r="78" spans="1:3">
      <c r="A78" s="3">
        <v>31005</v>
      </c>
      <c r="B78" s="3" t="s">
        <v>70</v>
      </c>
      <c r="C78" s="1">
        <v>477362.99</v>
      </c>
    </row>
    <row r="79" spans="1:3">
      <c r="A79" s="3">
        <v>31100</v>
      </c>
      <c r="B79" s="3" t="s">
        <v>71</v>
      </c>
      <c r="C79" s="1">
        <v>9389029.4900000002</v>
      </c>
    </row>
    <row r="80" spans="1:3">
      <c r="A80" s="3">
        <v>31101</v>
      </c>
      <c r="B80" s="3" t="s">
        <v>72</v>
      </c>
      <c r="C80" s="1">
        <v>52729.729999999989</v>
      </c>
    </row>
    <row r="81" spans="1:3">
      <c r="A81" s="3">
        <v>31102</v>
      </c>
      <c r="B81" s="3" t="s">
        <v>73</v>
      </c>
      <c r="C81" s="1">
        <v>151596.84</v>
      </c>
    </row>
    <row r="82" spans="1:3">
      <c r="A82" s="3">
        <v>31105</v>
      </c>
      <c r="B82" s="3" t="s">
        <v>74</v>
      </c>
      <c r="C82" s="1">
        <v>1538435.59</v>
      </c>
    </row>
    <row r="83" spans="1:3">
      <c r="A83" s="3">
        <v>31110</v>
      </c>
      <c r="B83" s="3" t="s">
        <v>75</v>
      </c>
      <c r="C83" s="1">
        <v>2237479.7200000002</v>
      </c>
    </row>
    <row r="84" spans="1:3">
      <c r="A84" s="3">
        <v>31200</v>
      </c>
      <c r="B84" s="3" t="s">
        <v>76</v>
      </c>
      <c r="C84" s="1">
        <v>4152064.4</v>
      </c>
    </row>
    <row r="85" spans="1:3">
      <c r="A85" s="3">
        <v>31205</v>
      </c>
      <c r="B85" s="3" t="s">
        <v>77</v>
      </c>
      <c r="C85" s="1">
        <v>519724.19999999995</v>
      </c>
    </row>
    <row r="86" spans="1:3">
      <c r="A86" s="3">
        <v>31300</v>
      </c>
      <c r="B86" s="3" t="s">
        <v>78</v>
      </c>
      <c r="C86" s="1">
        <v>10988075.500000002</v>
      </c>
    </row>
    <row r="87" spans="1:3">
      <c r="A87" s="3">
        <v>31301</v>
      </c>
      <c r="B87" s="3" t="s">
        <v>79</v>
      </c>
      <c r="C87" s="1">
        <v>221159.86</v>
      </c>
    </row>
    <row r="88" spans="1:3">
      <c r="A88" s="3">
        <v>31320</v>
      </c>
      <c r="B88" s="3" t="s">
        <v>80</v>
      </c>
      <c r="C88" s="1">
        <v>1948435.75</v>
      </c>
    </row>
    <row r="89" spans="1:3">
      <c r="A89" s="3">
        <v>31400</v>
      </c>
      <c r="B89" s="3" t="s">
        <v>81</v>
      </c>
      <c r="C89" s="1">
        <v>4357285.07</v>
      </c>
    </row>
    <row r="90" spans="1:3">
      <c r="A90" s="3">
        <v>31405</v>
      </c>
      <c r="B90" s="3" t="s">
        <v>82</v>
      </c>
      <c r="C90" s="1">
        <v>954428.02000000014</v>
      </c>
    </row>
    <row r="91" spans="1:3">
      <c r="A91" s="3">
        <v>31500</v>
      </c>
      <c r="B91" s="3" t="s">
        <v>83</v>
      </c>
      <c r="C91" s="1">
        <v>719762.72999999986</v>
      </c>
    </row>
    <row r="92" spans="1:3">
      <c r="A92" s="3">
        <v>31600</v>
      </c>
      <c r="B92" s="3" t="s">
        <v>84</v>
      </c>
      <c r="C92" s="1">
        <v>3114322.6299999994</v>
      </c>
    </row>
    <row r="93" spans="1:3">
      <c r="A93" s="3">
        <v>31605</v>
      </c>
      <c r="B93" s="3" t="s">
        <v>85</v>
      </c>
      <c r="C93" s="1">
        <v>515763.57</v>
      </c>
    </row>
    <row r="94" spans="1:3">
      <c r="A94" s="3">
        <v>31700</v>
      </c>
      <c r="B94" s="3" t="s">
        <v>86</v>
      </c>
      <c r="C94" s="1">
        <v>966921.3</v>
      </c>
    </row>
    <row r="95" spans="1:3">
      <c r="A95" s="3">
        <v>31800</v>
      </c>
      <c r="B95" s="3" t="s">
        <v>87</v>
      </c>
      <c r="C95" s="1">
        <v>5501510.7599999988</v>
      </c>
    </row>
    <row r="96" spans="1:3">
      <c r="A96" s="3">
        <v>31805</v>
      </c>
      <c r="B96" s="3" t="s">
        <v>88</v>
      </c>
      <c r="C96" s="1">
        <v>1247075.6800000002</v>
      </c>
    </row>
    <row r="97" spans="1:3">
      <c r="A97" s="3">
        <v>31810</v>
      </c>
      <c r="B97" s="3" t="s">
        <v>89</v>
      </c>
      <c r="C97" s="1">
        <v>1391412.3599999999</v>
      </c>
    </row>
    <row r="98" spans="1:3">
      <c r="A98" s="3">
        <v>31820</v>
      </c>
      <c r="B98" s="3" t="s">
        <v>90</v>
      </c>
      <c r="C98" s="1">
        <v>1120888.22</v>
      </c>
    </row>
    <row r="99" spans="1:3">
      <c r="A99" s="3">
        <v>31900</v>
      </c>
      <c r="B99" s="3" t="s">
        <v>91</v>
      </c>
      <c r="C99" s="1">
        <v>3469901.26</v>
      </c>
    </row>
    <row r="100" spans="1:3">
      <c r="A100" s="3">
        <v>32000</v>
      </c>
      <c r="B100" s="3" t="s">
        <v>92</v>
      </c>
      <c r="C100" s="1">
        <v>1410710.6600000001</v>
      </c>
    </row>
    <row r="101" spans="1:3">
      <c r="A101" s="3">
        <v>32005</v>
      </c>
      <c r="B101" s="3" t="s">
        <v>93</v>
      </c>
      <c r="C101" s="1">
        <v>308212.02</v>
      </c>
    </row>
    <row r="102" spans="1:3">
      <c r="A102" s="3">
        <v>32100</v>
      </c>
      <c r="B102" s="3" t="s">
        <v>94</v>
      </c>
      <c r="C102" s="1">
        <v>820799.44</v>
      </c>
    </row>
    <row r="103" spans="1:3">
      <c r="A103" s="3">
        <v>32200</v>
      </c>
      <c r="B103" s="3" t="s">
        <v>95</v>
      </c>
      <c r="C103" s="1">
        <v>548468.70000000007</v>
      </c>
    </row>
    <row r="104" spans="1:3">
      <c r="A104" s="3">
        <v>32300</v>
      </c>
      <c r="B104" s="3" t="s">
        <v>96</v>
      </c>
      <c r="C104" s="1">
        <v>5345600.59</v>
      </c>
    </row>
    <row r="105" spans="1:3">
      <c r="A105" s="3">
        <v>32305</v>
      </c>
      <c r="B105" s="3" t="s">
        <v>335</v>
      </c>
      <c r="C105" s="1">
        <v>620567.02</v>
      </c>
    </row>
    <row r="106" spans="1:3">
      <c r="A106" s="3">
        <v>32400</v>
      </c>
      <c r="B106" s="3" t="s">
        <v>97</v>
      </c>
      <c r="C106" s="1">
        <v>2038098.5200000003</v>
      </c>
    </row>
    <row r="107" spans="1:3">
      <c r="A107" s="3">
        <v>32405</v>
      </c>
      <c r="B107" s="3" t="s">
        <v>98</v>
      </c>
      <c r="C107" s="1">
        <v>582347.84</v>
      </c>
    </row>
    <row r="108" spans="1:3">
      <c r="A108" s="3">
        <v>32410</v>
      </c>
      <c r="B108" s="3" t="s">
        <v>99</v>
      </c>
      <c r="C108" s="1">
        <v>877608.29999999981</v>
      </c>
    </row>
    <row r="109" spans="1:3">
      <c r="A109" s="3">
        <v>32500</v>
      </c>
      <c r="B109" s="3" t="s">
        <v>336</v>
      </c>
      <c r="C109" s="1">
        <v>4643449.4399999995</v>
      </c>
    </row>
    <row r="110" spans="1:3">
      <c r="A110" s="3">
        <v>32505</v>
      </c>
      <c r="B110" s="3" t="s">
        <v>100</v>
      </c>
      <c r="C110" s="1">
        <v>729187.12</v>
      </c>
    </row>
    <row r="111" spans="1:3">
      <c r="A111" s="3">
        <v>32600</v>
      </c>
      <c r="B111" s="3" t="s">
        <v>101</v>
      </c>
      <c r="C111" s="1">
        <v>16719898.379999997</v>
      </c>
    </row>
    <row r="112" spans="1:3">
      <c r="A112" s="3">
        <v>32605</v>
      </c>
      <c r="B112" s="3" t="s">
        <v>102</v>
      </c>
      <c r="C112" s="1">
        <v>2615525.0999999996</v>
      </c>
    </row>
    <row r="113" spans="1:3">
      <c r="A113" s="3">
        <v>32700</v>
      </c>
      <c r="B113" s="3" t="s">
        <v>103</v>
      </c>
      <c r="C113" s="1">
        <v>1555753.44</v>
      </c>
    </row>
    <row r="114" spans="1:3">
      <c r="A114" s="3">
        <v>32800</v>
      </c>
      <c r="B114" s="3" t="s">
        <v>104</v>
      </c>
      <c r="C114" s="1">
        <v>2276660.88</v>
      </c>
    </row>
    <row r="115" spans="1:3">
      <c r="A115" s="3">
        <v>32900</v>
      </c>
      <c r="B115" s="3" t="s">
        <v>105</v>
      </c>
      <c r="C115" s="1">
        <v>5934855.790000001</v>
      </c>
    </row>
    <row r="116" spans="1:3">
      <c r="A116" s="3">
        <v>32901</v>
      </c>
      <c r="B116" s="3" t="s">
        <v>337</v>
      </c>
      <c r="C116" s="1">
        <v>99053.829999999987</v>
      </c>
    </row>
    <row r="117" spans="1:3">
      <c r="A117" s="3">
        <v>32905</v>
      </c>
      <c r="B117" s="3" t="s">
        <v>106</v>
      </c>
      <c r="C117" s="1">
        <v>879331.95000000007</v>
      </c>
    </row>
    <row r="118" spans="1:3">
      <c r="A118" s="3">
        <v>32910</v>
      </c>
      <c r="B118" s="3" t="s">
        <v>107</v>
      </c>
      <c r="C118" s="1">
        <v>1205253.6399999999</v>
      </c>
    </row>
    <row r="119" spans="1:3">
      <c r="A119" s="3">
        <v>32920</v>
      </c>
      <c r="B119" s="3" t="s">
        <v>108</v>
      </c>
      <c r="C119" s="1">
        <v>952800.23000000021</v>
      </c>
    </row>
    <row r="120" spans="1:3">
      <c r="A120" s="3">
        <v>33000</v>
      </c>
      <c r="B120" s="3" t="s">
        <v>109</v>
      </c>
      <c r="C120" s="1">
        <v>2253735.4699999997</v>
      </c>
    </row>
    <row r="121" spans="1:3">
      <c r="A121" s="3">
        <v>33001</v>
      </c>
      <c r="B121" s="3" t="s">
        <v>110</v>
      </c>
      <c r="C121" s="1">
        <v>58978.87</v>
      </c>
    </row>
    <row r="122" spans="1:3">
      <c r="A122" s="3">
        <v>33027</v>
      </c>
      <c r="B122" s="3" t="s">
        <v>111</v>
      </c>
      <c r="C122" s="1">
        <v>274536.29000000004</v>
      </c>
    </row>
    <row r="123" spans="1:3">
      <c r="A123" s="3">
        <v>33100</v>
      </c>
      <c r="B123" s="3" t="s">
        <v>112</v>
      </c>
      <c r="C123" s="1">
        <v>3204608.3999999994</v>
      </c>
    </row>
    <row r="124" spans="1:3">
      <c r="A124" s="3">
        <v>33105</v>
      </c>
      <c r="B124" s="3" t="s">
        <v>113</v>
      </c>
      <c r="C124" s="1">
        <v>365218.42000000004</v>
      </c>
    </row>
    <row r="125" spans="1:3">
      <c r="A125" s="3">
        <v>33200</v>
      </c>
      <c r="B125" s="3" t="s">
        <v>114</v>
      </c>
      <c r="C125" s="1">
        <v>14438875.000000002</v>
      </c>
    </row>
    <row r="126" spans="1:3">
      <c r="A126" s="3">
        <v>33202</v>
      </c>
      <c r="B126" s="3" t="s">
        <v>115</v>
      </c>
      <c r="C126" s="1">
        <v>197472.81000000003</v>
      </c>
    </row>
    <row r="127" spans="1:3">
      <c r="A127" s="3">
        <v>33203</v>
      </c>
      <c r="B127" s="3" t="s">
        <v>116</v>
      </c>
      <c r="C127" s="1">
        <v>116655.65999999999</v>
      </c>
    </row>
    <row r="128" spans="1:3">
      <c r="A128" s="3">
        <v>33204</v>
      </c>
      <c r="B128" s="3" t="s">
        <v>117</v>
      </c>
      <c r="C128" s="1">
        <v>329776.03999999998</v>
      </c>
    </row>
    <row r="129" spans="1:3">
      <c r="A129" s="3">
        <v>33205</v>
      </c>
      <c r="B129" s="3" t="s">
        <v>118</v>
      </c>
      <c r="C129" s="1">
        <v>1239178.75</v>
      </c>
    </row>
    <row r="130" spans="1:3">
      <c r="A130" s="3">
        <v>33206</v>
      </c>
      <c r="B130" s="3" t="s">
        <v>119</v>
      </c>
      <c r="C130" s="1">
        <v>112073.70000000001</v>
      </c>
    </row>
    <row r="131" spans="1:3">
      <c r="A131" s="3">
        <v>33207</v>
      </c>
      <c r="B131" s="3" t="s">
        <v>315</v>
      </c>
      <c r="C131" s="1">
        <v>293378.25999999995</v>
      </c>
    </row>
    <row r="132" spans="1:3">
      <c r="A132" s="3">
        <v>33208</v>
      </c>
      <c r="B132" s="3" t="s">
        <v>316</v>
      </c>
      <c r="C132" s="1">
        <v>0</v>
      </c>
    </row>
    <row r="133" spans="1:3">
      <c r="A133" s="3">
        <v>33209</v>
      </c>
      <c r="B133" s="3" t="s">
        <v>317</v>
      </c>
      <c r="C133" s="1">
        <v>96678.569999999992</v>
      </c>
    </row>
    <row r="134" spans="1:3">
      <c r="A134" s="3">
        <v>33300</v>
      </c>
      <c r="B134" s="3" t="s">
        <v>120</v>
      </c>
      <c r="C134" s="1">
        <v>2130175.9300000002</v>
      </c>
    </row>
    <row r="135" spans="1:3">
      <c r="A135" s="3">
        <v>33305</v>
      </c>
      <c r="B135" s="3" t="s">
        <v>121</v>
      </c>
      <c r="C135" s="1">
        <v>598337.93999999994</v>
      </c>
    </row>
    <row r="136" spans="1:3">
      <c r="A136" s="3">
        <v>33400</v>
      </c>
      <c r="B136" s="3" t="s">
        <v>122</v>
      </c>
      <c r="C136" s="1">
        <v>18301155.550000001</v>
      </c>
    </row>
    <row r="137" spans="1:3">
      <c r="A137" s="3">
        <v>33402</v>
      </c>
      <c r="B137" s="3" t="s">
        <v>123</v>
      </c>
      <c r="C137" s="1">
        <v>146159.32</v>
      </c>
    </row>
    <row r="138" spans="1:3">
      <c r="A138" s="3">
        <v>33405</v>
      </c>
      <c r="B138" s="3" t="s">
        <v>124</v>
      </c>
      <c r="C138" s="1">
        <v>1880462.1700000002</v>
      </c>
    </row>
    <row r="139" spans="1:3">
      <c r="A139" s="3">
        <v>33500</v>
      </c>
      <c r="B139" s="3" t="s">
        <v>125</v>
      </c>
      <c r="C139" s="1">
        <v>2549037.58</v>
      </c>
    </row>
    <row r="140" spans="1:3">
      <c r="A140" s="3">
        <v>33501</v>
      </c>
      <c r="B140" s="3" t="s">
        <v>126</v>
      </c>
      <c r="C140" s="1">
        <v>79692.289999999994</v>
      </c>
    </row>
    <row r="141" spans="1:3">
      <c r="A141" s="3">
        <v>33600</v>
      </c>
      <c r="B141" s="3" t="s">
        <v>127</v>
      </c>
      <c r="C141" s="1">
        <v>10187981.58</v>
      </c>
    </row>
    <row r="142" spans="1:3">
      <c r="A142" s="3">
        <v>33605</v>
      </c>
      <c r="B142" s="3" t="s">
        <v>128</v>
      </c>
      <c r="C142" s="1">
        <v>1427910.68</v>
      </c>
    </row>
    <row r="143" spans="1:3">
      <c r="A143" s="3">
        <v>33700</v>
      </c>
      <c r="B143" s="3" t="s">
        <v>129</v>
      </c>
      <c r="C143" s="1">
        <v>723614.36999999988</v>
      </c>
    </row>
    <row r="144" spans="1:3">
      <c r="A144" s="3">
        <v>33800</v>
      </c>
      <c r="B144" s="3" t="s">
        <v>130</v>
      </c>
      <c r="C144" s="1">
        <v>533374.41</v>
      </c>
    </row>
    <row r="145" spans="1:3">
      <c r="A145" s="3">
        <v>33900</v>
      </c>
      <c r="B145" s="3" t="s">
        <v>131</v>
      </c>
      <c r="C145" s="1">
        <v>2700002.2600000002</v>
      </c>
    </row>
    <row r="146" spans="1:3">
      <c r="A146" s="3">
        <v>34000</v>
      </c>
      <c r="B146" s="3" t="s">
        <v>132</v>
      </c>
      <c r="C146" s="1">
        <v>1148372.92</v>
      </c>
    </row>
    <row r="147" spans="1:3">
      <c r="A147" s="3">
        <v>34100</v>
      </c>
      <c r="B147" s="3" t="s">
        <v>133</v>
      </c>
      <c r="C147" s="1">
        <v>26869144.309999999</v>
      </c>
    </row>
    <row r="148" spans="1:3">
      <c r="A148" s="3">
        <v>34105</v>
      </c>
      <c r="B148" s="3" t="s">
        <v>134</v>
      </c>
      <c r="C148" s="1">
        <v>2378958.9200000004</v>
      </c>
    </row>
    <row r="149" spans="1:3">
      <c r="A149" s="3">
        <v>34200</v>
      </c>
      <c r="B149" s="3" t="s">
        <v>135</v>
      </c>
      <c r="C149" s="1">
        <v>1041903.02</v>
      </c>
    </row>
    <row r="150" spans="1:3">
      <c r="A150" s="3">
        <v>34205</v>
      </c>
      <c r="B150" s="3" t="s">
        <v>136</v>
      </c>
      <c r="C150" s="1">
        <v>424020.8</v>
      </c>
    </row>
    <row r="151" spans="1:3">
      <c r="A151" s="3">
        <v>34220</v>
      </c>
      <c r="B151" s="3" t="s">
        <v>137</v>
      </c>
      <c r="C151" s="1">
        <v>1076641.8800000001</v>
      </c>
    </row>
    <row r="152" spans="1:3">
      <c r="A152" s="3">
        <v>34230</v>
      </c>
      <c r="B152" s="3" t="s">
        <v>138</v>
      </c>
      <c r="C152" s="1">
        <v>386273.81</v>
      </c>
    </row>
    <row r="153" spans="1:3">
      <c r="A153" s="3">
        <v>34300</v>
      </c>
      <c r="B153" s="3" t="s">
        <v>139</v>
      </c>
      <c r="C153" s="1">
        <v>6506670.9699999997</v>
      </c>
    </row>
    <row r="154" spans="1:3">
      <c r="A154" s="3">
        <v>34400</v>
      </c>
      <c r="B154" s="3" t="s">
        <v>140</v>
      </c>
      <c r="C154" s="1">
        <v>2638674.6999999997</v>
      </c>
    </row>
    <row r="155" spans="1:3">
      <c r="A155" s="3">
        <v>34405</v>
      </c>
      <c r="B155" s="3" t="s">
        <v>141</v>
      </c>
      <c r="C155" s="1">
        <v>528924.05000000005</v>
      </c>
    </row>
    <row r="156" spans="1:3">
      <c r="A156" s="3">
        <v>34500</v>
      </c>
      <c r="B156" s="3" t="s">
        <v>142</v>
      </c>
      <c r="C156" s="1">
        <v>4784743.4700000007</v>
      </c>
    </row>
    <row r="157" spans="1:3">
      <c r="A157" s="3">
        <v>34501</v>
      </c>
      <c r="B157" s="3" t="s">
        <v>143</v>
      </c>
      <c r="C157" s="1">
        <v>59124.999999999993</v>
      </c>
    </row>
    <row r="158" spans="1:3">
      <c r="A158" s="3">
        <v>34505</v>
      </c>
      <c r="B158" s="3" t="s">
        <v>144</v>
      </c>
      <c r="C158" s="1">
        <v>662244.00999999989</v>
      </c>
    </row>
    <row r="159" spans="1:3">
      <c r="A159" s="3">
        <v>34600</v>
      </c>
      <c r="B159" s="3" t="s">
        <v>145</v>
      </c>
      <c r="C159" s="1">
        <v>1155439.78</v>
      </c>
    </row>
    <row r="160" spans="1:3">
      <c r="A160" s="3">
        <v>34605</v>
      </c>
      <c r="B160" s="3" t="s">
        <v>146</v>
      </c>
      <c r="C160" s="1">
        <v>230629.67</v>
      </c>
    </row>
    <row r="161" spans="1:3">
      <c r="A161" s="3">
        <v>34700</v>
      </c>
      <c r="B161" s="3" t="s">
        <v>147</v>
      </c>
      <c r="C161" s="1">
        <v>2928738.78</v>
      </c>
    </row>
    <row r="162" spans="1:3">
      <c r="A162" s="3">
        <v>34800</v>
      </c>
      <c r="B162" s="3" t="s">
        <v>148</v>
      </c>
      <c r="C162" s="1">
        <v>364145.67</v>
      </c>
    </row>
    <row r="163" spans="1:3">
      <c r="A163" s="3">
        <v>34900</v>
      </c>
      <c r="B163" s="3" t="s">
        <v>338</v>
      </c>
      <c r="C163" s="1">
        <v>6821564.7199999997</v>
      </c>
    </row>
    <row r="164" spans="1:3">
      <c r="A164" s="3">
        <v>34901</v>
      </c>
      <c r="B164" s="3" t="s">
        <v>339</v>
      </c>
      <c r="C164" s="1">
        <v>160621.75</v>
      </c>
    </row>
    <row r="165" spans="1:3">
      <c r="A165" s="3">
        <v>34903</v>
      </c>
      <c r="B165" s="3" t="s">
        <v>149</v>
      </c>
      <c r="C165" s="1">
        <v>15781.250000000002</v>
      </c>
    </row>
    <row r="166" spans="1:3">
      <c r="A166" s="3">
        <v>34905</v>
      </c>
      <c r="B166" s="3" t="s">
        <v>150</v>
      </c>
      <c r="C166" s="1">
        <v>682546.55999999994</v>
      </c>
    </row>
    <row r="167" spans="1:3">
      <c r="A167" s="3">
        <v>34910</v>
      </c>
      <c r="B167" s="3" t="s">
        <v>151</v>
      </c>
      <c r="C167" s="1">
        <v>2086045.95</v>
      </c>
    </row>
    <row r="168" spans="1:3">
      <c r="A168" s="3">
        <v>35000</v>
      </c>
      <c r="B168" s="3" t="s">
        <v>152</v>
      </c>
      <c r="C168" s="1">
        <v>1405969.6500000001</v>
      </c>
    </row>
    <row r="169" spans="1:3">
      <c r="A169" s="3">
        <v>35005</v>
      </c>
      <c r="B169" s="3" t="s">
        <v>153</v>
      </c>
      <c r="C169" s="1">
        <v>652312.6100000001</v>
      </c>
    </row>
    <row r="170" spans="1:3">
      <c r="A170" s="3">
        <v>35100</v>
      </c>
      <c r="B170" s="3" t="s">
        <v>154</v>
      </c>
      <c r="C170" s="1">
        <v>12225485.780000001</v>
      </c>
    </row>
    <row r="171" spans="1:3">
      <c r="A171" s="3">
        <v>35105</v>
      </c>
      <c r="B171" s="3" t="s">
        <v>155</v>
      </c>
      <c r="C171" s="1">
        <v>1118699.43</v>
      </c>
    </row>
    <row r="172" spans="1:3">
      <c r="A172" s="3">
        <v>35106</v>
      </c>
      <c r="B172" s="3" t="s">
        <v>156</v>
      </c>
      <c r="C172" s="1">
        <v>245519.01000000004</v>
      </c>
    </row>
    <row r="173" spans="1:3">
      <c r="A173" s="3">
        <v>35200</v>
      </c>
      <c r="B173" s="3" t="s">
        <v>157</v>
      </c>
      <c r="C173" s="1">
        <v>558443.27</v>
      </c>
    </row>
    <row r="174" spans="1:3">
      <c r="A174" s="3">
        <v>35300</v>
      </c>
      <c r="B174" s="3" t="s">
        <v>158</v>
      </c>
      <c r="C174" s="1">
        <v>3540210.1800000006</v>
      </c>
    </row>
    <row r="175" spans="1:3">
      <c r="A175" s="3">
        <v>35305</v>
      </c>
      <c r="B175" s="3" t="s">
        <v>159</v>
      </c>
      <c r="C175" s="1">
        <v>1416018.6099999999</v>
      </c>
    </row>
    <row r="176" spans="1:3">
      <c r="A176" s="3">
        <v>35400</v>
      </c>
      <c r="B176" s="3" t="s">
        <v>160</v>
      </c>
      <c r="C176" s="1">
        <v>2810372.99</v>
      </c>
    </row>
    <row r="177" spans="1:3">
      <c r="A177" s="3">
        <v>35401</v>
      </c>
      <c r="B177" s="3" t="s">
        <v>161</v>
      </c>
      <c r="C177" s="1">
        <v>30538.75</v>
      </c>
    </row>
    <row r="178" spans="1:3">
      <c r="A178" s="3">
        <v>35405</v>
      </c>
      <c r="B178" s="3" t="s">
        <v>162</v>
      </c>
      <c r="C178" s="1">
        <v>911936.21999999986</v>
      </c>
    </row>
    <row r="179" spans="1:3">
      <c r="A179" s="3">
        <v>35500</v>
      </c>
      <c r="B179" s="3" t="s">
        <v>163</v>
      </c>
      <c r="C179" s="1">
        <v>3756895.9599999995</v>
      </c>
    </row>
    <row r="180" spans="1:3">
      <c r="A180" s="3">
        <v>35600</v>
      </c>
      <c r="B180" s="3" t="s">
        <v>164</v>
      </c>
      <c r="C180" s="1">
        <v>1616173.8</v>
      </c>
    </row>
    <row r="181" spans="1:3">
      <c r="A181" s="3">
        <v>35700</v>
      </c>
      <c r="B181" s="3" t="s">
        <v>165</v>
      </c>
      <c r="C181" s="1">
        <v>903061.41999999993</v>
      </c>
    </row>
    <row r="182" spans="1:3">
      <c r="A182" s="3">
        <v>35800</v>
      </c>
      <c r="B182" s="3" t="s">
        <v>166</v>
      </c>
      <c r="C182" s="1">
        <v>1323850.21</v>
      </c>
    </row>
    <row r="183" spans="1:3">
      <c r="A183" s="3">
        <v>35805</v>
      </c>
      <c r="B183" s="3" t="s">
        <v>167</v>
      </c>
      <c r="C183" s="1">
        <v>289556.51999999996</v>
      </c>
    </row>
    <row r="184" spans="1:3">
      <c r="A184" s="3">
        <v>35900</v>
      </c>
      <c r="B184" s="3" t="s">
        <v>168</v>
      </c>
      <c r="C184" s="1">
        <v>2295798.7600000002</v>
      </c>
    </row>
    <row r="185" spans="1:3">
      <c r="A185" s="3">
        <v>35905</v>
      </c>
      <c r="B185" s="3" t="s">
        <v>169</v>
      </c>
      <c r="C185" s="1">
        <v>340384.18</v>
      </c>
    </row>
    <row r="186" spans="1:3">
      <c r="A186" s="3">
        <v>36000</v>
      </c>
      <c r="B186" s="3" t="s">
        <v>170</v>
      </c>
      <c r="C186" s="1">
        <v>53706705.490000002</v>
      </c>
    </row>
    <row r="187" spans="1:3">
      <c r="A187" s="3">
        <v>36001</v>
      </c>
      <c r="B187" s="3" t="s">
        <v>171</v>
      </c>
      <c r="C187" s="1">
        <v>0</v>
      </c>
    </row>
    <row r="188" spans="1:3">
      <c r="A188" s="3">
        <v>36002</v>
      </c>
      <c r="B188" s="3" t="s">
        <v>551</v>
      </c>
      <c r="C188" s="1">
        <v>0</v>
      </c>
    </row>
    <row r="189" spans="1:3">
      <c r="A189" s="3">
        <v>36003</v>
      </c>
      <c r="B189" s="3" t="s">
        <v>172</v>
      </c>
      <c r="C189" s="1">
        <v>347983.27999999997</v>
      </c>
    </row>
    <row r="190" spans="1:3">
      <c r="A190" s="3">
        <v>36004</v>
      </c>
      <c r="B190" s="3" t="s">
        <v>340</v>
      </c>
      <c r="C190" s="1">
        <v>213006.12999999998</v>
      </c>
    </row>
    <row r="191" spans="1:3">
      <c r="A191" s="3">
        <v>36005</v>
      </c>
      <c r="B191" s="3" t="s">
        <v>173</v>
      </c>
      <c r="C191" s="1">
        <v>4673923.01</v>
      </c>
    </row>
    <row r="192" spans="1:3">
      <c r="A192" s="3">
        <v>36006</v>
      </c>
      <c r="B192" s="3" t="s">
        <v>174</v>
      </c>
      <c r="C192" s="1">
        <v>567320.30999999994</v>
      </c>
    </row>
    <row r="193" spans="1:3">
      <c r="A193" s="3">
        <v>36007</v>
      </c>
      <c r="B193" s="3" t="s">
        <v>175</v>
      </c>
      <c r="C193" s="1">
        <v>182201.86</v>
      </c>
    </row>
    <row r="194" spans="1:3">
      <c r="A194" s="3">
        <v>36008</v>
      </c>
      <c r="B194" s="3" t="s">
        <v>176</v>
      </c>
      <c r="C194" s="1">
        <v>473447.00999999995</v>
      </c>
    </row>
    <row r="195" spans="1:3">
      <c r="A195" s="3">
        <v>36009</v>
      </c>
      <c r="B195" s="3" t="s">
        <v>177</v>
      </c>
      <c r="C195" s="1">
        <v>84318.310000000012</v>
      </c>
    </row>
    <row r="196" spans="1:3">
      <c r="A196" s="3">
        <v>36100</v>
      </c>
      <c r="B196" s="3" t="s">
        <v>178</v>
      </c>
      <c r="C196" s="1">
        <v>732477.58</v>
      </c>
    </row>
    <row r="197" spans="1:3">
      <c r="A197" s="3">
        <v>36102</v>
      </c>
      <c r="B197" s="3" t="s">
        <v>179</v>
      </c>
      <c r="C197" s="1">
        <v>199453.47999999998</v>
      </c>
    </row>
    <row r="198" spans="1:3">
      <c r="A198" s="3">
        <v>36105</v>
      </c>
      <c r="B198" s="3" t="s">
        <v>180</v>
      </c>
      <c r="C198" s="1">
        <v>380646.68</v>
      </c>
    </row>
    <row r="199" spans="1:3">
      <c r="A199" s="3">
        <v>36200</v>
      </c>
      <c r="B199" s="3" t="s">
        <v>181</v>
      </c>
      <c r="C199" s="1">
        <v>1469121.4100000001</v>
      </c>
    </row>
    <row r="200" spans="1:3">
      <c r="A200" s="3">
        <v>36205</v>
      </c>
      <c r="B200" s="3" t="s">
        <v>182</v>
      </c>
      <c r="C200" s="1">
        <v>274707.78000000003</v>
      </c>
    </row>
    <row r="201" spans="1:3">
      <c r="A201" s="3">
        <v>36300</v>
      </c>
      <c r="B201" s="3" t="s">
        <v>183</v>
      </c>
      <c r="C201" s="1">
        <v>4693952.2599999988</v>
      </c>
    </row>
    <row r="202" spans="1:3">
      <c r="A202" s="3">
        <v>36301</v>
      </c>
      <c r="B202" s="3" t="s">
        <v>184</v>
      </c>
      <c r="C202" s="1">
        <v>88850.709999999992</v>
      </c>
    </row>
    <row r="203" spans="1:3">
      <c r="A203" s="3">
        <v>36302</v>
      </c>
      <c r="B203" s="3" t="s">
        <v>185</v>
      </c>
      <c r="C203" s="1">
        <v>122356.03000000003</v>
      </c>
    </row>
    <row r="204" spans="1:3">
      <c r="A204" s="3">
        <v>36303</v>
      </c>
      <c r="B204" s="3" t="s">
        <v>341</v>
      </c>
      <c r="C204" s="1">
        <v>146998.70000000001</v>
      </c>
    </row>
    <row r="205" spans="1:3">
      <c r="A205" s="3">
        <v>36305</v>
      </c>
      <c r="B205" s="3" t="s">
        <v>186</v>
      </c>
      <c r="C205" s="1">
        <v>1008169.1899999998</v>
      </c>
    </row>
    <row r="206" spans="1:3">
      <c r="A206" s="3">
        <v>36310</v>
      </c>
      <c r="B206" s="3" t="s">
        <v>328</v>
      </c>
      <c r="C206" s="1">
        <v>0</v>
      </c>
    </row>
    <row r="207" spans="1:3">
      <c r="A207" s="3">
        <v>36400</v>
      </c>
      <c r="B207" s="3" t="s">
        <v>187</v>
      </c>
      <c r="C207" s="1">
        <v>5162935.8000000007</v>
      </c>
    </row>
    <row r="208" spans="1:3">
      <c r="A208" s="3">
        <v>36405</v>
      </c>
      <c r="B208" s="3" t="s">
        <v>342</v>
      </c>
      <c r="C208" s="1">
        <v>811884.89</v>
      </c>
    </row>
    <row r="209" spans="1:3">
      <c r="A209" s="3">
        <v>36500</v>
      </c>
      <c r="B209" s="3" t="s">
        <v>188</v>
      </c>
      <c r="C209" s="1">
        <v>10055141.880000001</v>
      </c>
    </row>
    <row r="210" spans="1:3">
      <c r="A210" s="3">
        <v>36501</v>
      </c>
      <c r="B210" s="3" t="s">
        <v>189</v>
      </c>
      <c r="C210" s="1">
        <v>115132.44999999998</v>
      </c>
    </row>
    <row r="211" spans="1:3">
      <c r="A211" s="3">
        <v>36502</v>
      </c>
      <c r="B211" s="3" t="s">
        <v>190</v>
      </c>
      <c r="C211" s="1">
        <v>39630.33</v>
      </c>
    </row>
    <row r="212" spans="1:3">
      <c r="A212" s="3">
        <v>36505</v>
      </c>
      <c r="B212" s="3" t="s">
        <v>191</v>
      </c>
      <c r="C212" s="1">
        <v>2041296.1</v>
      </c>
    </row>
    <row r="213" spans="1:3">
      <c r="A213" s="3">
        <v>36600</v>
      </c>
      <c r="B213" s="3" t="s">
        <v>192</v>
      </c>
      <c r="C213" s="1">
        <v>764707.7</v>
      </c>
    </row>
    <row r="214" spans="1:3">
      <c r="A214" s="3">
        <v>36601</v>
      </c>
      <c r="B214" s="3" t="s">
        <v>193</v>
      </c>
      <c r="C214" s="1">
        <v>346704.01999999996</v>
      </c>
    </row>
    <row r="215" spans="1:3">
      <c r="A215" s="3">
        <v>36700</v>
      </c>
      <c r="B215" s="3" t="s">
        <v>194</v>
      </c>
      <c r="C215" s="1">
        <v>8720710.2400000002</v>
      </c>
    </row>
    <row r="216" spans="1:3">
      <c r="A216" s="3">
        <v>36701</v>
      </c>
      <c r="B216" s="3" t="s">
        <v>195</v>
      </c>
      <c r="C216" s="1">
        <v>35364.189999999995</v>
      </c>
    </row>
    <row r="217" spans="1:3">
      <c r="A217" s="3">
        <v>36705</v>
      </c>
      <c r="B217" s="3" t="s">
        <v>196</v>
      </c>
      <c r="C217" s="1">
        <v>1024834.69</v>
      </c>
    </row>
    <row r="218" spans="1:3">
      <c r="A218" s="3">
        <v>36800</v>
      </c>
      <c r="B218" s="3" t="s">
        <v>197</v>
      </c>
      <c r="C218" s="1">
        <v>3211624.9600000004</v>
      </c>
    </row>
    <row r="219" spans="1:3">
      <c r="A219" s="3">
        <v>36802</v>
      </c>
      <c r="B219" s="3" t="s">
        <v>198</v>
      </c>
      <c r="C219" s="1">
        <v>178144.52</v>
      </c>
    </row>
    <row r="220" spans="1:3">
      <c r="A220" s="3">
        <v>36810</v>
      </c>
      <c r="B220" s="3" t="s">
        <v>343</v>
      </c>
      <c r="C220" s="1">
        <v>6137157.7599999998</v>
      </c>
    </row>
    <row r="221" spans="1:3">
      <c r="A221" s="3">
        <v>36900</v>
      </c>
      <c r="B221" s="3" t="s">
        <v>199</v>
      </c>
      <c r="C221" s="1">
        <v>625903.63</v>
      </c>
    </row>
    <row r="222" spans="1:3">
      <c r="A222" s="3">
        <v>36901</v>
      </c>
      <c r="B222" s="3" t="s">
        <v>200</v>
      </c>
      <c r="C222" s="1">
        <v>245139.25</v>
      </c>
    </row>
    <row r="223" spans="1:3">
      <c r="A223" s="3">
        <v>36905</v>
      </c>
      <c r="B223" s="3" t="s">
        <v>201</v>
      </c>
      <c r="C223" s="1">
        <v>238325.09000000003</v>
      </c>
    </row>
    <row r="224" spans="1:3">
      <c r="A224" s="3">
        <v>37000</v>
      </c>
      <c r="B224" s="3" t="s">
        <v>202</v>
      </c>
      <c r="C224" s="1">
        <v>1978792.35</v>
      </c>
    </row>
    <row r="225" spans="1:3">
      <c r="A225" s="3">
        <v>37001</v>
      </c>
      <c r="B225" s="3" t="s">
        <v>324</v>
      </c>
      <c r="C225" s="1">
        <v>125944.04000000002</v>
      </c>
    </row>
    <row r="226" spans="1:3">
      <c r="A226" s="3">
        <v>37005</v>
      </c>
      <c r="B226" s="3" t="s">
        <v>203</v>
      </c>
      <c r="C226" s="1">
        <v>562023.79</v>
      </c>
    </row>
    <row r="227" spans="1:3">
      <c r="A227" s="3">
        <v>37100</v>
      </c>
      <c r="B227" s="3" t="s">
        <v>204</v>
      </c>
      <c r="C227" s="1">
        <v>3037350.66</v>
      </c>
    </row>
    <row r="228" spans="1:3">
      <c r="A228" s="3">
        <v>37200</v>
      </c>
      <c r="B228" s="3" t="s">
        <v>205</v>
      </c>
      <c r="C228" s="1">
        <v>662890.0199999999</v>
      </c>
    </row>
    <row r="229" spans="1:3">
      <c r="A229" s="3">
        <v>37300</v>
      </c>
      <c r="B229" s="3" t="s">
        <v>206</v>
      </c>
      <c r="C229" s="1">
        <v>1705935.2</v>
      </c>
    </row>
    <row r="230" spans="1:3">
      <c r="A230" s="3">
        <v>37301</v>
      </c>
      <c r="B230" s="3" t="s">
        <v>207</v>
      </c>
      <c r="C230" s="1">
        <v>206512.63</v>
      </c>
    </row>
    <row r="231" spans="1:3">
      <c r="A231" s="3">
        <v>37305</v>
      </c>
      <c r="B231" s="3" t="s">
        <v>208</v>
      </c>
      <c r="C231" s="1">
        <v>525972.97000000009</v>
      </c>
    </row>
    <row r="232" spans="1:3">
      <c r="A232" s="3">
        <v>37400</v>
      </c>
      <c r="B232" s="3" t="s">
        <v>209</v>
      </c>
      <c r="C232" s="1">
        <v>8167725.4399999995</v>
      </c>
    </row>
    <row r="233" spans="1:3">
      <c r="A233" s="3">
        <v>37405</v>
      </c>
      <c r="B233" s="3" t="s">
        <v>210</v>
      </c>
      <c r="C233" s="1">
        <v>1810062.7300000002</v>
      </c>
    </row>
    <row r="234" spans="1:3">
      <c r="A234" s="3">
        <v>37500</v>
      </c>
      <c r="B234" s="3" t="s">
        <v>211</v>
      </c>
      <c r="C234" s="1">
        <v>1004915.2299999999</v>
      </c>
    </row>
    <row r="235" spans="1:3">
      <c r="A235" s="3">
        <v>37600</v>
      </c>
      <c r="B235" s="3" t="s">
        <v>212</v>
      </c>
      <c r="C235" s="1">
        <v>5531870.6300000008</v>
      </c>
    </row>
    <row r="236" spans="1:3">
      <c r="A236" s="3">
        <v>37601</v>
      </c>
      <c r="B236" s="3" t="s">
        <v>213</v>
      </c>
      <c r="C236" s="1">
        <v>367893.64000000007</v>
      </c>
    </row>
    <row r="237" spans="1:3">
      <c r="A237" s="3">
        <v>37605</v>
      </c>
      <c r="B237" s="3" t="s">
        <v>214</v>
      </c>
      <c r="C237" s="1">
        <v>695168.2</v>
      </c>
    </row>
    <row r="238" spans="1:3">
      <c r="A238" s="3">
        <v>37610</v>
      </c>
      <c r="B238" s="3" t="s">
        <v>215</v>
      </c>
      <c r="C238" s="1">
        <v>1690345.5699999998</v>
      </c>
    </row>
    <row r="239" spans="1:3">
      <c r="A239" s="3">
        <v>37700</v>
      </c>
      <c r="B239" s="3" t="s">
        <v>216</v>
      </c>
      <c r="C239" s="1">
        <v>2474954.98</v>
      </c>
    </row>
    <row r="240" spans="1:3">
      <c r="A240" s="3">
        <v>37705</v>
      </c>
      <c r="B240" s="3" t="s">
        <v>217</v>
      </c>
      <c r="C240" s="1">
        <v>763658.7300000001</v>
      </c>
    </row>
    <row r="241" spans="1:3">
      <c r="A241" s="3">
        <v>37800</v>
      </c>
      <c r="B241" s="3" t="s">
        <v>218</v>
      </c>
      <c r="C241" s="1">
        <v>7946438.6899999995</v>
      </c>
    </row>
    <row r="242" spans="1:3">
      <c r="A242" s="3">
        <v>37801</v>
      </c>
      <c r="B242" s="3" t="s">
        <v>219</v>
      </c>
      <c r="C242" s="1">
        <v>53695.07</v>
      </c>
    </row>
    <row r="243" spans="1:3">
      <c r="A243" s="3">
        <v>37805</v>
      </c>
      <c r="B243" s="3" t="s">
        <v>220</v>
      </c>
      <c r="C243" s="1">
        <v>613569.24</v>
      </c>
    </row>
    <row r="244" spans="1:3">
      <c r="A244" s="3">
        <v>37900</v>
      </c>
      <c r="B244" s="3" t="s">
        <v>221</v>
      </c>
      <c r="C244" s="1">
        <v>3911238.7399999998</v>
      </c>
    </row>
    <row r="245" spans="1:3">
      <c r="A245" s="3">
        <v>37901</v>
      </c>
      <c r="B245" s="3" t="s">
        <v>222</v>
      </c>
      <c r="C245" s="1">
        <v>89418.11</v>
      </c>
    </row>
    <row r="246" spans="1:3">
      <c r="A246" s="3">
        <v>37905</v>
      </c>
      <c r="B246" s="3" t="s">
        <v>223</v>
      </c>
      <c r="C246" s="1">
        <v>513591.62000000011</v>
      </c>
    </row>
    <row r="247" spans="1:3">
      <c r="A247" s="3">
        <v>38000</v>
      </c>
      <c r="B247" s="3" t="s">
        <v>224</v>
      </c>
      <c r="C247" s="1">
        <v>6654063.4800000004</v>
      </c>
    </row>
    <row r="248" spans="1:3">
      <c r="A248" s="3">
        <v>38005</v>
      </c>
      <c r="B248" s="3" t="s">
        <v>225</v>
      </c>
      <c r="C248" s="1">
        <v>1339842.4100000001</v>
      </c>
    </row>
    <row r="249" spans="1:3">
      <c r="A249" s="3">
        <v>38100</v>
      </c>
      <c r="B249" s="3" t="s">
        <v>226</v>
      </c>
      <c r="C249" s="1">
        <v>3100921.29</v>
      </c>
    </row>
    <row r="250" spans="1:3">
      <c r="A250" s="3">
        <v>38105</v>
      </c>
      <c r="B250" s="3" t="s">
        <v>227</v>
      </c>
      <c r="C250" s="1">
        <v>617883.31000000006</v>
      </c>
    </row>
    <row r="251" spans="1:3">
      <c r="A251" s="3">
        <v>38200</v>
      </c>
      <c r="B251" s="3" t="s">
        <v>228</v>
      </c>
      <c r="C251" s="1">
        <v>2836911.46</v>
      </c>
    </row>
    <row r="252" spans="1:3">
      <c r="A252" s="3">
        <v>38205</v>
      </c>
      <c r="B252" s="3" t="s">
        <v>229</v>
      </c>
      <c r="C252" s="1">
        <v>430696.44</v>
      </c>
    </row>
    <row r="253" spans="1:3">
      <c r="A253" s="3">
        <v>38210</v>
      </c>
      <c r="B253" s="3" t="s">
        <v>230</v>
      </c>
      <c r="C253" s="1">
        <v>1080148.1799999997</v>
      </c>
    </row>
    <row r="254" spans="1:3">
      <c r="A254" s="3">
        <v>38300</v>
      </c>
      <c r="B254" s="3" t="s">
        <v>231</v>
      </c>
      <c r="C254" s="1">
        <v>1989985.95</v>
      </c>
    </row>
    <row r="255" spans="1:3">
      <c r="A255" s="3">
        <v>38400</v>
      </c>
      <c r="B255" s="3" t="s">
        <v>232</v>
      </c>
      <c r="C255" s="1">
        <v>2776451.6199999992</v>
      </c>
    </row>
    <row r="256" spans="1:3">
      <c r="A256" s="3">
        <v>38402</v>
      </c>
      <c r="B256" s="3" t="s">
        <v>233</v>
      </c>
      <c r="C256" s="1">
        <v>180310.07999999996</v>
      </c>
    </row>
    <row r="257" spans="1:3">
      <c r="A257" s="3">
        <v>38405</v>
      </c>
      <c r="B257" s="3" t="s">
        <v>234</v>
      </c>
      <c r="C257" s="1">
        <v>698285.32000000018</v>
      </c>
    </row>
    <row r="258" spans="1:3">
      <c r="A258" s="3">
        <v>38500</v>
      </c>
      <c r="B258" s="3" t="s">
        <v>235</v>
      </c>
      <c r="C258" s="1">
        <v>2158515.6800000002</v>
      </c>
    </row>
    <row r="259" spans="1:3">
      <c r="A259" s="3">
        <v>38600</v>
      </c>
      <c r="B259" s="3" t="s">
        <v>236</v>
      </c>
      <c r="C259" s="1">
        <v>2775391.0400000005</v>
      </c>
    </row>
    <row r="260" spans="1:3">
      <c r="A260" s="3">
        <v>38601</v>
      </c>
      <c r="B260" s="3" t="s">
        <v>237</v>
      </c>
      <c r="C260" s="1">
        <v>32535.3</v>
      </c>
    </row>
    <row r="261" spans="1:3">
      <c r="A261" s="3">
        <v>38602</v>
      </c>
      <c r="B261" s="3" t="s">
        <v>238</v>
      </c>
      <c r="C261" s="1">
        <v>229700.81</v>
      </c>
    </row>
    <row r="262" spans="1:3">
      <c r="A262" s="3">
        <v>38605</v>
      </c>
      <c r="B262" s="3" t="s">
        <v>239</v>
      </c>
      <c r="C262" s="1">
        <v>762378.26000000013</v>
      </c>
    </row>
    <row r="263" spans="1:3">
      <c r="A263" s="3">
        <v>38610</v>
      </c>
      <c r="B263" s="3" t="s">
        <v>240</v>
      </c>
      <c r="C263" s="1">
        <v>614142.49000000011</v>
      </c>
    </row>
    <row r="264" spans="1:3">
      <c r="A264" s="3">
        <v>38620</v>
      </c>
      <c r="B264" s="3" t="s">
        <v>241</v>
      </c>
      <c r="C264" s="1">
        <v>462084.43999999994</v>
      </c>
    </row>
    <row r="265" spans="1:3">
      <c r="A265" s="3">
        <v>38700</v>
      </c>
      <c r="B265" s="3" t="s">
        <v>242</v>
      </c>
      <c r="C265" s="1">
        <v>804259.04999999993</v>
      </c>
    </row>
    <row r="266" spans="1:3">
      <c r="A266" s="3">
        <v>38701</v>
      </c>
      <c r="B266" s="3" t="s">
        <v>243</v>
      </c>
      <c r="C266" s="1">
        <v>54814.840000000004</v>
      </c>
    </row>
    <row r="267" spans="1:3">
      <c r="A267" s="3">
        <v>38800</v>
      </c>
      <c r="B267" s="3" t="s">
        <v>244</v>
      </c>
      <c r="C267" s="1">
        <v>1411572.81</v>
      </c>
    </row>
    <row r="268" spans="1:3">
      <c r="A268" s="3">
        <v>38801</v>
      </c>
      <c r="B268" s="3" t="s">
        <v>245</v>
      </c>
      <c r="C268" s="1">
        <v>109017.15000000001</v>
      </c>
    </row>
    <row r="269" spans="1:3">
      <c r="A269" s="3">
        <v>38900</v>
      </c>
      <c r="B269" s="3" t="s">
        <v>246</v>
      </c>
      <c r="C269" s="1">
        <v>338261.27999999997</v>
      </c>
    </row>
    <row r="270" spans="1:3">
      <c r="A270" s="3">
        <v>39000</v>
      </c>
      <c r="B270" s="3" t="s">
        <v>247</v>
      </c>
      <c r="C270" s="1">
        <v>14346750.479999999</v>
      </c>
    </row>
    <row r="271" spans="1:3">
      <c r="A271" s="3">
        <v>39100</v>
      </c>
      <c r="B271" s="3" t="s">
        <v>248</v>
      </c>
      <c r="C271" s="1">
        <v>2079777.15</v>
      </c>
    </row>
    <row r="272" spans="1:3">
      <c r="A272" s="3">
        <v>39101</v>
      </c>
      <c r="B272" s="3" t="s">
        <v>249</v>
      </c>
      <c r="C272" s="1">
        <v>245016.49</v>
      </c>
    </row>
    <row r="273" spans="1:3">
      <c r="A273" s="3">
        <v>39105</v>
      </c>
      <c r="B273" s="3" t="s">
        <v>250</v>
      </c>
      <c r="C273" s="1">
        <v>758976.83</v>
      </c>
    </row>
    <row r="274" spans="1:3">
      <c r="A274" s="3">
        <v>39200</v>
      </c>
      <c r="B274" s="3" t="s">
        <v>344</v>
      </c>
      <c r="C274" s="1">
        <v>59984212.159999996</v>
      </c>
    </row>
    <row r="275" spans="1:3">
      <c r="A275" s="3">
        <v>39201</v>
      </c>
      <c r="B275" s="3" t="s">
        <v>251</v>
      </c>
      <c r="C275" s="1">
        <v>127468.01000000001</v>
      </c>
    </row>
    <row r="276" spans="1:3">
      <c r="A276" s="3">
        <v>39204</v>
      </c>
      <c r="B276" s="3" t="s">
        <v>252</v>
      </c>
      <c r="C276" s="1">
        <v>229692.06999999998</v>
      </c>
    </row>
    <row r="277" spans="1:3">
      <c r="A277" s="3">
        <v>39205</v>
      </c>
      <c r="B277" s="3" t="s">
        <v>253</v>
      </c>
      <c r="C277" s="1">
        <v>5312782.16</v>
      </c>
    </row>
    <row r="278" spans="1:3">
      <c r="A278" s="3">
        <v>39208</v>
      </c>
      <c r="B278" s="3" t="s">
        <v>345</v>
      </c>
      <c r="C278" s="1">
        <v>326345.63</v>
      </c>
    </row>
    <row r="279" spans="1:3">
      <c r="A279" s="3">
        <v>39209</v>
      </c>
      <c r="B279" s="3" t="s">
        <v>254</v>
      </c>
      <c r="C279" s="1">
        <v>149320.16999999998</v>
      </c>
    </row>
    <row r="280" spans="1:3">
      <c r="A280" s="3">
        <v>39220</v>
      </c>
      <c r="B280" s="3" t="s">
        <v>734</v>
      </c>
      <c r="C280" s="1">
        <v>58948.539999999994</v>
      </c>
    </row>
    <row r="281" spans="1:3">
      <c r="A281" s="3">
        <v>39300</v>
      </c>
      <c r="B281" s="3" t="s">
        <v>255</v>
      </c>
      <c r="C281" s="1">
        <v>813517.14</v>
      </c>
    </row>
    <row r="282" spans="1:3">
      <c r="A282" s="3">
        <v>39301</v>
      </c>
      <c r="B282" s="3" t="s">
        <v>256</v>
      </c>
      <c r="C282" s="1">
        <v>30263.120000000003</v>
      </c>
    </row>
    <row r="283" spans="1:3">
      <c r="A283" s="3">
        <v>39400</v>
      </c>
      <c r="B283" s="3" t="s">
        <v>257</v>
      </c>
      <c r="C283" s="1">
        <v>598221.63000000012</v>
      </c>
    </row>
    <row r="284" spans="1:3">
      <c r="A284" s="3">
        <v>39401</v>
      </c>
      <c r="B284" s="3" t="s">
        <v>258</v>
      </c>
      <c r="C284" s="1">
        <v>315696.45</v>
      </c>
    </row>
    <row r="285" spans="1:3">
      <c r="A285" s="3">
        <v>39500</v>
      </c>
      <c r="B285" s="3" t="s">
        <v>259</v>
      </c>
      <c r="C285" s="1">
        <v>1901737.16</v>
      </c>
    </row>
    <row r="286" spans="1:3">
      <c r="A286" s="3">
        <v>39501</v>
      </c>
      <c r="B286" s="3" t="s">
        <v>260</v>
      </c>
      <c r="C286" s="1">
        <v>47678.37999999999</v>
      </c>
    </row>
    <row r="287" spans="1:3">
      <c r="A287" s="3">
        <v>39600</v>
      </c>
      <c r="B287" s="3" t="s">
        <v>261</v>
      </c>
      <c r="C287" s="1">
        <v>6280268.7800000003</v>
      </c>
    </row>
    <row r="288" spans="1:3">
      <c r="A288" s="3">
        <v>39605</v>
      </c>
      <c r="B288" s="3" t="s">
        <v>262</v>
      </c>
      <c r="C288" s="1">
        <v>934844.22000000009</v>
      </c>
    </row>
    <row r="289" spans="1:3">
      <c r="A289" s="3">
        <v>39700</v>
      </c>
      <c r="B289" s="3" t="s">
        <v>263</v>
      </c>
      <c r="C289" s="1">
        <v>3368073.1599999997</v>
      </c>
    </row>
    <row r="290" spans="1:3">
      <c r="A290" s="3">
        <v>39703</v>
      </c>
      <c r="B290" s="3" t="s">
        <v>264</v>
      </c>
      <c r="C290" s="1">
        <v>193940.40000000005</v>
      </c>
    </row>
    <row r="291" spans="1:3">
      <c r="A291" s="3">
        <v>39705</v>
      </c>
      <c r="B291" s="3" t="s">
        <v>265</v>
      </c>
      <c r="C291" s="1">
        <v>889286.82</v>
      </c>
    </row>
    <row r="292" spans="1:3">
      <c r="A292" s="3">
        <v>39800</v>
      </c>
      <c r="B292" s="3" t="s">
        <v>266</v>
      </c>
      <c r="C292" s="1">
        <v>3887678.3800000004</v>
      </c>
    </row>
    <row r="293" spans="1:3">
      <c r="A293" s="3">
        <v>39805</v>
      </c>
      <c r="B293" s="3" t="s">
        <v>267</v>
      </c>
      <c r="C293" s="1">
        <v>492683.79000000004</v>
      </c>
    </row>
    <row r="294" spans="1:3">
      <c r="A294" s="3">
        <v>39900</v>
      </c>
      <c r="B294" s="3" t="s">
        <v>268</v>
      </c>
      <c r="C294" s="1">
        <v>1987533.9999999998</v>
      </c>
    </row>
    <row r="295" spans="1:3">
      <c r="A295" s="5">
        <v>40000</v>
      </c>
      <c r="B295" s="5" t="s">
        <v>674</v>
      </c>
      <c r="C295" s="1">
        <v>4624512.7699999996</v>
      </c>
    </row>
    <row r="296" spans="1:3">
      <c r="A296" s="3">
        <v>51000</v>
      </c>
      <c r="B296" s="3" t="s">
        <v>269</v>
      </c>
      <c r="C296" s="1">
        <v>32884311.539999999</v>
      </c>
    </row>
    <row r="297" spans="1:3">
      <c r="A297" s="3">
        <v>51000.2</v>
      </c>
      <c r="B297" s="3" t="s">
        <v>657</v>
      </c>
      <c r="C297" s="1">
        <v>203348</v>
      </c>
    </row>
    <row r="298" spans="1:3">
      <c r="A298" s="3">
        <v>51000.3</v>
      </c>
      <c r="B298" s="3" t="s">
        <v>658</v>
      </c>
      <c r="C298" s="1">
        <v>831313</v>
      </c>
    </row>
    <row r="299" spans="1:3">
      <c r="A299" s="5">
        <v>60000</v>
      </c>
      <c r="B299" s="5" t="s">
        <v>675</v>
      </c>
      <c r="C299" s="1">
        <v>226402.76</v>
      </c>
    </row>
    <row r="300" spans="1:3">
      <c r="A300" s="3">
        <v>90901</v>
      </c>
      <c r="B300" s="3" t="s">
        <v>676</v>
      </c>
      <c r="C300" s="1">
        <v>935610.67</v>
      </c>
    </row>
    <row r="301" spans="1:3">
      <c r="A301" s="3">
        <v>91041</v>
      </c>
      <c r="B301" s="3" t="s">
        <v>677</v>
      </c>
      <c r="C301" s="1">
        <v>160324.69</v>
      </c>
    </row>
    <row r="302" spans="1:3">
      <c r="A302" s="3">
        <v>91111</v>
      </c>
      <c r="B302" s="3" t="s">
        <v>678</v>
      </c>
      <c r="C302" s="1">
        <v>93204.17</v>
      </c>
    </row>
    <row r="303" spans="1:3">
      <c r="A303" s="3">
        <v>91151</v>
      </c>
      <c r="B303" s="3" t="s">
        <v>679</v>
      </c>
      <c r="C303" s="1">
        <v>224425.72000000003</v>
      </c>
    </row>
    <row r="304" spans="1:3">
      <c r="A304" s="3">
        <v>98101</v>
      </c>
      <c r="B304" s="3" t="s">
        <v>680</v>
      </c>
      <c r="C304" s="1">
        <v>1206162.3500000001</v>
      </c>
    </row>
    <row r="305" spans="1:3">
      <c r="A305" s="3">
        <v>98103</v>
      </c>
      <c r="B305" s="3" t="s">
        <v>681</v>
      </c>
      <c r="C305" s="1">
        <v>225307.66000000003</v>
      </c>
    </row>
    <row r="306" spans="1:3">
      <c r="A306" s="3">
        <v>98111</v>
      </c>
      <c r="B306" s="3" t="s">
        <v>682</v>
      </c>
      <c r="C306" s="1">
        <v>394983.33999999997</v>
      </c>
    </row>
    <row r="307" spans="1:3">
      <c r="A307" s="3">
        <v>98131</v>
      </c>
      <c r="B307" s="3" t="s">
        <v>683</v>
      </c>
      <c r="C307" s="1">
        <v>110512.98000000001</v>
      </c>
    </row>
    <row r="308" spans="1:3">
      <c r="A308" s="3">
        <v>99401</v>
      </c>
      <c r="B308" s="3" t="s">
        <v>684</v>
      </c>
      <c r="C308" s="1">
        <v>353970.56</v>
      </c>
    </row>
    <row r="309" spans="1:3">
      <c r="A309" s="3">
        <v>99521</v>
      </c>
      <c r="B309" s="3" t="s">
        <v>685</v>
      </c>
      <c r="C309" s="1">
        <v>176709.35</v>
      </c>
    </row>
    <row r="310" spans="1:3">
      <c r="A310" s="3">
        <v>99831</v>
      </c>
      <c r="B310" s="3" t="s">
        <v>686</v>
      </c>
      <c r="C310" s="1">
        <v>25739.029999999995</v>
      </c>
    </row>
    <row r="311" spans="1:3">
      <c r="B311" s="4"/>
      <c r="C311" s="10">
        <f>SUM(C3:C310)</f>
        <v>1103026708.5499995</v>
      </c>
    </row>
  </sheetData>
  <sheetProtection algorithmName="SHA-512" hashValue="fdWGyaQDCrKUdUG1XUTFPLfBWj/ovan9VMmp+e5qLYaiC78UhEkImhpMANtkzp4eiMg8+NjIpdJjlDNyke+lOg==" saltValue="npJV1trLSridXFer2n9quw==" spinCount="100000" sheet="1" objects="1" scenarios="1"/>
  <autoFilter ref="B1:C312" xr:uid="{CAF8FA8D-222B-48B4-9A14-EBBAF0B6670C}"/>
  <sortState xmlns:xlrd2="http://schemas.microsoft.com/office/spreadsheetml/2017/richdata2" ref="A3:C310">
    <sortCondition ref="A3:A31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1E7B-3E2B-4C70-BF41-8CF5B3F72AFF}">
  <dimension ref="A1:N441"/>
  <sheetViews>
    <sheetView topLeftCell="A6" zoomScaleNormal="100" zoomScaleSheetLayoutView="80" workbookViewId="0">
      <pane xSplit="2" ySplit="5" topLeftCell="I11" activePane="bottomRight" state="frozen"/>
      <selection activeCell="A6" sqref="A6"/>
      <selection pane="topRight" activeCell="C6" sqref="C6"/>
      <selection pane="bottomLeft" activeCell="A12" sqref="A12"/>
      <selection pane="bottomRight" activeCell="L322" sqref="L322"/>
    </sheetView>
  </sheetViews>
  <sheetFormatPr defaultRowHeight="15.75"/>
  <cols>
    <col min="1" max="1" width="14.28515625" style="268" customWidth="1"/>
    <col min="2" max="2" width="56.42578125" style="269" customWidth="1"/>
    <col min="3" max="5" width="15.7109375" style="265" bestFit="1" customWidth="1"/>
    <col min="6" max="7" width="14.5703125" style="265" customWidth="1"/>
    <col min="8" max="8" width="11.5703125" style="265" customWidth="1"/>
    <col min="9" max="9" width="17.28515625" style="265" customWidth="1"/>
    <col min="10" max="10" width="18.7109375" style="267" customWidth="1"/>
    <col min="11" max="14" width="18.7109375" style="328" customWidth="1"/>
    <col min="15" max="16384" width="9.140625" style="265"/>
  </cols>
  <sheetData>
    <row r="1" spans="1:14" ht="18" hidden="1" customHeight="1" thickBot="1">
      <c r="A1" s="262"/>
      <c r="B1" s="263"/>
      <c r="J1" s="264"/>
      <c r="K1" s="263"/>
      <c r="L1" s="263"/>
      <c r="M1" s="263"/>
      <c r="N1" s="263"/>
    </row>
    <row r="2" spans="1:14" ht="18" hidden="1" customHeight="1">
      <c r="A2" s="262"/>
      <c r="B2" s="263"/>
      <c r="J2" s="264"/>
      <c r="K2" s="263"/>
      <c r="L2" s="263"/>
      <c r="M2" s="263"/>
      <c r="N2" s="263"/>
    </row>
    <row r="3" spans="1:14" ht="18" hidden="1" customHeight="1">
      <c r="J3" s="264"/>
      <c r="K3" s="263"/>
      <c r="L3" s="263"/>
      <c r="M3" s="263"/>
      <c r="N3" s="263"/>
    </row>
    <row r="4" spans="1:14" ht="18" hidden="1" customHeight="1">
      <c r="J4" s="264"/>
      <c r="K4" s="263"/>
      <c r="L4" s="263"/>
      <c r="M4" s="263"/>
      <c r="N4" s="263"/>
    </row>
    <row r="5" spans="1:14" ht="18" hidden="1" customHeight="1">
      <c r="J5" s="264"/>
      <c r="K5" s="263"/>
      <c r="L5" s="263"/>
      <c r="M5" s="263"/>
      <c r="N5" s="263"/>
    </row>
    <row r="6" spans="1:14" ht="5.45" customHeight="1">
      <c r="A6" s="270"/>
      <c r="B6" s="271"/>
      <c r="C6" s="271"/>
      <c r="D6" s="271"/>
      <c r="E6" s="271"/>
      <c r="F6" s="271"/>
      <c r="G6" s="271"/>
      <c r="H6" s="271"/>
      <c r="I6" s="271"/>
      <c r="J6" s="264"/>
      <c r="K6" s="263"/>
      <c r="L6" s="263"/>
      <c r="M6" s="263"/>
      <c r="N6" s="263"/>
    </row>
    <row r="7" spans="1:14" s="277" customFormat="1" ht="18" customHeight="1">
      <c r="A7" s="273"/>
      <c r="B7" s="274"/>
      <c r="C7" s="274"/>
      <c r="D7" s="274"/>
      <c r="E7" s="274"/>
      <c r="F7" s="274"/>
      <c r="G7" s="274"/>
      <c r="H7" s="274"/>
      <c r="I7" s="274"/>
      <c r="J7" s="275" t="s">
        <v>817</v>
      </c>
      <c r="K7" s="274"/>
      <c r="L7" s="274"/>
      <c r="M7" s="274"/>
      <c r="N7" s="274"/>
    </row>
    <row r="8" spans="1:14" s="283" customFormat="1" ht="24.6" customHeight="1">
      <c r="A8" s="278"/>
      <c r="B8" s="279"/>
      <c r="C8" s="368" t="s">
        <v>818</v>
      </c>
      <c r="D8" s="369"/>
      <c r="E8" s="369"/>
      <c r="F8" s="369"/>
      <c r="G8" s="369"/>
      <c r="H8" s="369"/>
      <c r="I8" s="370"/>
      <c r="J8" s="281"/>
      <c r="K8" s="282"/>
      <c r="L8" s="282"/>
      <c r="M8" s="282"/>
      <c r="N8" s="282"/>
    </row>
    <row r="9" spans="1:14" s="290" customFormat="1" ht="159.75" customHeight="1" thickBot="1">
      <c r="A9" s="284" t="s">
        <v>692</v>
      </c>
      <c r="B9" s="285" t="s">
        <v>364</v>
      </c>
      <c r="C9" s="286">
        <v>2022</v>
      </c>
      <c r="D9" s="286">
        <v>2023</v>
      </c>
      <c r="E9" s="286">
        <v>2024</v>
      </c>
      <c r="F9" s="286">
        <v>2025</v>
      </c>
      <c r="G9" s="286">
        <v>2026</v>
      </c>
      <c r="H9" s="286" t="s">
        <v>287</v>
      </c>
      <c r="I9" s="286" t="s">
        <v>325</v>
      </c>
      <c r="J9" s="288" t="s">
        <v>821</v>
      </c>
      <c r="K9" s="289" t="s">
        <v>822</v>
      </c>
      <c r="L9" s="289" t="s">
        <v>823</v>
      </c>
      <c r="M9" s="289" t="s">
        <v>824</v>
      </c>
      <c r="N9" s="289" t="s">
        <v>825</v>
      </c>
    </row>
    <row r="10" spans="1:14" s="295" customFormat="1" ht="13.5" thickBot="1">
      <c r="A10" s="284" t="s">
        <v>693</v>
      </c>
      <c r="B10" s="291" t="s">
        <v>694</v>
      </c>
      <c r="C10" s="294" t="s">
        <v>828</v>
      </c>
      <c r="D10" s="284" t="s">
        <v>829</v>
      </c>
      <c r="E10" s="284" t="s">
        <v>830</v>
      </c>
      <c r="F10" s="284" t="s">
        <v>831</v>
      </c>
      <c r="G10" s="284" t="s">
        <v>832</v>
      </c>
      <c r="H10" s="284" t="s">
        <v>833</v>
      </c>
      <c r="I10" s="284" t="s">
        <v>834</v>
      </c>
      <c r="J10" s="292" t="s">
        <v>835</v>
      </c>
      <c r="K10" s="284" t="s">
        <v>836</v>
      </c>
      <c r="L10" s="284" t="s">
        <v>837</v>
      </c>
      <c r="M10" s="284" t="s">
        <v>838</v>
      </c>
      <c r="N10" s="284" t="s">
        <v>839</v>
      </c>
    </row>
    <row r="11" spans="1:14">
      <c r="A11" s="296">
        <v>10200</v>
      </c>
      <c r="B11" s="297" t="s">
        <v>370</v>
      </c>
      <c r="C11" s="300">
        <v>-3518516</v>
      </c>
      <c r="D11" s="298">
        <v>-3515543</v>
      </c>
      <c r="E11" s="298">
        <v>-1553652</v>
      </c>
      <c r="F11" s="298">
        <v>-303156</v>
      </c>
      <c r="G11" s="298">
        <v>-631813</v>
      </c>
      <c r="H11" s="298">
        <v>0</v>
      </c>
      <c r="I11" s="298">
        <v>-9522680</v>
      </c>
      <c r="J11" s="301">
        <v>27072541</v>
      </c>
      <c r="K11" s="302">
        <v>32106320</v>
      </c>
      <c r="L11" s="302">
        <v>23016992</v>
      </c>
      <c r="M11" s="302">
        <v>21825363</v>
      </c>
      <c r="N11" s="302">
        <v>34086100</v>
      </c>
    </row>
    <row r="12" spans="1:14">
      <c r="A12" s="296">
        <v>10400</v>
      </c>
      <c r="B12" s="297" t="s">
        <v>371</v>
      </c>
      <c r="C12" s="300">
        <v>-10326843</v>
      </c>
      <c r="D12" s="298">
        <v>-10318303</v>
      </c>
      <c r="E12" s="298">
        <v>-4898805</v>
      </c>
      <c r="F12" s="298">
        <v>-1261835</v>
      </c>
      <c r="G12" s="298">
        <v>-2144458</v>
      </c>
      <c r="H12" s="298">
        <v>0</v>
      </c>
      <c r="I12" s="298">
        <v>-28950244</v>
      </c>
      <c r="J12" s="301">
        <v>77768457</v>
      </c>
      <c r="K12" s="302">
        <v>92228469</v>
      </c>
      <c r="L12" s="302">
        <v>66118507</v>
      </c>
      <c r="M12" s="302">
        <v>62695438</v>
      </c>
      <c r="N12" s="302">
        <v>97915576</v>
      </c>
    </row>
    <row r="13" spans="1:14">
      <c r="A13" s="296">
        <v>10500</v>
      </c>
      <c r="B13" s="297" t="s">
        <v>372</v>
      </c>
      <c r="C13" s="300">
        <v>-2230514</v>
      </c>
      <c r="D13" s="298">
        <v>-2228465</v>
      </c>
      <c r="E13" s="298">
        <v>-1289297</v>
      </c>
      <c r="F13" s="298">
        <v>-447999</v>
      </c>
      <c r="G13" s="298">
        <v>-518187</v>
      </c>
      <c r="H13" s="298">
        <v>0</v>
      </c>
      <c r="I13" s="298">
        <v>-6714462</v>
      </c>
      <c r="J13" s="301">
        <v>18651732</v>
      </c>
      <c r="K13" s="302">
        <v>22119774</v>
      </c>
      <c r="L13" s="302">
        <v>15857647</v>
      </c>
      <c r="M13" s="302">
        <v>15036669</v>
      </c>
      <c r="N13" s="302">
        <v>23483752</v>
      </c>
    </row>
    <row r="14" spans="1:14">
      <c r="A14" s="296">
        <v>10700</v>
      </c>
      <c r="B14" s="297" t="s">
        <v>373</v>
      </c>
      <c r="C14" s="300">
        <v>-12345908</v>
      </c>
      <c r="D14" s="298">
        <v>-12332717</v>
      </c>
      <c r="E14" s="298">
        <v>-4905040</v>
      </c>
      <c r="F14" s="298">
        <v>-961525</v>
      </c>
      <c r="G14" s="298">
        <v>-4064300</v>
      </c>
      <c r="H14" s="298">
        <v>0</v>
      </c>
      <c r="I14" s="298">
        <v>-34609490</v>
      </c>
      <c r="J14" s="301">
        <v>120128469</v>
      </c>
      <c r="K14" s="302">
        <v>142464763</v>
      </c>
      <c r="L14" s="302">
        <v>102132861</v>
      </c>
      <c r="M14" s="302">
        <v>96845267</v>
      </c>
      <c r="N14" s="302">
        <v>151249603</v>
      </c>
    </row>
    <row r="15" spans="1:14">
      <c r="A15" s="296">
        <v>10800</v>
      </c>
      <c r="B15" s="297" t="s">
        <v>374</v>
      </c>
      <c r="C15" s="300">
        <v>-57776150</v>
      </c>
      <c r="D15" s="298">
        <v>-57721812</v>
      </c>
      <c r="E15" s="298">
        <v>-27294865</v>
      </c>
      <c r="F15" s="298">
        <v>-10789905</v>
      </c>
      <c r="G15" s="298">
        <v>-16363457</v>
      </c>
      <c r="H15" s="298">
        <v>0</v>
      </c>
      <c r="I15" s="298">
        <v>-169946189</v>
      </c>
      <c r="J15" s="301">
        <v>494830722</v>
      </c>
      <c r="K15" s="302">
        <v>586837925</v>
      </c>
      <c r="L15" s="302">
        <v>420703584</v>
      </c>
      <c r="M15" s="302">
        <v>398923034</v>
      </c>
      <c r="N15" s="302">
        <v>623024260</v>
      </c>
    </row>
    <row r="16" spans="1:14">
      <c r="A16" s="296">
        <v>10850</v>
      </c>
      <c r="B16" s="297" t="s">
        <v>375</v>
      </c>
      <c r="C16" s="300">
        <v>-307680</v>
      </c>
      <c r="D16" s="298">
        <v>-307238</v>
      </c>
      <c r="E16" s="298">
        <v>-50136</v>
      </c>
      <c r="F16" s="298">
        <v>-116446</v>
      </c>
      <c r="G16" s="298">
        <v>-145003</v>
      </c>
      <c r="H16" s="298">
        <v>0</v>
      </c>
      <c r="I16" s="298">
        <v>-926503</v>
      </c>
      <c r="J16" s="301">
        <v>4020060</v>
      </c>
      <c r="K16" s="302">
        <v>4767537</v>
      </c>
      <c r="L16" s="302">
        <v>3417843</v>
      </c>
      <c r="M16" s="302">
        <v>3240895</v>
      </c>
      <c r="N16" s="302">
        <v>5061518</v>
      </c>
    </row>
    <row r="17" spans="1:14">
      <c r="A17" s="296">
        <v>10900</v>
      </c>
      <c r="B17" s="297" t="s">
        <v>376</v>
      </c>
      <c r="C17" s="300">
        <v>-6743725</v>
      </c>
      <c r="D17" s="298">
        <v>-6739737</v>
      </c>
      <c r="E17" s="298">
        <v>-3668183</v>
      </c>
      <c r="F17" s="298">
        <v>-725541</v>
      </c>
      <c r="G17" s="298">
        <v>-1270173</v>
      </c>
      <c r="H17" s="298">
        <v>0</v>
      </c>
      <c r="I17" s="298">
        <v>-19147359</v>
      </c>
      <c r="J17" s="301">
        <v>36319619</v>
      </c>
      <c r="K17" s="302">
        <v>43072770</v>
      </c>
      <c r="L17" s="302">
        <v>30878830</v>
      </c>
      <c r="M17" s="302">
        <v>29280180</v>
      </c>
      <c r="N17" s="302">
        <v>45728777</v>
      </c>
    </row>
    <row r="18" spans="1:14">
      <c r="A18" s="296">
        <v>10910</v>
      </c>
      <c r="B18" s="297" t="s">
        <v>377</v>
      </c>
      <c r="C18" s="300">
        <v>-666087</v>
      </c>
      <c r="D18" s="298">
        <v>-665117</v>
      </c>
      <c r="E18" s="298">
        <v>-72048</v>
      </c>
      <c r="F18" s="298">
        <v>163847</v>
      </c>
      <c r="G18" s="298">
        <v>-93883</v>
      </c>
      <c r="H18" s="298">
        <v>0</v>
      </c>
      <c r="I18" s="298">
        <v>-1333288</v>
      </c>
      <c r="J18" s="301">
        <v>8833192</v>
      </c>
      <c r="K18" s="302">
        <v>10475607</v>
      </c>
      <c r="L18" s="302">
        <v>7509953</v>
      </c>
      <c r="M18" s="302">
        <v>7121150</v>
      </c>
      <c r="N18" s="302">
        <v>11121567</v>
      </c>
    </row>
    <row r="19" spans="1:14">
      <c r="A19" s="296">
        <v>10930</v>
      </c>
      <c r="B19" s="297" t="s">
        <v>378</v>
      </c>
      <c r="C19" s="300">
        <v>-202435</v>
      </c>
      <c r="D19" s="298">
        <v>-188949</v>
      </c>
      <c r="E19" s="298">
        <v>7557820</v>
      </c>
      <c r="F19" s="298">
        <v>12956905</v>
      </c>
      <c r="G19" s="298">
        <v>-1876491</v>
      </c>
      <c r="H19" s="298">
        <v>0</v>
      </c>
      <c r="I19" s="298">
        <v>18246850</v>
      </c>
      <c r="J19" s="301">
        <v>122814238</v>
      </c>
      <c r="K19" s="302">
        <v>145649914</v>
      </c>
      <c r="L19" s="302">
        <v>104416294</v>
      </c>
      <c r="M19" s="302">
        <v>99010482</v>
      </c>
      <c r="N19" s="302">
        <v>154631162</v>
      </c>
    </row>
    <row r="20" spans="1:14">
      <c r="A20" s="296">
        <v>10940</v>
      </c>
      <c r="B20" s="297" t="s">
        <v>379</v>
      </c>
      <c r="C20" s="300">
        <v>-2133780</v>
      </c>
      <c r="D20" s="298">
        <v>-2132004</v>
      </c>
      <c r="E20" s="298">
        <v>-1061474</v>
      </c>
      <c r="F20" s="298">
        <v>-479924</v>
      </c>
      <c r="G20" s="298">
        <v>-410772</v>
      </c>
      <c r="H20" s="298">
        <v>0</v>
      </c>
      <c r="I20" s="298">
        <v>-6217954</v>
      </c>
      <c r="J20" s="301">
        <v>16175989</v>
      </c>
      <c r="K20" s="302">
        <v>19183700</v>
      </c>
      <c r="L20" s="302">
        <v>13752777</v>
      </c>
      <c r="M20" s="302">
        <v>13040772</v>
      </c>
      <c r="N20" s="302">
        <v>20366629</v>
      </c>
    </row>
    <row r="21" spans="1:14">
      <c r="A21" s="296">
        <v>10950</v>
      </c>
      <c r="B21" s="297" t="s">
        <v>380</v>
      </c>
      <c r="C21" s="300">
        <v>-2808171</v>
      </c>
      <c r="D21" s="298">
        <v>-2805767</v>
      </c>
      <c r="E21" s="298">
        <v>-819875</v>
      </c>
      <c r="F21" s="298">
        <v>-5109</v>
      </c>
      <c r="G21" s="298">
        <v>-669830</v>
      </c>
      <c r="H21" s="298">
        <v>0</v>
      </c>
      <c r="I21" s="298">
        <v>-7108752</v>
      </c>
      <c r="J21" s="301">
        <v>21889232</v>
      </c>
      <c r="K21" s="302">
        <v>25959244</v>
      </c>
      <c r="L21" s="302">
        <v>18610159</v>
      </c>
      <c r="M21" s="302">
        <v>17646679</v>
      </c>
      <c r="N21" s="302">
        <v>27559975</v>
      </c>
    </row>
    <row r="22" spans="1:14">
      <c r="A22" s="296">
        <v>11050</v>
      </c>
      <c r="B22" s="297" t="s">
        <v>712</v>
      </c>
      <c r="C22" s="300">
        <v>749651</v>
      </c>
      <c r="D22" s="298">
        <v>750300</v>
      </c>
      <c r="E22" s="298">
        <v>1234542</v>
      </c>
      <c r="F22" s="298">
        <v>-18301</v>
      </c>
      <c r="G22" s="298">
        <v>-69290</v>
      </c>
      <c r="H22" s="298">
        <v>0</v>
      </c>
      <c r="I22" s="298">
        <v>2646902</v>
      </c>
      <c r="J22" s="301">
        <v>5909996</v>
      </c>
      <c r="K22" s="302">
        <v>7008882</v>
      </c>
      <c r="L22" s="302">
        <v>5024661</v>
      </c>
      <c r="M22" s="302">
        <v>4764526</v>
      </c>
      <c r="N22" s="302">
        <v>7441072</v>
      </c>
    </row>
    <row r="23" spans="1:14">
      <c r="A23" s="296">
        <v>11300</v>
      </c>
      <c r="B23" s="297" t="s">
        <v>381</v>
      </c>
      <c r="C23" s="300">
        <v>-17420368</v>
      </c>
      <c r="D23" s="298">
        <v>-17407843</v>
      </c>
      <c r="E23" s="298">
        <v>-6994522</v>
      </c>
      <c r="F23" s="298">
        <v>-2060987</v>
      </c>
      <c r="G23" s="298">
        <v>-3842101</v>
      </c>
      <c r="H23" s="298">
        <v>0</v>
      </c>
      <c r="I23" s="298">
        <v>-47725821</v>
      </c>
      <c r="J23" s="301">
        <v>114061950</v>
      </c>
      <c r="K23" s="302">
        <v>135270255</v>
      </c>
      <c r="L23" s="302">
        <v>96975125</v>
      </c>
      <c r="M23" s="302">
        <v>91954556</v>
      </c>
      <c r="N23" s="302">
        <v>143611459</v>
      </c>
    </row>
    <row r="24" spans="1:14">
      <c r="A24" s="296">
        <v>11310</v>
      </c>
      <c r="B24" s="297" t="s">
        <v>382</v>
      </c>
      <c r="C24" s="300">
        <v>-1397642</v>
      </c>
      <c r="D24" s="298">
        <v>-1396177</v>
      </c>
      <c r="E24" s="298">
        <v>-471653</v>
      </c>
      <c r="F24" s="298">
        <v>-198129</v>
      </c>
      <c r="G24" s="298">
        <v>-389132</v>
      </c>
      <c r="H24" s="298">
        <v>0</v>
      </c>
      <c r="I24" s="298">
        <v>-3852733</v>
      </c>
      <c r="J24" s="301">
        <v>13346721</v>
      </c>
      <c r="K24" s="302">
        <v>15828366</v>
      </c>
      <c r="L24" s="302">
        <v>11347341</v>
      </c>
      <c r="M24" s="302">
        <v>10759870</v>
      </c>
      <c r="N24" s="302">
        <v>16804395</v>
      </c>
    </row>
    <row r="25" spans="1:14">
      <c r="A25" s="296">
        <v>11600</v>
      </c>
      <c r="B25" s="297" t="s">
        <v>383</v>
      </c>
      <c r="C25" s="300">
        <v>-5913437</v>
      </c>
      <c r="D25" s="298">
        <v>-5906836</v>
      </c>
      <c r="E25" s="298">
        <v>-1833100</v>
      </c>
      <c r="F25" s="298">
        <v>569534</v>
      </c>
      <c r="G25" s="298">
        <v>-1353722</v>
      </c>
      <c r="H25" s="298">
        <v>0</v>
      </c>
      <c r="I25" s="298">
        <v>-14437561</v>
      </c>
      <c r="J25" s="301">
        <v>60111306</v>
      </c>
      <c r="K25" s="302">
        <v>71288205</v>
      </c>
      <c r="L25" s="302">
        <v>51106451</v>
      </c>
      <c r="M25" s="302">
        <v>48460582</v>
      </c>
      <c r="N25" s="302">
        <v>75684068</v>
      </c>
    </row>
    <row r="26" spans="1:14">
      <c r="A26" s="296">
        <v>11900</v>
      </c>
      <c r="B26" s="297" t="s">
        <v>384</v>
      </c>
      <c r="C26" s="300">
        <v>-710799</v>
      </c>
      <c r="D26" s="298">
        <v>-710068</v>
      </c>
      <c r="E26" s="298">
        <v>-94212</v>
      </c>
      <c r="F26" s="298">
        <v>208653</v>
      </c>
      <c r="G26" s="298">
        <v>-106089</v>
      </c>
      <c r="H26" s="298">
        <v>0</v>
      </c>
      <c r="I26" s="298">
        <v>-1412515</v>
      </c>
      <c r="J26" s="301">
        <v>6655743</v>
      </c>
      <c r="K26" s="302">
        <v>7893290</v>
      </c>
      <c r="L26" s="302">
        <v>5658693</v>
      </c>
      <c r="M26" s="302">
        <v>5365732</v>
      </c>
      <c r="N26" s="302">
        <v>8380016</v>
      </c>
    </row>
    <row r="27" spans="1:14">
      <c r="A27" s="296">
        <v>12100</v>
      </c>
      <c r="B27" s="297" t="s">
        <v>385</v>
      </c>
      <c r="C27" s="300">
        <v>-962291</v>
      </c>
      <c r="D27" s="298">
        <v>-961530</v>
      </c>
      <c r="E27" s="298">
        <v>-400425</v>
      </c>
      <c r="F27" s="298">
        <v>17099</v>
      </c>
      <c r="G27" s="298">
        <v>-77812</v>
      </c>
      <c r="H27" s="298">
        <v>0</v>
      </c>
      <c r="I27" s="298">
        <v>-2384959</v>
      </c>
      <c r="J27" s="301">
        <v>6924573</v>
      </c>
      <c r="K27" s="302">
        <v>8212105</v>
      </c>
      <c r="L27" s="302">
        <v>5887251</v>
      </c>
      <c r="M27" s="302">
        <v>5582458</v>
      </c>
      <c r="N27" s="302">
        <v>8718490</v>
      </c>
    </row>
    <row r="28" spans="1:14">
      <c r="A28" s="296">
        <v>12150</v>
      </c>
      <c r="B28" s="297" t="s">
        <v>386</v>
      </c>
      <c r="C28" s="300">
        <v>-149399</v>
      </c>
      <c r="D28" s="298">
        <v>-149289</v>
      </c>
      <c r="E28" s="298">
        <v>-66082</v>
      </c>
      <c r="F28" s="298">
        <v>-40339</v>
      </c>
      <c r="G28" s="298">
        <v>-69201</v>
      </c>
      <c r="H28" s="298">
        <v>0</v>
      </c>
      <c r="I28" s="298">
        <v>-474310</v>
      </c>
      <c r="J28" s="301">
        <v>1001188</v>
      </c>
      <c r="K28" s="302">
        <v>1187345</v>
      </c>
      <c r="L28" s="302">
        <v>851207</v>
      </c>
      <c r="M28" s="302">
        <v>807138</v>
      </c>
      <c r="N28" s="302">
        <v>1260561</v>
      </c>
    </row>
    <row r="29" spans="1:14">
      <c r="A29" s="296">
        <v>12160</v>
      </c>
      <c r="B29" s="297" t="s">
        <v>387</v>
      </c>
      <c r="C29" s="300">
        <v>-5909494</v>
      </c>
      <c r="D29" s="298">
        <v>-5904313</v>
      </c>
      <c r="E29" s="298">
        <v>-2132767</v>
      </c>
      <c r="F29" s="298">
        <v>-707876</v>
      </c>
      <c r="G29" s="298">
        <v>-871284</v>
      </c>
      <c r="H29" s="298">
        <v>0</v>
      </c>
      <c r="I29" s="298">
        <v>-15525734</v>
      </c>
      <c r="J29" s="301">
        <v>47178199</v>
      </c>
      <c r="K29" s="302">
        <v>55950359</v>
      </c>
      <c r="L29" s="302">
        <v>40110763</v>
      </c>
      <c r="M29" s="302">
        <v>38034159</v>
      </c>
      <c r="N29" s="302">
        <v>59400440</v>
      </c>
    </row>
    <row r="30" spans="1:14">
      <c r="A30" s="296">
        <v>12220</v>
      </c>
      <c r="B30" s="297" t="s">
        <v>388</v>
      </c>
      <c r="C30" s="300">
        <v>-146457111</v>
      </c>
      <c r="D30" s="298">
        <v>-146330063</v>
      </c>
      <c r="E30" s="298">
        <v>-64397008</v>
      </c>
      <c r="F30" s="298">
        <v>-22827981</v>
      </c>
      <c r="G30" s="298">
        <v>-36702307</v>
      </c>
      <c r="H30" s="298">
        <v>0</v>
      </c>
      <c r="I30" s="298">
        <v>-416714470</v>
      </c>
      <c r="J30" s="301">
        <v>1156982045</v>
      </c>
      <c r="K30" s="302">
        <v>1372107494</v>
      </c>
      <c r="L30" s="302">
        <v>983662637</v>
      </c>
      <c r="M30" s="302">
        <v>932736726</v>
      </c>
      <c r="N30" s="302">
        <v>1456716103</v>
      </c>
    </row>
    <row r="31" spans="1:14">
      <c r="A31" s="296">
        <v>12510</v>
      </c>
      <c r="B31" s="297" t="s">
        <v>389</v>
      </c>
      <c r="C31" s="300">
        <v>-19288909</v>
      </c>
      <c r="D31" s="298">
        <v>-19277635</v>
      </c>
      <c r="E31" s="298">
        <v>-11652479</v>
      </c>
      <c r="F31" s="298">
        <v>-3444080</v>
      </c>
      <c r="G31" s="298">
        <v>-3964157</v>
      </c>
      <c r="H31" s="298">
        <v>0</v>
      </c>
      <c r="I31" s="298">
        <v>-57627260</v>
      </c>
      <c r="J31" s="301">
        <v>102671313</v>
      </c>
      <c r="K31" s="302">
        <v>121761680</v>
      </c>
      <c r="L31" s="302">
        <v>87290840</v>
      </c>
      <c r="M31" s="302">
        <v>82771643</v>
      </c>
      <c r="N31" s="302">
        <v>129269901</v>
      </c>
    </row>
    <row r="32" spans="1:14">
      <c r="A32" s="296">
        <v>12600</v>
      </c>
      <c r="B32" s="297" t="s">
        <v>390</v>
      </c>
      <c r="C32" s="300">
        <v>-2659707</v>
      </c>
      <c r="D32" s="298">
        <v>-2654382</v>
      </c>
      <c r="E32" s="298">
        <v>916923</v>
      </c>
      <c r="F32" s="298">
        <v>-616765</v>
      </c>
      <c r="G32" s="298">
        <v>-1376509</v>
      </c>
      <c r="H32" s="298">
        <v>0</v>
      </c>
      <c r="I32" s="298">
        <v>-6390440</v>
      </c>
      <c r="J32" s="301">
        <v>48493793</v>
      </c>
      <c r="K32" s="302">
        <v>57510570</v>
      </c>
      <c r="L32" s="302">
        <v>41229276</v>
      </c>
      <c r="M32" s="302">
        <v>39094766</v>
      </c>
      <c r="N32" s="302">
        <v>61056859</v>
      </c>
    </row>
    <row r="33" spans="1:14">
      <c r="A33" s="296">
        <v>12700</v>
      </c>
      <c r="B33" s="297" t="s">
        <v>391</v>
      </c>
      <c r="C33" s="300">
        <v>-3572673</v>
      </c>
      <c r="D33" s="298">
        <v>-3569785</v>
      </c>
      <c r="E33" s="298">
        <v>-1489884</v>
      </c>
      <c r="F33" s="298">
        <v>-819648</v>
      </c>
      <c r="G33" s="298">
        <v>-1095215</v>
      </c>
      <c r="H33" s="298">
        <v>0</v>
      </c>
      <c r="I33" s="298">
        <v>-10547205</v>
      </c>
      <c r="J33" s="301">
        <v>26296473</v>
      </c>
      <c r="K33" s="302">
        <v>31185954</v>
      </c>
      <c r="L33" s="302">
        <v>22357182</v>
      </c>
      <c r="M33" s="302">
        <v>21199712</v>
      </c>
      <c r="N33" s="302">
        <v>33108981</v>
      </c>
    </row>
    <row r="34" spans="1:14">
      <c r="A34" s="296">
        <v>13500</v>
      </c>
      <c r="B34" s="297" t="s">
        <v>392</v>
      </c>
      <c r="C34" s="300">
        <v>-12787007</v>
      </c>
      <c r="D34" s="298">
        <v>-12775485</v>
      </c>
      <c r="E34" s="298">
        <v>-6949571</v>
      </c>
      <c r="F34" s="298">
        <v>-2974592</v>
      </c>
      <c r="G34" s="298">
        <v>-3314358</v>
      </c>
      <c r="H34" s="298">
        <v>0</v>
      </c>
      <c r="I34" s="298">
        <v>-38801013</v>
      </c>
      <c r="J34" s="301">
        <v>104931626</v>
      </c>
      <c r="K34" s="302">
        <v>124442268</v>
      </c>
      <c r="L34" s="302">
        <v>89212551</v>
      </c>
      <c r="M34" s="302">
        <v>84593863</v>
      </c>
      <c r="N34" s="302">
        <v>132115783</v>
      </c>
    </row>
    <row r="35" spans="1:14">
      <c r="A35" s="296">
        <v>13700</v>
      </c>
      <c r="B35" s="297" t="s">
        <v>393</v>
      </c>
      <c r="C35" s="300">
        <v>-1657341</v>
      </c>
      <c r="D35" s="298">
        <v>-1656072</v>
      </c>
      <c r="E35" s="298">
        <v>-620051</v>
      </c>
      <c r="F35" s="298">
        <v>-237128</v>
      </c>
      <c r="G35" s="298">
        <v>-296259</v>
      </c>
      <c r="H35" s="298">
        <v>0</v>
      </c>
      <c r="I35" s="298">
        <v>-4466851</v>
      </c>
      <c r="J35" s="301">
        <v>11559320</v>
      </c>
      <c r="K35" s="302">
        <v>13708622</v>
      </c>
      <c r="L35" s="302">
        <v>9827699</v>
      </c>
      <c r="M35" s="302">
        <v>9318902</v>
      </c>
      <c r="N35" s="302">
        <v>14553941</v>
      </c>
    </row>
    <row r="36" spans="1:14">
      <c r="A36" s="296">
        <v>14300</v>
      </c>
      <c r="B36" s="297" t="s">
        <v>394</v>
      </c>
      <c r="C36" s="300">
        <v>-4512470</v>
      </c>
      <c r="D36" s="298">
        <v>-4508534</v>
      </c>
      <c r="E36" s="298">
        <v>-3136052</v>
      </c>
      <c r="F36" s="298">
        <v>-1499529</v>
      </c>
      <c r="G36" s="298">
        <v>-1468063</v>
      </c>
      <c r="H36" s="298">
        <v>0</v>
      </c>
      <c r="I36" s="298">
        <v>-15124648</v>
      </c>
      <c r="J36" s="301">
        <v>35849212</v>
      </c>
      <c r="K36" s="302">
        <v>42514896</v>
      </c>
      <c r="L36" s="302">
        <v>30478891</v>
      </c>
      <c r="M36" s="302">
        <v>28900947</v>
      </c>
      <c r="N36" s="302">
        <v>45136503</v>
      </c>
    </row>
    <row r="37" spans="1:14">
      <c r="A37" s="332">
        <v>14300.2</v>
      </c>
      <c r="B37" s="297" t="s">
        <v>395</v>
      </c>
      <c r="C37" s="300">
        <v>-281561</v>
      </c>
      <c r="D37" s="298">
        <v>-280963</v>
      </c>
      <c r="E37" s="298">
        <v>-138959</v>
      </c>
      <c r="F37" s="298">
        <v>255115</v>
      </c>
      <c r="G37" s="298">
        <v>175358</v>
      </c>
      <c r="H37" s="298">
        <v>0</v>
      </c>
      <c r="I37" s="298">
        <v>-271010</v>
      </c>
      <c r="J37" s="301">
        <v>5438434</v>
      </c>
      <c r="K37" s="302">
        <v>6449638</v>
      </c>
      <c r="L37" s="302">
        <v>4623740</v>
      </c>
      <c r="M37" s="302">
        <v>4384361</v>
      </c>
      <c r="N37" s="302">
        <v>6847344</v>
      </c>
    </row>
    <row r="38" spans="1:14">
      <c r="A38" s="296">
        <v>18400</v>
      </c>
      <c r="B38" s="297" t="s">
        <v>396</v>
      </c>
      <c r="C38" s="300">
        <v>-17686115</v>
      </c>
      <c r="D38" s="298">
        <v>-17671590</v>
      </c>
      <c r="E38" s="298">
        <v>-8388583</v>
      </c>
      <c r="F38" s="298">
        <v>-3321207</v>
      </c>
      <c r="G38" s="298">
        <v>-4489552</v>
      </c>
      <c r="H38" s="298">
        <v>0</v>
      </c>
      <c r="I38" s="298">
        <v>-51557047</v>
      </c>
      <c r="J38" s="301">
        <v>132281307</v>
      </c>
      <c r="K38" s="302">
        <v>156877260</v>
      </c>
      <c r="L38" s="302">
        <v>112465167</v>
      </c>
      <c r="M38" s="302">
        <v>106642652</v>
      </c>
      <c r="N38" s="302">
        <v>166550822</v>
      </c>
    </row>
    <row r="39" spans="1:14">
      <c r="A39" s="296">
        <v>18600</v>
      </c>
      <c r="B39" s="297" t="s">
        <v>397</v>
      </c>
      <c r="C39" s="300">
        <v>-101267</v>
      </c>
      <c r="D39" s="298">
        <v>-101230</v>
      </c>
      <c r="E39" s="298">
        <v>-37305</v>
      </c>
      <c r="F39" s="298">
        <v>-17842</v>
      </c>
      <c r="G39" s="298">
        <v>-20350</v>
      </c>
      <c r="H39" s="298">
        <v>0</v>
      </c>
      <c r="I39" s="298">
        <v>-277994</v>
      </c>
      <c r="J39" s="301">
        <v>331839</v>
      </c>
      <c r="K39" s="302">
        <v>393540</v>
      </c>
      <c r="L39" s="302">
        <v>282128</v>
      </c>
      <c r="M39" s="302">
        <v>267522</v>
      </c>
      <c r="N39" s="302">
        <v>417807</v>
      </c>
    </row>
    <row r="40" spans="1:14">
      <c r="A40" s="296">
        <v>18640</v>
      </c>
      <c r="B40" s="297" t="s">
        <v>713</v>
      </c>
      <c r="C40" s="300">
        <v>4846</v>
      </c>
      <c r="D40" s="298">
        <v>4850</v>
      </c>
      <c r="E40" s="298">
        <v>7904</v>
      </c>
      <c r="F40" s="298">
        <v>2391</v>
      </c>
      <c r="G40" s="298">
        <v>-1507</v>
      </c>
      <c r="H40" s="298">
        <v>0</v>
      </c>
      <c r="I40" s="298">
        <v>18484</v>
      </c>
      <c r="J40" s="301">
        <v>37274</v>
      </c>
      <c r="K40" s="302">
        <v>44204</v>
      </c>
      <c r="L40" s="302">
        <v>31690</v>
      </c>
      <c r="M40" s="302">
        <v>30049</v>
      </c>
      <c r="N40" s="302">
        <v>46930</v>
      </c>
    </row>
    <row r="41" spans="1:14">
      <c r="A41" s="296">
        <v>18690</v>
      </c>
      <c r="B41" s="297" t="s">
        <v>398</v>
      </c>
      <c r="C41" s="300">
        <v>-29536</v>
      </c>
      <c r="D41" s="298">
        <v>-29536</v>
      </c>
      <c r="E41" s="298">
        <v>0</v>
      </c>
      <c r="F41" s="298">
        <v>0</v>
      </c>
      <c r="G41" s="298">
        <v>0</v>
      </c>
      <c r="H41" s="298">
        <v>0</v>
      </c>
      <c r="I41" s="298">
        <v>-59072</v>
      </c>
      <c r="J41" s="301">
        <v>0</v>
      </c>
      <c r="K41" s="302">
        <v>0</v>
      </c>
      <c r="L41" s="302">
        <v>0</v>
      </c>
      <c r="M41" s="302">
        <v>0</v>
      </c>
      <c r="N41" s="302">
        <v>0</v>
      </c>
    </row>
    <row r="42" spans="1:14">
      <c r="A42" s="296">
        <v>18740</v>
      </c>
      <c r="B42" s="297" t="s">
        <v>399</v>
      </c>
      <c r="C42" s="300">
        <v>-38321</v>
      </c>
      <c r="D42" s="298">
        <v>-38321</v>
      </c>
      <c r="E42" s="298">
        <v>-44412</v>
      </c>
      <c r="F42" s="298">
        <v>-43746</v>
      </c>
      <c r="G42" s="298">
        <v>-43423</v>
      </c>
      <c r="H42" s="298">
        <v>0</v>
      </c>
      <c r="I42" s="298">
        <v>-208223</v>
      </c>
      <c r="J42" s="301">
        <v>0</v>
      </c>
      <c r="K42" s="302">
        <v>0</v>
      </c>
      <c r="L42" s="302">
        <v>0</v>
      </c>
      <c r="M42" s="302">
        <v>0</v>
      </c>
      <c r="N42" s="302">
        <v>0</v>
      </c>
    </row>
    <row r="43" spans="1:14">
      <c r="A43" s="296">
        <v>18780</v>
      </c>
      <c r="B43" s="297" t="s">
        <v>400</v>
      </c>
      <c r="C43" s="300">
        <v>-20147</v>
      </c>
      <c r="D43" s="298">
        <v>-20085</v>
      </c>
      <c r="E43" s="298">
        <v>26090</v>
      </c>
      <c r="F43" s="298">
        <v>6176</v>
      </c>
      <c r="G43" s="298">
        <v>-4121</v>
      </c>
      <c r="H43" s="298">
        <v>0</v>
      </c>
      <c r="I43" s="298">
        <v>-12087</v>
      </c>
      <c r="J43" s="301">
        <v>564135</v>
      </c>
      <c r="K43" s="302">
        <v>669029</v>
      </c>
      <c r="L43" s="302">
        <v>479626</v>
      </c>
      <c r="M43" s="302">
        <v>454795</v>
      </c>
      <c r="N43" s="302">
        <v>710284</v>
      </c>
    </row>
    <row r="44" spans="1:14">
      <c r="A44" s="296">
        <v>19005</v>
      </c>
      <c r="B44" s="297" t="s">
        <v>401</v>
      </c>
      <c r="C44" s="300">
        <v>-2354219</v>
      </c>
      <c r="D44" s="298">
        <v>-2352232</v>
      </c>
      <c r="E44" s="298">
        <v>-1067387</v>
      </c>
      <c r="F44" s="298">
        <v>-553118</v>
      </c>
      <c r="G44" s="298">
        <v>-793886</v>
      </c>
      <c r="H44" s="298">
        <v>0</v>
      </c>
      <c r="I44" s="298">
        <v>-7120842</v>
      </c>
      <c r="J44" s="301">
        <v>18092913</v>
      </c>
      <c r="K44" s="302">
        <v>21457050</v>
      </c>
      <c r="L44" s="302">
        <v>15382540</v>
      </c>
      <c r="M44" s="302">
        <v>14586159</v>
      </c>
      <c r="N44" s="302">
        <v>22780161</v>
      </c>
    </row>
    <row r="45" spans="1:14">
      <c r="A45" s="296">
        <v>19100</v>
      </c>
      <c r="B45" s="297" t="s">
        <v>402</v>
      </c>
      <c r="C45" s="300">
        <v>-206521043</v>
      </c>
      <c r="D45" s="298">
        <v>-206332273</v>
      </c>
      <c r="E45" s="298">
        <v>-93744459</v>
      </c>
      <c r="F45" s="298">
        <v>-31770295</v>
      </c>
      <c r="G45" s="298">
        <v>-58727222</v>
      </c>
      <c r="H45" s="298">
        <v>0</v>
      </c>
      <c r="I45" s="298">
        <v>-597095292</v>
      </c>
      <c r="J45" s="301">
        <v>1719054473</v>
      </c>
      <c r="K45" s="302">
        <v>2038689827</v>
      </c>
      <c r="L45" s="302">
        <v>1461534916</v>
      </c>
      <c r="M45" s="302">
        <v>1385868734</v>
      </c>
      <c r="N45" s="302">
        <v>2164402071</v>
      </c>
    </row>
    <row r="46" spans="1:14">
      <c r="A46" s="296">
        <v>20100</v>
      </c>
      <c r="B46" s="297" t="s">
        <v>403</v>
      </c>
      <c r="C46" s="300">
        <v>-43473097</v>
      </c>
      <c r="D46" s="298">
        <v>-43441481</v>
      </c>
      <c r="E46" s="298">
        <v>-11695755</v>
      </c>
      <c r="F46" s="298">
        <v>-4140564</v>
      </c>
      <c r="G46" s="298">
        <v>-9450989</v>
      </c>
      <c r="H46" s="298">
        <v>0</v>
      </c>
      <c r="I46" s="298">
        <v>-112201886</v>
      </c>
      <c r="J46" s="301">
        <v>287920246</v>
      </c>
      <c r="K46" s="302">
        <v>341455192</v>
      </c>
      <c r="L46" s="302">
        <v>244788922</v>
      </c>
      <c r="M46" s="302">
        <v>232115778</v>
      </c>
      <c r="N46" s="302">
        <v>362510430</v>
      </c>
    </row>
    <row r="47" spans="1:14">
      <c r="A47" s="296">
        <v>20200</v>
      </c>
      <c r="B47" s="297" t="s">
        <v>404</v>
      </c>
      <c r="C47" s="300">
        <v>-4879537</v>
      </c>
      <c r="D47" s="298">
        <v>-4874839</v>
      </c>
      <c r="E47" s="298">
        <v>-1124889</v>
      </c>
      <c r="F47" s="298">
        <v>-304998</v>
      </c>
      <c r="G47" s="298">
        <v>-1459642</v>
      </c>
      <c r="H47" s="298">
        <v>0</v>
      </c>
      <c r="I47" s="298">
        <v>-12643905</v>
      </c>
      <c r="J47" s="301">
        <v>42781867</v>
      </c>
      <c r="K47" s="302">
        <v>50736587</v>
      </c>
      <c r="L47" s="302">
        <v>36373014</v>
      </c>
      <c r="M47" s="302">
        <v>34489920</v>
      </c>
      <c r="N47" s="302">
        <v>53865170</v>
      </c>
    </row>
    <row r="48" spans="1:14">
      <c r="A48" s="296">
        <v>20300</v>
      </c>
      <c r="B48" s="297" t="s">
        <v>405</v>
      </c>
      <c r="C48" s="300">
        <v>-108370186</v>
      </c>
      <c r="D48" s="298">
        <v>-108296265</v>
      </c>
      <c r="E48" s="298">
        <v>-29128637</v>
      </c>
      <c r="F48" s="298">
        <v>-14819382</v>
      </c>
      <c r="G48" s="298">
        <v>-22737543</v>
      </c>
      <c r="H48" s="298">
        <v>0</v>
      </c>
      <c r="I48" s="298">
        <v>-283352013</v>
      </c>
      <c r="J48" s="301">
        <v>673169944</v>
      </c>
      <c r="K48" s="302">
        <v>798336957</v>
      </c>
      <c r="L48" s="302">
        <v>572327052</v>
      </c>
      <c r="M48" s="302">
        <v>542696694</v>
      </c>
      <c r="N48" s="302">
        <v>847565010</v>
      </c>
    </row>
    <row r="49" spans="1:14">
      <c r="A49" s="296">
        <v>20400</v>
      </c>
      <c r="B49" s="297" t="s">
        <v>406</v>
      </c>
      <c r="C49" s="300">
        <v>-5312337</v>
      </c>
      <c r="D49" s="298">
        <v>-5308827</v>
      </c>
      <c r="E49" s="298">
        <v>-1470730</v>
      </c>
      <c r="F49" s="298">
        <v>-504923</v>
      </c>
      <c r="G49" s="298">
        <v>-851635</v>
      </c>
      <c r="H49" s="298">
        <v>0</v>
      </c>
      <c r="I49" s="298">
        <v>-13448452</v>
      </c>
      <c r="J49" s="301">
        <v>31959258</v>
      </c>
      <c r="K49" s="302">
        <v>37901657</v>
      </c>
      <c r="L49" s="302">
        <v>27171664</v>
      </c>
      <c r="M49" s="302">
        <v>25764940</v>
      </c>
      <c r="N49" s="302">
        <v>40238797</v>
      </c>
    </row>
    <row r="50" spans="1:14">
      <c r="A50" s="296">
        <v>20600</v>
      </c>
      <c r="B50" s="297" t="s">
        <v>407</v>
      </c>
      <c r="C50" s="300">
        <v>-11302635</v>
      </c>
      <c r="D50" s="298">
        <v>-11294395</v>
      </c>
      <c r="E50" s="298">
        <v>-3447895</v>
      </c>
      <c r="F50" s="298">
        <v>-2597180</v>
      </c>
      <c r="G50" s="298">
        <v>-3901633</v>
      </c>
      <c r="H50" s="298">
        <v>0</v>
      </c>
      <c r="I50" s="298">
        <v>-32543738</v>
      </c>
      <c r="J50" s="301">
        <v>75040414</v>
      </c>
      <c r="K50" s="302">
        <v>88993183</v>
      </c>
      <c r="L50" s="302">
        <v>63799133</v>
      </c>
      <c r="M50" s="302">
        <v>60496142</v>
      </c>
      <c r="N50" s="302">
        <v>94480792</v>
      </c>
    </row>
    <row r="51" spans="1:14">
      <c r="A51" s="296">
        <v>20700</v>
      </c>
      <c r="B51" s="297" t="s">
        <v>408</v>
      </c>
      <c r="C51" s="300">
        <v>-25064868</v>
      </c>
      <c r="D51" s="298">
        <v>-25046870</v>
      </c>
      <c r="E51" s="298">
        <v>-6135502</v>
      </c>
      <c r="F51" s="298">
        <v>-2582007</v>
      </c>
      <c r="G51" s="298">
        <v>-4905844</v>
      </c>
      <c r="H51" s="298">
        <v>0</v>
      </c>
      <c r="I51" s="298">
        <v>-63735091</v>
      </c>
      <c r="J51" s="301">
        <v>163896722</v>
      </c>
      <c r="K51" s="302">
        <v>194371141</v>
      </c>
      <c r="L51" s="302">
        <v>139344497</v>
      </c>
      <c r="M51" s="302">
        <v>132130392</v>
      </c>
      <c r="N51" s="302">
        <v>206356697</v>
      </c>
    </row>
    <row r="52" spans="1:14">
      <c r="A52" s="296">
        <v>20800</v>
      </c>
      <c r="B52" s="297" t="s">
        <v>409</v>
      </c>
      <c r="C52" s="300">
        <v>-20877657</v>
      </c>
      <c r="D52" s="298">
        <v>-20864447</v>
      </c>
      <c r="E52" s="298">
        <v>-7170556</v>
      </c>
      <c r="F52" s="298">
        <v>-3584050</v>
      </c>
      <c r="G52" s="298">
        <v>-4636846</v>
      </c>
      <c r="H52" s="298">
        <v>0</v>
      </c>
      <c r="I52" s="298">
        <v>-57133556</v>
      </c>
      <c r="J52" s="301">
        <v>120303852</v>
      </c>
      <c r="K52" s="302">
        <v>142672755</v>
      </c>
      <c r="L52" s="302">
        <v>102281971</v>
      </c>
      <c r="M52" s="302">
        <v>96986657</v>
      </c>
      <c r="N52" s="302">
        <v>151470421</v>
      </c>
    </row>
    <row r="53" spans="1:14">
      <c r="A53" s="296">
        <v>20900</v>
      </c>
      <c r="B53" s="297" t="s">
        <v>410</v>
      </c>
      <c r="C53" s="300">
        <v>-39100495</v>
      </c>
      <c r="D53" s="298">
        <v>-39069369</v>
      </c>
      <c r="E53" s="298">
        <v>-7388987</v>
      </c>
      <c r="F53" s="298">
        <v>-961419</v>
      </c>
      <c r="G53" s="298">
        <v>-8016730</v>
      </c>
      <c r="H53" s="298">
        <v>0</v>
      </c>
      <c r="I53" s="298">
        <v>-94537000</v>
      </c>
      <c r="J53" s="301">
        <v>283448805</v>
      </c>
      <c r="K53" s="302">
        <v>336152347</v>
      </c>
      <c r="L53" s="302">
        <v>240987318</v>
      </c>
      <c r="M53" s="302">
        <v>228510989</v>
      </c>
      <c r="N53" s="302">
        <v>356880594</v>
      </c>
    </row>
    <row r="54" spans="1:14">
      <c r="A54" s="296">
        <v>21200</v>
      </c>
      <c r="B54" s="297" t="s">
        <v>411</v>
      </c>
      <c r="C54" s="300">
        <v>-13581213</v>
      </c>
      <c r="D54" s="298">
        <v>-13571604</v>
      </c>
      <c r="E54" s="298">
        <v>-3032860</v>
      </c>
      <c r="F54" s="298">
        <v>-878889</v>
      </c>
      <c r="G54" s="298">
        <v>-2189398</v>
      </c>
      <c r="H54" s="298">
        <v>0</v>
      </c>
      <c r="I54" s="298">
        <v>-33253964</v>
      </c>
      <c r="J54" s="301">
        <v>87509234</v>
      </c>
      <c r="K54" s="302">
        <v>103780415</v>
      </c>
      <c r="L54" s="302">
        <v>74400087</v>
      </c>
      <c r="M54" s="302">
        <v>70548266</v>
      </c>
      <c r="N54" s="302">
        <v>110179853</v>
      </c>
    </row>
    <row r="55" spans="1:14">
      <c r="A55" s="296">
        <v>21300</v>
      </c>
      <c r="B55" s="297" t="s">
        <v>412</v>
      </c>
      <c r="C55" s="300">
        <v>-158389780</v>
      </c>
      <c r="D55" s="298">
        <v>-158270862</v>
      </c>
      <c r="E55" s="298">
        <v>-38478228</v>
      </c>
      <c r="F55" s="298">
        <v>-19868554</v>
      </c>
      <c r="G55" s="298">
        <v>-34285549</v>
      </c>
      <c r="H55" s="298">
        <v>0</v>
      </c>
      <c r="I55" s="298">
        <v>-409292973</v>
      </c>
      <c r="J55" s="301">
        <v>1082941007</v>
      </c>
      <c r="K55" s="302">
        <v>1284299509</v>
      </c>
      <c r="L55" s="302">
        <v>920713171</v>
      </c>
      <c r="M55" s="302">
        <v>873046263</v>
      </c>
      <c r="N55" s="302">
        <v>1363493592</v>
      </c>
    </row>
    <row r="56" spans="1:14">
      <c r="A56" s="296">
        <v>21520</v>
      </c>
      <c r="B56" s="297" t="s">
        <v>41</v>
      </c>
      <c r="C56" s="300">
        <v>-293948920</v>
      </c>
      <c r="D56" s="298">
        <v>-293736916</v>
      </c>
      <c r="E56" s="298">
        <v>-71843692</v>
      </c>
      <c r="F56" s="298">
        <v>-29704380</v>
      </c>
      <c r="G56" s="298">
        <v>-60026660</v>
      </c>
      <c r="H56" s="298">
        <v>0</v>
      </c>
      <c r="I56" s="298">
        <v>-749260568</v>
      </c>
      <c r="J56" s="301">
        <v>1930637269</v>
      </c>
      <c r="K56" s="302">
        <v>2289613634</v>
      </c>
      <c r="L56" s="302">
        <v>1641421970</v>
      </c>
      <c r="M56" s="302">
        <v>1556442724</v>
      </c>
      <c r="N56" s="302">
        <v>2430798656</v>
      </c>
    </row>
    <row r="57" spans="1:14">
      <c r="A57" s="296">
        <v>21525</v>
      </c>
      <c r="B57" s="297" t="s">
        <v>413</v>
      </c>
      <c r="C57" s="300">
        <v>-7329192</v>
      </c>
      <c r="D57" s="298">
        <v>-7324139</v>
      </c>
      <c r="E57" s="298">
        <v>-2951393</v>
      </c>
      <c r="F57" s="298">
        <v>-568073</v>
      </c>
      <c r="G57" s="298">
        <v>-1194601</v>
      </c>
      <c r="H57" s="298">
        <v>0</v>
      </c>
      <c r="I57" s="298">
        <v>-19367398</v>
      </c>
      <c r="J57" s="301">
        <v>46018292</v>
      </c>
      <c r="K57" s="302">
        <v>54574783</v>
      </c>
      <c r="L57" s="302">
        <v>39124613</v>
      </c>
      <c r="M57" s="302">
        <v>37099064</v>
      </c>
      <c r="N57" s="302">
        <v>57940041</v>
      </c>
    </row>
    <row r="58" spans="1:14" ht="31.5">
      <c r="A58" s="332">
        <v>21525.200000000001</v>
      </c>
      <c r="B58" s="297" t="s">
        <v>715</v>
      </c>
      <c r="C58" s="300">
        <v>-38165</v>
      </c>
      <c r="D58" s="298">
        <v>-37705</v>
      </c>
      <c r="E58" s="298">
        <v>148185</v>
      </c>
      <c r="F58" s="298">
        <v>20660</v>
      </c>
      <c r="G58" s="298">
        <v>-678</v>
      </c>
      <c r="H58" s="298">
        <v>0</v>
      </c>
      <c r="I58" s="298">
        <v>92297</v>
      </c>
      <c r="J58" s="301">
        <v>4183850</v>
      </c>
      <c r="K58" s="302">
        <v>4961781</v>
      </c>
      <c r="L58" s="302">
        <v>3557096</v>
      </c>
      <c r="M58" s="302">
        <v>3372939</v>
      </c>
      <c r="N58" s="302">
        <v>5267741</v>
      </c>
    </row>
    <row r="59" spans="1:14">
      <c r="A59" s="296">
        <v>21550</v>
      </c>
      <c r="B59" s="297" t="s">
        <v>414</v>
      </c>
      <c r="C59" s="300">
        <v>-140423275</v>
      </c>
      <c r="D59" s="298">
        <v>-140289739</v>
      </c>
      <c r="E59" s="298">
        <v>-36622827</v>
      </c>
      <c r="F59" s="298">
        <v>6779267</v>
      </c>
      <c r="G59" s="298">
        <v>-29220494</v>
      </c>
      <c r="H59" s="298">
        <v>0</v>
      </c>
      <c r="I59" s="298">
        <v>-339777068</v>
      </c>
      <c r="J59" s="301">
        <v>1216059289</v>
      </c>
      <c r="K59" s="302">
        <v>1442169367</v>
      </c>
      <c r="L59" s="302">
        <v>1033889931</v>
      </c>
      <c r="M59" s="302">
        <v>980363667</v>
      </c>
      <c r="N59" s="302">
        <v>1531098219</v>
      </c>
    </row>
    <row r="60" spans="1:14">
      <c r="A60" s="296">
        <v>21570</v>
      </c>
      <c r="B60" s="297" t="s">
        <v>415</v>
      </c>
      <c r="C60" s="300">
        <v>-512043</v>
      </c>
      <c r="D60" s="298">
        <v>-511478</v>
      </c>
      <c r="E60" s="298">
        <v>-141927</v>
      </c>
      <c r="F60" s="298">
        <v>56441</v>
      </c>
      <c r="G60" s="298">
        <v>-144493</v>
      </c>
      <c r="H60" s="298">
        <v>0</v>
      </c>
      <c r="I60" s="298">
        <v>-1253500</v>
      </c>
      <c r="J60" s="301">
        <v>5145696</v>
      </c>
      <c r="K60" s="302">
        <v>6102470</v>
      </c>
      <c r="L60" s="302">
        <v>4374855</v>
      </c>
      <c r="M60" s="302">
        <v>4148361</v>
      </c>
      <c r="N60" s="302">
        <v>6478768</v>
      </c>
    </row>
    <row r="61" spans="1:14">
      <c r="A61" s="296">
        <v>21800</v>
      </c>
      <c r="B61" s="297" t="s">
        <v>416</v>
      </c>
      <c r="C61" s="300">
        <v>-23203066</v>
      </c>
      <c r="D61" s="298">
        <v>-23185371</v>
      </c>
      <c r="E61" s="298">
        <v>-5270641</v>
      </c>
      <c r="F61" s="298">
        <v>-2320161</v>
      </c>
      <c r="G61" s="298">
        <v>-5180675</v>
      </c>
      <c r="H61" s="298">
        <v>0</v>
      </c>
      <c r="I61" s="298">
        <v>-59159914</v>
      </c>
      <c r="J61" s="301">
        <v>161140228</v>
      </c>
      <c r="K61" s="302">
        <v>191102114</v>
      </c>
      <c r="L61" s="302">
        <v>137000935</v>
      </c>
      <c r="M61" s="302">
        <v>129908160</v>
      </c>
      <c r="N61" s="302">
        <v>202886092</v>
      </c>
    </row>
    <row r="62" spans="1:14">
      <c r="A62" s="296">
        <v>21900</v>
      </c>
      <c r="B62" s="297" t="s">
        <v>417</v>
      </c>
      <c r="C62" s="300">
        <v>-14900138</v>
      </c>
      <c r="D62" s="298">
        <v>-14891634</v>
      </c>
      <c r="E62" s="298">
        <v>-6106859</v>
      </c>
      <c r="F62" s="298">
        <v>-4042884</v>
      </c>
      <c r="G62" s="298">
        <v>-3816796</v>
      </c>
      <c r="H62" s="298">
        <v>0</v>
      </c>
      <c r="I62" s="298">
        <v>-43758311</v>
      </c>
      <c r="J62" s="301">
        <v>77442729</v>
      </c>
      <c r="K62" s="302">
        <v>91842176</v>
      </c>
      <c r="L62" s="302">
        <v>65841574</v>
      </c>
      <c r="M62" s="302">
        <v>62432842</v>
      </c>
      <c r="N62" s="302">
        <v>97505463</v>
      </c>
    </row>
    <row r="63" spans="1:14">
      <c r="A63" s="296">
        <v>22000</v>
      </c>
      <c r="B63" s="297" t="s">
        <v>418</v>
      </c>
      <c r="C63" s="300">
        <v>-14192979</v>
      </c>
      <c r="D63" s="298">
        <v>-14184350</v>
      </c>
      <c r="E63" s="298">
        <v>-7382658</v>
      </c>
      <c r="F63" s="298">
        <v>-3714671</v>
      </c>
      <c r="G63" s="298">
        <v>-2509654</v>
      </c>
      <c r="H63" s="298">
        <v>0</v>
      </c>
      <c r="I63" s="298">
        <v>-41984312</v>
      </c>
      <c r="J63" s="301">
        <v>78576244</v>
      </c>
      <c r="K63" s="302">
        <v>93186454</v>
      </c>
      <c r="L63" s="302">
        <v>66805285</v>
      </c>
      <c r="M63" s="302">
        <v>63346661</v>
      </c>
      <c r="N63" s="302">
        <v>98932634</v>
      </c>
    </row>
    <row r="64" spans="1:14">
      <c r="A64" s="296">
        <v>23000</v>
      </c>
      <c r="B64" s="297" t="s">
        <v>419</v>
      </c>
      <c r="C64" s="300">
        <v>-10424091</v>
      </c>
      <c r="D64" s="298">
        <v>-10416752</v>
      </c>
      <c r="E64" s="298">
        <v>-3714518</v>
      </c>
      <c r="F64" s="298">
        <v>-2260566</v>
      </c>
      <c r="G64" s="298">
        <v>-2715265</v>
      </c>
      <c r="H64" s="298">
        <v>0</v>
      </c>
      <c r="I64" s="298">
        <v>-29531192</v>
      </c>
      <c r="J64" s="301">
        <v>66832603</v>
      </c>
      <c r="K64" s="302">
        <v>79259238</v>
      </c>
      <c r="L64" s="302">
        <v>56820877</v>
      </c>
      <c r="M64" s="302">
        <v>53879162</v>
      </c>
      <c r="N64" s="302">
        <v>84146620</v>
      </c>
    </row>
    <row r="65" spans="1:14">
      <c r="A65" s="296">
        <v>23100</v>
      </c>
      <c r="B65" s="297" t="s">
        <v>420</v>
      </c>
      <c r="C65" s="300">
        <v>-55627523</v>
      </c>
      <c r="D65" s="298">
        <v>-55580369</v>
      </c>
      <c r="E65" s="298">
        <v>-13121771</v>
      </c>
      <c r="F65" s="298">
        <v>-3583241</v>
      </c>
      <c r="G65" s="298">
        <v>-13607299</v>
      </c>
      <c r="H65" s="298">
        <v>0</v>
      </c>
      <c r="I65" s="298">
        <v>-141520203</v>
      </c>
      <c r="J65" s="301">
        <v>429421307</v>
      </c>
      <c r="K65" s="302">
        <v>509266498</v>
      </c>
      <c r="L65" s="302">
        <v>365092697</v>
      </c>
      <c r="M65" s="302">
        <v>346191219</v>
      </c>
      <c r="N65" s="302">
        <v>540669526</v>
      </c>
    </row>
    <row r="66" spans="1:14">
      <c r="A66" s="296">
        <v>23200</v>
      </c>
      <c r="B66" s="297" t="s">
        <v>421</v>
      </c>
      <c r="C66" s="300">
        <v>-29226296</v>
      </c>
      <c r="D66" s="298">
        <v>-29201309</v>
      </c>
      <c r="E66" s="298">
        <v>-4957240</v>
      </c>
      <c r="F66" s="298">
        <v>367504</v>
      </c>
      <c r="G66" s="298">
        <v>-7460877</v>
      </c>
      <c r="H66" s="298">
        <v>0</v>
      </c>
      <c r="I66" s="298">
        <v>-70478218</v>
      </c>
      <c r="J66" s="301">
        <v>227540712</v>
      </c>
      <c r="K66" s="302">
        <v>269848886</v>
      </c>
      <c r="L66" s="302">
        <v>193454426</v>
      </c>
      <c r="M66" s="302">
        <v>183438956</v>
      </c>
      <c r="N66" s="302">
        <v>286488646</v>
      </c>
    </row>
    <row r="67" spans="1:14">
      <c r="A67" s="296">
        <v>30000</v>
      </c>
      <c r="B67" s="297" t="s">
        <v>422</v>
      </c>
      <c r="C67" s="300">
        <v>-3819294</v>
      </c>
      <c r="D67" s="298">
        <v>-3816976</v>
      </c>
      <c r="E67" s="298">
        <v>-2287118</v>
      </c>
      <c r="F67" s="298">
        <v>-1171866</v>
      </c>
      <c r="G67" s="298">
        <v>-858062</v>
      </c>
      <c r="H67" s="298">
        <v>0</v>
      </c>
      <c r="I67" s="298">
        <v>-11953316</v>
      </c>
      <c r="J67" s="301">
        <v>21117222</v>
      </c>
      <c r="K67" s="302">
        <v>25043689</v>
      </c>
      <c r="L67" s="302">
        <v>17953798</v>
      </c>
      <c r="M67" s="302">
        <v>17024299</v>
      </c>
      <c r="N67" s="302">
        <v>26587964</v>
      </c>
    </row>
    <row r="68" spans="1:14">
      <c r="A68" s="296">
        <v>30100</v>
      </c>
      <c r="B68" s="297" t="s">
        <v>423</v>
      </c>
      <c r="C68" s="300">
        <v>-31937633</v>
      </c>
      <c r="D68" s="298">
        <v>-31915148</v>
      </c>
      <c r="E68" s="298">
        <v>-16006444</v>
      </c>
      <c r="F68" s="298">
        <v>-5939940</v>
      </c>
      <c r="G68" s="298">
        <v>-6656585</v>
      </c>
      <c r="H68" s="298">
        <v>0</v>
      </c>
      <c r="I68" s="298">
        <v>-92455750</v>
      </c>
      <c r="J68" s="301">
        <v>204763530</v>
      </c>
      <c r="K68" s="302">
        <v>242836589</v>
      </c>
      <c r="L68" s="302">
        <v>174089334</v>
      </c>
      <c r="M68" s="302">
        <v>165076429</v>
      </c>
      <c r="N68" s="302">
        <v>257810683</v>
      </c>
    </row>
    <row r="69" spans="1:14">
      <c r="A69" s="296">
        <v>30102</v>
      </c>
      <c r="B69" s="297" t="s">
        <v>424</v>
      </c>
      <c r="C69" s="300">
        <v>-558408</v>
      </c>
      <c r="D69" s="298">
        <v>-557946</v>
      </c>
      <c r="E69" s="298">
        <v>-224761</v>
      </c>
      <c r="F69" s="298">
        <v>-80140</v>
      </c>
      <c r="G69" s="298">
        <v>-121171</v>
      </c>
      <c r="H69" s="298">
        <v>0</v>
      </c>
      <c r="I69" s="298">
        <v>-1542426</v>
      </c>
      <c r="J69" s="301">
        <v>4206860</v>
      </c>
      <c r="K69" s="302">
        <v>4989070</v>
      </c>
      <c r="L69" s="302">
        <v>3576660</v>
      </c>
      <c r="M69" s="302">
        <v>3391490</v>
      </c>
      <c r="N69" s="302">
        <v>5296713</v>
      </c>
    </row>
    <row r="70" spans="1:14">
      <c r="A70" s="296">
        <v>30103</v>
      </c>
      <c r="B70" s="297" t="s">
        <v>425</v>
      </c>
      <c r="C70" s="300">
        <v>-503735</v>
      </c>
      <c r="D70" s="298">
        <v>-503072</v>
      </c>
      <c r="E70" s="298">
        <v>-235113</v>
      </c>
      <c r="F70" s="298">
        <v>55542</v>
      </c>
      <c r="G70" s="298">
        <v>-34915</v>
      </c>
      <c r="H70" s="298">
        <v>0</v>
      </c>
      <c r="I70" s="298">
        <v>-1221293</v>
      </c>
      <c r="J70" s="301">
        <v>6038372</v>
      </c>
      <c r="K70" s="302">
        <v>7161127</v>
      </c>
      <c r="L70" s="302">
        <v>5133806</v>
      </c>
      <c r="M70" s="302">
        <v>4868020</v>
      </c>
      <c r="N70" s="302">
        <v>7602706</v>
      </c>
    </row>
    <row r="71" spans="1:14">
      <c r="A71" s="296">
        <v>30104</v>
      </c>
      <c r="B71" s="297" t="s">
        <v>426</v>
      </c>
      <c r="C71" s="300">
        <v>-447133</v>
      </c>
      <c r="D71" s="298">
        <v>-446830</v>
      </c>
      <c r="E71" s="298">
        <v>-300694</v>
      </c>
      <c r="F71" s="298">
        <v>-231512</v>
      </c>
      <c r="G71" s="298">
        <v>-168978</v>
      </c>
      <c r="H71" s="298">
        <v>0</v>
      </c>
      <c r="I71" s="298">
        <v>-1595147</v>
      </c>
      <c r="J71" s="301">
        <v>2758577</v>
      </c>
      <c r="K71" s="302">
        <v>3271497</v>
      </c>
      <c r="L71" s="302">
        <v>2345334</v>
      </c>
      <c r="M71" s="302">
        <v>2223912</v>
      </c>
      <c r="N71" s="302">
        <v>3473228</v>
      </c>
    </row>
    <row r="72" spans="1:14">
      <c r="A72" s="296">
        <v>30105</v>
      </c>
      <c r="B72" s="297" t="s">
        <v>427</v>
      </c>
      <c r="C72" s="300">
        <v>-2827996</v>
      </c>
      <c r="D72" s="298">
        <v>-2825906</v>
      </c>
      <c r="E72" s="298">
        <v>-1389907</v>
      </c>
      <c r="F72" s="298">
        <v>-1012009</v>
      </c>
      <c r="G72" s="298">
        <v>-1058697</v>
      </c>
      <c r="H72" s="298">
        <v>0</v>
      </c>
      <c r="I72" s="298">
        <v>-9114515</v>
      </c>
      <c r="J72" s="301">
        <v>19024400</v>
      </c>
      <c r="K72" s="302">
        <v>22561734</v>
      </c>
      <c r="L72" s="302">
        <v>16174487</v>
      </c>
      <c r="M72" s="302">
        <v>15337106</v>
      </c>
      <c r="N72" s="302">
        <v>23952964</v>
      </c>
    </row>
    <row r="73" spans="1:14">
      <c r="A73" s="296">
        <v>30200</v>
      </c>
      <c r="B73" s="297" t="s">
        <v>428</v>
      </c>
      <c r="C73" s="300">
        <v>-6793249</v>
      </c>
      <c r="D73" s="298">
        <v>-6788145</v>
      </c>
      <c r="E73" s="298">
        <v>-3691605</v>
      </c>
      <c r="F73" s="298">
        <v>-1522368</v>
      </c>
      <c r="G73" s="298">
        <v>-1728007</v>
      </c>
      <c r="H73" s="298">
        <v>0</v>
      </c>
      <c r="I73" s="298">
        <v>-20523374</v>
      </c>
      <c r="J73" s="301">
        <v>46479130</v>
      </c>
      <c r="K73" s="302">
        <v>55121307</v>
      </c>
      <c r="L73" s="302">
        <v>39516416</v>
      </c>
      <c r="M73" s="302">
        <v>37470583</v>
      </c>
      <c r="N73" s="302">
        <v>58520266</v>
      </c>
    </row>
    <row r="74" spans="1:14">
      <c r="A74" s="296">
        <v>30300</v>
      </c>
      <c r="B74" s="297" t="s">
        <v>429</v>
      </c>
      <c r="C74" s="300">
        <v>-2426780</v>
      </c>
      <c r="D74" s="298">
        <v>-2425129</v>
      </c>
      <c r="E74" s="298">
        <v>-1098094</v>
      </c>
      <c r="F74" s="298">
        <v>-398669</v>
      </c>
      <c r="G74" s="298">
        <v>-552425</v>
      </c>
      <c r="H74" s="298">
        <v>0</v>
      </c>
      <c r="I74" s="298">
        <v>-6901097</v>
      </c>
      <c r="J74" s="301">
        <v>15037013</v>
      </c>
      <c r="K74" s="302">
        <v>17832946</v>
      </c>
      <c r="L74" s="302">
        <v>12784423</v>
      </c>
      <c r="M74" s="302">
        <v>12122551</v>
      </c>
      <c r="N74" s="302">
        <v>18932584</v>
      </c>
    </row>
    <row r="75" spans="1:14">
      <c r="A75" s="296">
        <v>30400</v>
      </c>
      <c r="B75" s="297" t="s">
        <v>430</v>
      </c>
      <c r="C75" s="300">
        <v>-4368214</v>
      </c>
      <c r="D75" s="298">
        <v>-4365120</v>
      </c>
      <c r="E75" s="298">
        <v>-2119532</v>
      </c>
      <c r="F75" s="298">
        <v>-749762</v>
      </c>
      <c r="G75" s="298">
        <v>-854120</v>
      </c>
      <c r="H75" s="298">
        <v>0</v>
      </c>
      <c r="I75" s="298">
        <v>-12456748</v>
      </c>
      <c r="J75" s="301">
        <v>28174803</v>
      </c>
      <c r="K75" s="302">
        <v>33413534</v>
      </c>
      <c r="L75" s="302">
        <v>23954133</v>
      </c>
      <c r="M75" s="302">
        <v>22713986</v>
      </c>
      <c r="N75" s="302">
        <v>35473921</v>
      </c>
    </row>
    <row r="76" spans="1:14">
      <c r="A76" s="296">
        <v>30405</v>
      </c>
      <c r="B76" s="297" t="s">
        <v>431</v>
      </c>
      <c r="C76" s="300">
        <v>-3418498</v>
      </c>
      <c r="D76" s="298">
        <v>-3416696</v>
      </c>
      <c r="E76" s="298">
        <v>-1704908</v>
      </c>
      <c r="F76" s="298">
        <v>-990775</v>
      </c>
      <c r="G76" s="298">
        <v>-624377</v>
      </c>
      <c r="H76" s="298">
        <v>0</v>
      </c>
      <c r="I76" s="298">
        <v>-10155254</v>
      </c>
      <c r="J76" s="301">
        <v>16412337</v>
      </c>
      <c r="K76" s="302">
        <v>19463994</v>
      </c>
      <c r="L76" s="302">
        <v>13953720</v>
      </c>
      <c r="M76" s="302">
        <v>13231311</v>
      </c>
      <c r="N76" s="302">
        <v>20664207</v>
      </c>
    </row>
    <row r="77" spans="1:14">
      <c r="A77" s="296">
        <v>30500</v>
      </c>
      <c r="B77" s="297" t="s">
        <v>432</v>
      </c>
      <c r="C77" s="300">
        <v>-4653768</v>
      </c>
      <c r="D77" s="298">
        <v>-4650517</v>
      </c>
      <c r="E77" s="298">
        <v>-2441068</v>
      </c>
      <c r="F77" s="298">
        <v>-1006760</v>
      </c>
      <c r="G77" s="298">
        <v>-1121627</v>
      </c>
      <c r="H77" s="298">
        <v>0</v>
      </c>
      <c r="I77" s="298">
        <v>-13873740</v>
      </c>
      <c r="J77" s="301">
        <v>29606650</v>
      </c>
      <c r="K77" s="302">
        <v>35111613</v>
      </c>
      <c r="L77" s="302">
        <v>25171484</v>
      </c>
      <c r="M77" s="302">
        <v>23868313</v>
      </c>
      <c r="N77" s="302">
        <v>37276710</v>
      </c>
    </row>
    <row r="78" spans="1:14">
      <c r="A78" s="296">
        <v>30600</v>
      </c>
      <c r="B78" s="297" t="s">
        <v>433</v>
      </c>
      <c r="C78" s="300">
        <v>-3834590</v>
      </c>
      <c r="D78" s="298">
        <v>-3832251</v>
      </c>
      <c r="E78" s="298">
        <v>-2255218</v>
      </c>
      <c r="F78" s="298">
        <v>-1044421</v>
      </c>
      <c r="G78" s="298">
        <v>-878505</v>
      </c>
      <c r="H78" s="298">
        <v>0</v>
      </c>
      <c r="I78" s="298">
        <v>-11844985</v>
      </c>
      <c r="J78" s="301">
        <v>21298848</v>
      </c>
      <c r="K78" s="302">
        <v>25259086</v>
      </c>
      <c r="L78" s="302">
        <v>18108216</v>
      </c>
      <c r="M78" s="302">
        <v>17170723</v>
      </c>
      <c r="N78" s="302">
        <v>26816643</v>
      </c>
    </row>
    <row r="79" spans="1:14">
      <c r="A79" s="296">
        <v>30601</v>
      </c>
      <c r="B79" s="297" t="s">
        <v>434</v>
      </c>
      <c r="C79" s="300">
        <v>-107198</v>
      </c>
      <c r="D79" s="298">
        <v>-107150</v>
      </c>
      <c r="E79" s="298">
        <v>-43817</v>
      </c>
      <c r="F79" s="298">
        <v>-55397</v>
      </c>
      <c r="G79" s="298">
        <v>44183</v>
      </c>
      <c r="H79" s="298">
        <v>0</v>
      </c>
      <c r="I79" s="298">
        <v>-269379</v>
      </c>
      <c r="J79" s="301">
        <v>437251</v>
      </c>
      <c r="K79" s="302">
        <v>518553</v>
      </c>
      <c r="L79" s="302">
        <v>371750</v>
      </c>
      <c r="M79" s="302">
        <v>352504</v>
      </c>
      <c r="N79" s="302">
        <v>550528</v>
      </c>
    </row>
    <row r="80" spans="1:14">
      <c r="A80" s="296">
        <v>30700</v>
      </c>
      <c r="B80" s="297" t="s">
        <v>435</v>
      </c>
      <c r="C80" s="300">
        <v>-9351495</v>
      </c>
      <c r="D80" s="298">
        <v>-9345074</v>
      </c>
      <c r="E80" s="298">
        <v>-5030880</v>
      </c>
      <c r="F80" s="298">
        <v>-2158939</v>
      </c>
      <c r="G80" s="298">
        <v>-2134311</v>
      </c>
      <c r="H80" s="298">
        <v>0</v>
      </c>
      <c r="I80" s="298">
        <v>-28020699</v>
      </c>
      <c r="J80" s="301">
        <v>58472660</v>
      </c>
      <c r="K80" s="302">
        <v>69344874</v>
      </c>
      <c r="L80" s="302">
        <v>49713279</v>
      </c>
      <c r="M80" s="302">
        <v>47139536</v>
      </c>
      <c r="N80" s="302">
        <v>73620905</v>
      </c>
    </row>
    <row r="81" spans="1:14">
      <c r="A81" s="296">
        <v>30705</v>
      </c>
      <c r="B81" s="297" t="s">
        <v>436</v>
      </c>
      <c r="C81" s="300">
        <v>-1906957</v>
      </c>
      <c r="D81" s="298">
        <v>-1905735</v>
      </c>
      <c r="E81" s="298">
        <v>-725292</v>
      </c>
      <c r="F81" s="298">
        <v>-324804</v>
      </c>
      <c r="G81" s="298">
        <v>-408147</v>
      </c>
      <c r="H81" s="298">
        <v>0</v>
      </c>
      <c r="I81" s="298">
        <v>-5270935</v>
      </c>
      <c r="J81" s="301">
        <v>11129585</v>
      </c>
      <c r="K81" s="302">
        <v>13198983</v>
      </c>
      <c r="L81" s="302">
        <v>9462339</v>
      </c>
      <c r="M81" s="302">
        <v>8972458</v>
      </c>
      <c r="N81" s="302">
        <v>14012875</v>
      </c>
    </row>
    <row r="82" spans="1:14">
      <c r="A82" s="296">
        <v>30800</v>
      </c>
      <c r="B82" s="297" t="s">
        <v>437</v>
      </c>
      <c r="C82" s="300">
        <v>-4096194</v>
      </c>
      <c r="D82" s="298">
        <v>-4094157</v>
      </c>
      <c r="E82" s="298">
        <v>-2429014</v>
      </c>
      <c r="F82" s="298">
        <v>-894507</v>
      </c>
      <c r="G82" s="298">
        <v>-906519</v>
      </c>
      <c r="H82" s="298">
        <v>0</v>
      </c>
      <c r="I82" s="298">
        <v>-12420391</v>
      </c>
      <c r="J82" s="301">
        <v>18554965</v>
      </c>
      <c r="K82" s="302">
        <v>22005015</v>
      </c>
      <c r="L82" s="302">
        <v>15775375</v>
      </c>
      <c r="M82" s="302">
        <v>14958657</v>
      </c>
      <c r="N82" s="302">
        <v>23361915</v>
      </c>
    </row>
    <row r="83" spans="1:14">
      <c r="A83" s="296">
        <v>30900</v>
      </c>
      <c r="B83" s="297" t="s">
        <v>438</v>
      </c>
      <c r="C83" s="300">
        <v>-6104873</v>
      </c>
      <c r="D83" s="298">
        <v>-6100823</v>
      </c>
      <c r="E83" s="298">
        <v>-2980237</v>
      </c>
      <c r="F83" s="298">
        <v>-1407245</v>
      </c>
      <c r="G83" s="298">
        <v>-1309318</v>
      </c>
      <c r="H83" s="298">
        <v>0</v>
      </c>
      <c r="I83" s="298">
        <v>-17902496</v>
      </c>
      <c r="J83" s="301">
        <v>36876190</v>
      </c>
      <c r="K83" s="302">
        <v>43732828</v>
      </c>
      <c r="L83" s="302">
        <v>31352025</v>
      </c>
      <c r="M83" s="302">
        <v>29728877</v>
      </c>
      <c r="N83" s="302">
        <v>46429536</v>
      </c>
    </row>
    <row r="84" spans="1:14">
      <c r="A84" s="296">
        <v>30905</v>
      </c>
      <c r="B84" s="297" t="s">
        <v>439</v>
      </c>
      <c r="C84" s="300">
        <v>-1260328</v>
      </c>
      <c r="D84" s="298">
        <v>-1259529</v>
      </c>
      <c r="E84" s="298">
        <v>-361946</v>
      </c>
      <c r="F84" s="298">
        <v>-164285</v>
      </c>
      <c r="G84" s="298">
        <v>-244655</v>
      </c>
      <c r="H84" s="298">
        <v>0</v>
      </c>
      <c r="I84" s="298">
        <v>-3290743</v>
      </c>
      <c r="J84" s="301">
        <v>7277445</v>
      </c>
      <c r="K84" s="302">
        <v>8630589</v>
      </c>
      <c r="L84" s="302">
        <v>6187262</v>
      </c>
      <c r="M84" s="302">
        <v>5866937</v>
      </c>
      <c r="N84" s="302">
        <v>9162780</v>
      </c>
    </row>
    <row r="85" spans="1:14">
      <c r="A85" s="296">
        <v>31000</v>
      </c>
      <c r="B85" s="297" t="s">
        <v>440</v>
      </c>
      <c r="C85" s="300">
        <v>-16308076</v>
      </c>
      <c r="D85" s="298">
        <v>-16295301</v>
      </c>
      <c r="E85" s="298">
        <v>-8137979</v>
      </c>
      <c r="F85" s="298">
        <v>-3408470</v>
      </c>
      <c r="G85" s="298">
        <v>-3929404</v>
      </c>
      <c r="H85" s="298">
        <v>0</v>
      </c>
      <c r="I85" s="298">
        <v>-48079230</v>
      </c>
      <c r="J85" s="301">
        <v>116338596</v>
      </c>
      <c r="K85" s="302">
        <v>137970214</v>
      </c>
      <c r="L85" s="302">
        <v>98910723</v>
      </c>
      <c r="M85" s="302">
        <v>93789944</v>
      </c>
      <c r="N85" s="302">
        <v>146477906</v>
      </c>
    </row>
    <row r="86" spans="1:14">
      <c r="A86" s="296">
        <v>31005</v>
      </c>
      <c r="B86" s="297" t="s">
        <v>441</v>
      </c>
      <c r="C86" s="300">
        <v>-1740881</v>
      </c>
      <c r="D86" s="298">
        <v>-1739770</v>
      </c>
      <c r="E86" s="298">
        <v>-721648</v>
      </c>
      <c r="F86" s="298">
        <v>-340230</v>
      </c>
      <c r="G86" s="298">
        <v>-430318</v>
      </c>
      <c r="H86" s="298">
        <v>0</v>
      </c>
      <c r="I86" s="298">
        <v>-4972847</v>
      </c>
      <c r="J86" s="301">
        <v>10122316</v>
      </c>
      <c r="K86" s="302">
        <v>12004426</v>
      </c>
      <c r="L86" s="302">
        <v>8605962</v>
      </c>
      <c r="M86" s="302">
        <v>8160417</v>
      </c>
      <c r="N86" s="302">
        <v>12744658</v>
      </c>
    </row>
    <row r="87" spans="1:14">
      <c r="A87" s="296">
        <v>31100</v>
      </c>
      <c r="B87" s="297" t="s">
        <v>442</v>
      </c>
      <c r="C87" s="300">
        <v>-34469653</v>
      </c>
      <c r="D87" s="298">
        <v>-34443212</v>
      </c>
      <c r="E87" s="298">
        <v>-17045162</v>
      </c>
      <c r="F87" s="298">
        <v>-7611039</v>
      </c>
      <c r="G87" s="298">
        <v>-8760506</v>
      </c>
      <c r="H87" s="298">
        <v>0</v>
      </c>
      <c r="I87" s="298">
        <v>-102329572</v>
      </c>
      <c r="J87" s="301">
        <v>240785626</v>
      </c>
      <c r="K87" s="302">
        <v>285556516</v>
      </c>
      <c r="L87" s="302">
        <v>204715211</v>
      </c>
      <c r="M87" s="302">
        <v>194116752</v>
      </c>
      <c r="N87" s="302">
        <v>303164859</v>
      </c>
    </row>
    <row r="88" spans="1:14">
      <c r="A88" s="296">
        <v>31101</v>
      </c>
      <c r="B88" s="297" t="s">
        <v>443</v>
      </c>
      <c r="C88" s="300">
        <v>-262248</v>
      </c>
      <c r="D88" s="298">
        <v>-262093</v>
      </c>
      <c r="E88" s="298">
        <v>-165860</v>
      </c>
      <c r="F88" s="298">
        <v>-98474</v>
      </c>
      <c r="G88" s="298">
        <v>-59146</v>
      </c>
      <c r="H88" s="298">
        <v>0</v>
      </c>
      <c r="I88" s="298">
        <v>-847821</v>
      </c>
      <c r="J88" s="301">
        <v>1411684</v>
      </c>
      <c r="K88" s="302">
        <v>1674168</v>
      </c>
      <c r="L88" s="302">
        <v>1200210</v>
      </c>
      <c r="M88" s="302">
        <v>1138073</v>
      </c>
      <c r="N88" s="302">
        <v>1777403</v>
      </c>
    </row>
    <row r="89" spans="1:14">
      <c r="A89" s="296">
        <v>31102</v>
      </c>
      <c r="B89" s="297" t="s">
        <v>444</v>
      </c>
      <c r="C89" s="300">
        <v>-563993</v>
      </c>
      <c r="D89" s="298">
        <v>-563523</v>
      </c>
      <c r="E89" s="298">
        <v>-265675</v>
      </c>
      <c r="F89" s="298">
        <v>-126512</v>
      </c>
      <c r="G89" s="298">
        <v>-226224</v>
      </c>
      <c r="H89" s="298">
        <v>0</v>
      </c>
      <c r="I89" s="298">
        <v>-1745927</v>
      </c>
      <c r="J89" s="301">
        <v>4280955</v>
      </c>
      <c r="K89" s="302">
        <v>5076942</v>
      </c>
      <c r="L89" s="302">
        <v>3639655</v>
      </c>
      <c r="M89" s="302">
        <v>3451224</v>
      </c>
      <c r="N89" s="302">
        <v>5390002</v>
      </c>
    </row>
    <row r="90" spans="1:14">
      <c r="A90" s="296">
        <v>31105</v>
      </c>
      <c r="B90" s="297" t="s">
        <v>445</v>
      </c>
      <c r="C90" s="300">
        <v>-5746942</v>
      </c>
      <c r="D90" s="298">
        <v>-5743055</v>
      </c>
      <c r="E90" s="298">
        <v>-2200942</v>
      </c>
      <c r="F90" s="298">
        <v>-1475633</v>
      </c>
      <c r="G90" s="298">
        <v>-1614077</v>
      </c>
      <c r="H90" s="298">
        <v>0</v>
      </c>
      <c r="I90" s="298">
        <v>-16780649</v>
      </c>
      <c r="J90" s="301">
        <v>35398534</v>
      </c>
      <c r="K90" s="302">
        <v>41980421</v>
      </c>
      <c r="L90" s="302">
        <v>30095726</v>
      </c>
      <c r="M90" s="302">
        <v>28537619</v>
      </c>
      <c r="N90" s="302">
        <v>44569070</v>
      </c>
    </row>
    <row r="91" spans="1:14">
      <c r="A91" s="296">
        <v>31110</v>
      </c>
      <c r="B91" s="297" t="s">
        <v>446</v>
      </c>
      <c r="C91" s="300">
        <v>-7700663</v>
      </c>
      <c r="D91" s="298">
        <v>-7694195</v>
      </c>
      <c r="E91" s="298">
        <v>-3257353</v>
      </c>
      <c r="F91" s="298">
        <v>-1176389</v>
      </c>
      <c r="G91" s="298">
        <v>-2056999</v>
      </c>
      <c r="H91" s="298">
        <v>0</v>
      </c>
      <c r="I91" s="298">
        <v>-21885599</v>
      </c>
      <c r="J91" s="301">
        <v>58902685</v>
      </c>
      <c r="K91" s="302">
        <v>69854858</v>
      </c>
      <c r="L91" s="302">
        <v>50078885</v>
      </c>
      <c r="M91" s="302">
        <v>47486215</v>
      </c>
      <c r="N91" s="302">
        <v>74162335</v>
      </c>
    </row>
    <row r="92" spans="1:14">
      <c r="A92" s="296">
        <v>31200</v>
      </c>
      <c r="B92" s="297" t="s">
        <v>447</v>
      </c>
      <c r="C92" s="300">
        <v>-17458354</v>
      </c>
      <c r="D92" s="298">
        <v>-17446965</v>
      </c>
      <c r="E92" s="298">
        <v>-8623703</v>
      </c>
      <c r="F92" s="298">
        <v>-3297405</v>
      </c>
      <c r="G92" s="298">
        <v>-3389094</v>
      </c>
      <c r="H92" s="298">
        <v>0</v>
      </c>
      <c r="I92" s="298">
        <v>-50215521</v>
      </c>
      <c r="J92" s="301">
        <v>103712028</v>
      </c>
      <c r="K92" s="302">
        <v>122995903</v>
      </c>
      <c r="L92" s="302">
        <v>88175653</v>
      </c>
      <c r="M92" s="302">
        <v>83610647</v>
      </c>
      <c r="N92" s="302">
        <v>130580230</v>
      </c>
    </row>
    <row r="93" spans="1:14">
      <c r="A93" s="296">
        <v>31205</v>
      </c>
      <c r="B93" s="297" t="s">
        <v>448</v>
      </c>
      <c r="C93" s="300">
        <v>-2305476</v>
      </c>
      <c r="D93" s="298">
        <v>-2304281</v>
      </c>
      <c r="E93" s="298">
        <v>-1033941</v>
      </c>
      <c r="F93" s="298">
        <v>-611060</v>
      </c>
      <c r="G93" s="298">
        <v>-545290</v>
      </c>
      <c r="H93" s="298">
        <v>0</v>
      </c>
      <c r="I93" s="298">
        <v>-6800048</v>
      </c>
      <c r="J93" s="301">
        <v>10885833</v>
      </c>
      <c r="K93" s="302">
        <v>12909909</v>
      </c>
      <c r="L93" s="302">
        <v>9255102</v>
      </c>
      <c r="M93" s="302">
        <v>8775950</v>
      </c>
      <c r="N93" s="302">
        <v>13705976</v>
      </c>
    </row>
    <row r="94" spans="1:14">
      <c r="A94" s="296">
        <v>31300</v>
      </c>
      <c r="B94" s="297" t="s">
        <v>449</v>
      </c>
      <c r="C94" s="300">
        <v>-39572363</v>
      </c>
      <c r="D94" s="298">
        <v>-39538818</v>
      </c>
      <c r="E94" s="298">
        <v>-19455431</v>
      </c>
      <c r="F94" s="298">
        <v>-6967721</v>
      </c>
      <c r="G94" s="298">
        <v>-9224798</v>
      </c>
      <c r="H94" s="298">
        <v>0</v>
      </c>
      <c r="I94" s="298">
        <v>-114759131</v>
      </c>
      <c r="J94" s="301">
        <v>305481633</v>
      </c>
      <c r="K94" s="302">
        <v>362281887</v>
      </c>
      <c r="L94" s="302">
        <v>259719561</v>
      </c>
      <c r="M94" s="302">
        <v>246273432</v>
      </c>
      <c r="N94" s="302">
        <v>384621366</v>
      </c>
    </row>
    <row r="95" spans="1:14">
      <c r="A95" s="296">
        <v>31301</v>
      </c>
      <c r="B95" s="297" t="s">
        <v>450</v>
      </c>
      <c r="C95" s="300">
        <v>-715853</v>
      </c>
      <c r="D95" s="298">
        <v>-715160</v>
      </c>
      <c r="E95" s="298">
        <v>-591050</v>
      </c>
      <c r="F95" s="298">
        <v>-301743</v>
      </c>
      <c r="G95" s="298">
        <v>-254803</v>
      </c>
      <c r="H95" s="298">
        <v>0</v>
      </c>
      <c r="I95" s="298">
        <v>-2578609</v>
      </c>
      <c r="J95" s="301">
        <v>6308324</v>
      </c>
      <c r="K95" s="302">
        <v>7481273</v>
      </c>
      <c r="L95" s="302">
        <v>5363318</v>
      </c>
      <c r="M95" s="302">
        <v>5085650</v>
      </c>
      <c r="N95" s="302">
        <v>7942593</v>
      </c>
    </row>
    <row r="96" spans="1:14">
      <c r="A96" s="296">
        <v>31320</v>
      </c>
      <c r="B96" s="297" t="s">
        <v>451</v>
      </c>
      <c r="C96" s="300">
        <v>-8040201</v>
      </c>
      <c r="D96" s="298">
        <v>-8034526</v>
      </c>
      <c r="E96" s="298">
        <v>-4111476</v>
      </c>
      <c r="F96" s="298">
        <v>-1557185</v>
      </c>
      <c r="G96" s="298">
        <v>-2072525</v>
      </c>
      <c r="H96" s="298">
        <v>0</v>
      </c>
      <c r="I96" s="298">
        <v>-23815913</v>
      </c>
      <c r="J96" s="301">
        <v>51678811</v>
      </c>
      <c r="K96" s="302">
        <v>61287799</v>
      </c>
      <c r="L96" s="302">
        <v>43937169</v>
      </c>
      <c r="M96" s="302">
        <v>41662466</v>
      </c>
      <c r="N96" s="302">
        <v>65067004</v>
      </c>
    </row>
    <row r="97" spans="1:14">
      <c r="A97" s="296">
        <v>31400</v>
      </c>
      <c r="B97" s="297" t="s">
        <v>452</v>
      </c>
      <c r="C97" s="300">
        <v>-17038702</v>
      </c>
      <c r="D97" s="298">
        <v>-17027398</v>
      </c>
      <c r="E97" s="298">
        <v>-9515706</v>
      </c>
      <c r="F97" s="298">
        <v>-4880072</v>
      </c>
      <c r="G97" s="298">
        <v>-4615801</v>
      </c>
      <c r="H97" s="298">
        <v>0</v>
      </c>
      <c r="I97" s="298">
        <v>-53077679</v>
      </c>
      <c r="J97" s="301">
        <v>102939195</v>
      </c>
      <c r="K97" s="302">
        <v>122079372</v>
      </c>
      <c r="L97" s="302">
        <v>87518592</v>
      </c>
      <c r="M97" s="302">
        <v>82987604</v>
      </c>
      <c r="N97" s="302">
        <v>129607183</v>
      </c>
    </row>
    <row r="98" spans="1:14">
      <c r="A98" s="296">
        <v>31405</v>
      </c>
      <c r="B98" s="297" t="s">
        <v>453</v>
      </c>
      <c r="C98" s="300">
        <v>-3443376</v>
      </c>
      <c r="D98" s="298">
        <v>-3441197</v>
      </c>
      <c r="E98" s="298">
        <v>-1521166</v>
      </c>
      <c r="F98" s="298">
        <v>-1010621</v>
      </c>
      <c r="G98" s="298">
        <v>-925196</v>
      </c>
      <c r="H98" s="298">
        <v>0</v>
      </c>
      <c r="I98" s="298">
        <v>-10341556</v>
      </c>
      <c r="J98" s="301">
        <v>19841595</v>
      </c>
      <c r="K98" s="302">
        <v>23530877</v>
      </c>
      <c r="L98" s="302">
        <v>16869264</v>
      </c>
      <c r="M98" s="302">
        <v>15995913</v>
      </c>
      <c r="N98" s="302">
        <v>24981867</v>
      </c>
    </row>
    <row r="99" spans="1:14">
      <c r="A99" s="296">
        <v>31500</v>
      </c>
      <c r="B99" s="297" t="s">
        <v>454</v>
      </c>
      <c r="C99" s="300">
        <v>-2511632</v>
      </c>
      <c r="D99" s="298">
        <v>-2509794</v>
      </c>
      <c r="E99" s="298">
        <v>-1193381</v>
      </c>
      <c r="F99" s="298">
        <v>-467021</v>
      </c>
      <c r="G99" s="298">
        <v>-727897</v>
      </c>
      <c r="H99" s="298">
        <v>0</v>
      </c>
      <c r="I99" s="298">
        <v>-7409725</v>
      </c>
      <c r="J99" s="301">
        <v>16740937</v>
      </c>
      <c r="K99" s="302">
        <v>19853692</v>
      </c>
      <c r="L99" s="302">
        <v>14233094</v>
      </c>
      <c r="M99" s="302">
        <v>13496222</v>
      </c>
      <c r="N99" s="302">
        <v>21077935</v>
      </c>
    </row>
    <row r="100" spans="1:14">
      <c r="A100" s="296">
        <v>31600</v>
      </c>
      <c r="B100" s="297" t="s">
        <v>455</v>
      </c>
      <c r="C100" s="300">
        <v>-11650193</v>
      </c>
      <c r="D100" s="298">
        <v>-11641574</v>
      </c>
      <c r="E100" s="298">
        <v>-5646298</v>
      </c>
      <c r="F100" s="298">
        <v>-2172644</v>
      </c>
      <c r="G100" s="298">
        <v>-2685387</v>
      </c>
      <c r="H100" s="298">
        <v>0</v>
      </c>
      <c r="I100" s="298">
        <v>-33796096</v>
      </c>
      <c r="J100" s="301">
        <v>78488658</v>
      </c>
      <c r="K100" s="302">
        <v>93082582</v>
      </c>
      <c r="L100" s="302">
        <v>66730820</v>
      </c>
      <c r="M100" s="302">
        <v>63276050</v>
      </c>
      <c r="N100" s="302">
        <v>98822356</v>
      </c>
    </row>
    <row r="101" spans="1:14">
      <c r="A101" s="296">
        <v>31605</v>
      </c>
      <c r="B101" s="297" t="s">
        <v>456</v>
      </c>
      <c r="C101" s="300">
        <v>-1489067</v>
      </c>
      <c r="D101" s="298">
        <v>-1487819</v>
      </c>
      <c r="E101" s="298">
        <v>-638511</v>
      </c>
      <c r="F101" s="298">
        <v>-213798</v>
      </c>
      <c r="G101" s="298">
        <v>-303626</v>
      </c>
      <c r="H101" s="298">
        <v>0</v>
      </c>
      <c r="I101" s="298">
        <v>-4132821</v>
      </c>
      <c r="J101" s="301">
        <v>11369366</v>
      </c>
      <c r="K101" s="302">
        <v>13483349</v>
      </c>
      <c r="L101" s="302">
        <v>9666201</v>
      </c>
      <c r="M101" s="302">
        <v>9165765</v>
      </c>
      <c r="N101" s="302">
        <v>14314776</v>
      </c>
    </row>
    <row r="102" spans="1:14">
      <c r="A102" s="296">
        <v>31700</v>
      </c>
      <c r="B102" s="297" t="s">
        <v>457</v>
      </c>
      <c r="C102" s="300">
        <v>-3421792</v>
      </c>
      <c r="D102" s="298">
        <v>-3419383</v>
      </c>
      <c r="E102" s="298">
        <v>-1942061</v>
      </c>
      <c r="F102" s="298">
        <v>-1186862</v>
      </c>
      <c r="G102" s="298">
        <v>-1048819</v>
      </c>
      <c r="H102" s="298">
        <v>0</v>
      </c>
      <c r="I102" s="298">
        <v>-11018917</v>
      </c>
      <c r="J102" s="301">
        <v>21937268</v>
      </c>
      <c r="K102" s="302">
        <v>26016212</v>
      </c>
      <c r="L102" s="302">
        <v>18650999</v>
      </c>
      <c r="M102" s="302">
        <v>17685405</v>
      </c>
      <c r="N102" s="302">
        <v>27620456</v>
      </c>
    </row>
    <row r="103" spans="1:14">
      <c r="A103" s="296">
        <v>31800</v>
      </c>
      <c r="B103" s="297" t="s">
        <v>458</v>
      </c>
      <c r="C103" s="300">
        <v>-22295813</v>
      </c>
      <c r="D103" s="298">
        <v>-22280764</v>
      </c>
      <c r="E103" s="298">
        <v>-11303492</v>
      </c>
      <c r="F103" s="298">
        <v>-4112202</v>
      </c>
      <c r="G103" s="298">
        <v>-4346891</v>
      </c>
      <c r="H103" s="298">
        <v>0</v>
      </c>
      <c r="I103" s="298">
        <v>-64339162</v>
      </c>
      <c r="J103" s="301">
        <v>137048818</v>
      </c>
      <c r="K103" s="302">
        <v>162531226</v>
      </c>
      <c r="L103" s="302">
        <v>116518491</v>
      </c>
      <c r="M103" s="302">
        <v>110486128</v>
      </c>
      <c r="N103" s="302">
        <v>172553430</v>
      </c>
    </row>
    <row r="104" spans="1:14">
      <c r="A104" s="296">
        <v>31805</v>
      </c>
      <c r="B104" s="297" t="s">
        <v>459</v>
      </c>
      <c r="C104" s="300">
        <v>-3751385</v>
      </c>
      <c r="D104" s="298">
        <v>-3748319</v>
      </c>
      <c r="E104" s="298">
        <v>-1350175</v>
      </c>
      <c r="F104" s="298">
        <v>-556296</v>
      </c>
      <c r="G104" s="298">
        <v>-934977</v>
      </c>
      <c r="H104" s="298">
        <v>0</v>
      </c>
      <c r="I104" s="298">
        <v>-10341152</v>
      </c>
      <c r="J104" s="301">
        <v>27914081</v>
      </c>
      <c r="K104" s="302">
        <v>33104334</v>
      </c>
      <c r="L104" s="302">
        <v>23732468</v>
      </c>
      <c r="M104" s="302">
        <v>22503797</v>
      </c>
      <c r="N104" s="302">
        <v>35145655</v>
      </c>
    </row>
    <row r="105" spans="1:14">
      <c r="A105" s="296">
        <v>31810</v>
      </c>
      <c r="B105" s="297" t="s">
        <v>460</v>
      </c>
      <c r="C105" s="300">
        <v>-5501010</v>
      </c>
      <c r="D105" s="298">
        <v>-5497251</v>
      </c>
      <c r="E105" s="298">
        <v>-3202767</v>
      </c>
      <c r="F105" s="298">
        <v>-1747614</v>
      </c>
      <c r="G105" s="298">
        <v>-1373232</v>
      </c>
      <c r="H105" s="298">
        <v>0</v>
      </c>
      <c r="I105" s="298">
        <v>-17321874</v>
      </c>
      <c r="J105" s="301">
        <v>34228068</v>
      </c>
      <c r="K105" s="302">
        <v>40592323</v>
      </c>
      <c r="L105" s="302">
        <v>29100600</v>
      </c>
      <c r="M105" s="302">
        <v>27594012</v>
      </c>
      <c r="N105" s="302">
        <v>43095377</v>
      </c>
    </row>
    <row r="106" spans="1:14">
      <c r="A106" s="296">
        <v>31820</v>
      </c>
      <c r="B106" s="297" t="s">
        <v>461</v>
      </c>
      <c r="C106" s="300">
        <v>-5082539</v>
      </c>
      <c r="D106" s="298">
        <v>-5079306</v>
      </c>
      <c r="E106" s="298">
        <v>-2572568</v>
      </c>
      <c r="F106" s="298">
        <v>-1398615</v>
      </c>
      <c r="G106" s="298">
        <v>-1231723</v>
      </c>
      <c r="H106" s="298">
        <v>0</v>
      </c>
      <c r="I106" s="298">
        <v>-15364751</v>
      </c>
      <c r="J106" s="301">
        <v>29442284</v>
      </c>
      <c r="K106" s="302">
        <v>34916686</v>
      </c>
      <c r="L106" s="302">
        <v>25031741</v>
      </c>
      <c r="M106" s="302">
        <v>23735804</v>
      </c>
      <c r="N106" s="302">
        <v>37069762</v>
      </c>
    </row>
    <row r="107" spans="1:14">
      <c r="A107" s="296">
        <v>31900</v>
      </c>
      <c r="B107" s="297" t="s">
        <v>462</v>
      </c>
      <c r="C107" s="300">
        <v>-11758147</v>
      </c>
      <c r="D107" s="298">
        <v>-11748105</v>
      </c>
      <c r="E107" s="298">
        <v>-5550619</v>
      </c>
      <c r="F107" s="298">
        <v>-1819833</v>
      </c>
      <c r="G107" s="298">
        <v>-2533492</v>
      </c>
      <c r="H107" s="298">
        <v>0</v>
      </c>
      <c r="I107" s="298">
        <v>-33410196</v>
      </c>
      <c r="J107" s="301">
        <v>91454531</v>
      </c>
      <c r="K107" s="302">
        <v>108459286</v>
      </c>
      <c r="L107" s="302">
        <v>77754366</v>
      </c>
      <c r="M107" s="302">
        <v>73728888</v>
      </c>
      <c r="N107" s="302">
        <v>115147239</v>
      </c>
    </row>
    <row r="108" spans="1:14">
      <c r="A108" s="296">
        <v>32000</v>
      </c>
      <c r="B108" s="297" t="s">
        <v>463</v>
      </c>
      <c r="C108" s="300">
        <v>-4862641</v>
      </c>
      <c r="D108" s="298">
        <v>-4858762</v>
      </c>
      <c r="E108" s="298">
        <v>-2464217</v>
      </c>
      <c r="F108" s="298">
        <v>-992599</v>
      </c>
      <c r="G108" s="298">
        <v>-1207451</v>
      </c>
      <c r="H108" s="298">
        <v>0</v>
      </c>
      <c r="I108" s="298">
        <v>-14385670</v>
      </c>
      <c r="J108" s="301">
        <v>35322993</v>
      </c>
      <c r="K108" s="302">
        <v>41890835</v>
      </c>
      <c r="L108" s="302">
        <v>30031502</v>
      </c>
      <c r="M108" s="302">
        <v>28476720</v>
      </c>
      <c r="N108" s="302">
        <v>44473960</v>
      </c>
    </row>
    <row r="109" spans="1:14">
      <c r="A109" s="296">
        <v>32005</v>
      </c>
      <c r="B109" s="297" t="s">
        <v>464</v>
      </c>
      <c r="C109" s="300">
        <v>-1152793</v>
      </c>
      <c r="D109" s="298">
        <v>-1151993</v>
      </c>
      <c r="E109" s="298">
        <v>-489038</v>
      </c>
      <c r="F109" s="298">
        <v>-296480</v>
      </c>
      <c r="G109" s="298">
        <v>-227047</v>
      </c>
      <c r="H109" s="298">
        <v>0</v>
      </c>
      <c r="I109" s="298">
        <v>-3317351</v>
      </c>
      <c r="J109" s="301">
        <v>7282681</v>
      </c>
      <c r="K109" s="302">
        <v>8636799</v>
      </c>
      <c r="L109" s="302">
        <v>6191713</v>
      </c>
      <c r="M109" s="302">
        <v>5871158</v>
      </c>
      <c r="N109" s="302">
        <v>9169372</v>
      </c>
    </row>
    <row r="110" spans="1:14">
      <c r="A110" s="296">
        <v>32100</v>
      </c>
      <c r="B110" s="297" t="s">
        <v>465</v>
      </c>
      <c r="C110" s="300">
        <v>-3269046</v>
      </c>
      <c r="D110" s="298">
        <v>-3266868</v>
      </c>
      <c r="E110" s="298">
        <v>-1490911</v>
      </c>
      <c r="F110" s="298">
        <v>-614444</v>
      </c>
      <c r="G110" s="298">
        <v>-664220</v>
      </c>
      <c r="H110" s="298">
        <v>0</v>
      </c>
      <c r="I110" s="298">
        <v>-9305489</v>
      </c>
      <c r="J110" s="301">
        <v>19833578</v>
      </c>
      <c r="K110" s="302">
        <v>23521368</v>
      </c>
      <c r="L110" s="302">
        <v>16862448</v>
      </c>
      <c r="M110" s="302">
        <v>15989450</v>
      </c>
      <c r="N110" s="302">
        <v>24971772</v>
      </c>
    </row>
    <row r="111" spans="1:14">
      <c r="A111" s="296">
        <v>32200</v>
      </c>
      <c r="B111" s="297" t="s">
        <v>466</v>
      </c>
      <c r="C111" s="300">
        <v>-1868493</v>
      </c>
      <c r="D111" s="298">
        <v>-1867016</v>
      </c>
      <c r="E111" s="298">
        <v>-831804</v>
      </c>
      <c r="F111" s="298">
        <v>-390804</v>
      </c>
      <c r="G111" s="298">
        <v>-459645</v>
      </c>
      <c r="H111" s="298">
        <v>0</v>
      </c>
      <c r="I111" s="298">
        <v>-5417762</v>
      </c>
      <c r="J111" s="301">
        <v>13449975</v>
      </c>
      <c r="K111" s="302">
        <v>15950819</v>
      </c>
      <c r="L111" s="302">
        <v>11435128</v>
      </c>
      <c r="M111" s="302">
        <v>10843111</v>
      </c>
      <c r="N111" s="302">
        <v>16934398</v>
      </c>
    </row>
    <row r="112" spans="1:14">
      <c r="A112" s="296">
        <v>32300</v>
      </c>
      <c r="B112" s="297" t="s">
        <v>467</v>
      </c>
      <c r="C112" s="300">
        <v>-23490756</v>
      </c>
      <c r="D112" s="298">
        <v>-23475919</v>
      </c>
      <c r="E112" s="298">
        <v>-13596205</v>
      </c>
      <c r="F112" s="298">
        <v>-6766799</v>
      </c>
      <c r="G112" s="298">
        <v>-5415061</v>
      </c>
      <c r="H112" s="298">
        <v>0</v>
      </c>
      <c r="I112" s="298">
        <v>-72744740</v>
      </c>
      <c r="J112" s="301">
        <v>135111994</v>
      </c>
      <c r="K112" s="302">
        <v>160234275</v>
      </c>
      <c r="L112" s="302">
        <v>114871809</v>
      </c>
      <c r="M112" s="302">
        <v>108924697</v>
      </c>
      <c r="N112" s="302">
        <v>170114841</v>
      </c>
    </row>
    <row r="113" spans="1:14">
      <c r="A113" s="296">
        <v>32305</v>
      </c>
      <c r="B113" s="297" t="s">
        <v>468</v>
      </c>
      <c r="C113" s="300">
        <v>-2336002</v>
      </c>
      <c r="D113" s="298">
        <v>-2334444</v>
      </c>
      <c r="E113" s="298">
        <v>-1130065</v>
      </c>
      <c r="F113" s="298">
        <v>-368436</v>
      </c>
      <c r="G113" s="298">
        <v>-662765</v>
      </c>
      <c r="H113" s="298">
        <v>0</v>
      </c>
      <c r="I113" s="298">
        <v>-6831712</v>
      </c>
      <c r="J113" s="301">
        <v>14186919</v>
      </c>
      <c r="K113" s="302">
        <v>16824789</v>
      </c>
      <c r="L113" s="302">
        <v>12061676</v>
      </c>
      <c r="M113" s="302">
        <v>11437222</v>
      </c>
      <c r="N113" s="302">
        <v>17862260</v>
      </c>
    </row>
    <row r="114" spans="1:14">
      <c r="A114" s="296">
        <v>32400</v>
      </c>
      <c r="B114" s="297" t="s">
        <v>469</v>
      </c>
      <c r="C114" s="300">
        <v>-8229501</v>
      </c>
      <c r="D114" s="298">
        <v>-8224247</v>
      </c>
      <c r="E114" s="298">
        <v>-4753137</v>
      </c>
      <c r="F114" s="298">
        <v>-2132021</v>
      </c>
      <c r="G114" s="298">
        <v>-1849019</v>
      </c>
      <c r="H114" s="298">
        <v>0</v>
      </c>
      <c r="I114" s="298">
        <v>-25187925</v>
      </c>
      <c r="J114" s="301">
        <v>47845040</v>
      </c>
      <c r="K114" s="302">
        <v>56741191</v>
      </c>
      <c r="L114" s="302">
        <v>40677709</v>
      </c>
      <c r="M114" s="302">
        <v>38571754</v>
      </c>
      <c r="N114" s="302">
        <v>60240037</v>
      </c>
    </row>
    <row r="115" spans="1:14">
      <c r="A115" s="296">
        <v>32405</v>
      </c>
      <c r="B115" s="297" t="s">
        <v>470</v>
      </c>
      <c r="C115" s="300">
        <v>-1964834</v>
      </c>
      <c r="D115" s="298">
        <v>-1963471</v>
      </c>
      <c r="E115" s="298">
        <v>-955184</v>
      </c>
      <c r="F115" s="298">
        <v>-530489</v>
      </c>
      <c r="G115" s="298">
        <v>-627447</v>
      </c>
      <c r="H115" s="298">
        <v>0</v>
      </c>
      <c r="I115" s="298">
        <v>-6041425</v>
      </c>
      <c r="J115" s="301">
        <v>12419461</v>
      </c>
      <c r="K115" s="302">
        <v>14728695</v>
      </c>
      <c r="L115" s="302">
        <v>10558988</v>
      </c>
      <c r="M115" s="302">
        <v>10012331</v>
      </c>
      <c r="N115" s="302">
        <v>15636914</v>
      </c>
    </row>
    <row r="116" spans="1:14">
      <c r="A116" s="296">
        <v>32410</v>
      </c>
      <c r="B116" s="297" t="s">
        <v>471</v>
      </c>
      <c r="C116" s="300">
        <v>-3141871</v>
      </c>
      <c r="D116" s="298">
        <v>-3139658</v>
      </c>
      <c r="E116" s="298">
        <v>-1515402</v>
      </c>
      <c r="F116" s="298">
        <v>-432286</v>
      </c>
      <c r="G116" s="298">
        <v>-626317</v>
      </c>
      <c r="H116" s="298">
        <v>0</v>
      </c>
      <c r="I116" s="298">
        <v>-8855534</v>
      </c>
      <c r="J116" s="301">
        <v>20151018</v>
      </c>
      <c r="K116" s="302">
        <v>23897832</v>
      </c>
      <c r="L116" s="302">
        <v>17132335</v>
      </c>
      <c r="M116" s="302">
        <v>16245364</v>
      </c>
      <c r="N116" s="302">
        <v>25371450</v>
      </c>
    </row>
    <row r="117" spans="1:14">
      <c r="A117" s="296">
        <v>32500</v>
      </c>
      <c r="B117" s="297" t="s">
        <v>472</v>
      </c>
      <c r="C117" s="300">
        <v>-18018165</v>
      </c>
      <c r="D117" s="298">
        <v>-18005237</v>
      </c>
      <c r="E117" s="298">
        <v>-8054096</v>
      </c>
      <c r="F117" s="298">
        <v>-2431493</v>
      </c>
      <c r="G117" s="298">
        <v>-3964482</v>
      </c>
      <c r="H117" s="298">
        <v>0</v>
      </c>
      <c r="I117" s="298">
        <v>-50473473</v>
      </c>
      <c r="J117" s="301">
        <v>117726341</v>
      </c>
      <c r="K117" s="302">
        <v>139615990</v>
      </c>
      <c r="L117" s="302">
        <v>100090579</v>
      </c>
      <c r="M117" s="302">
        <v>94908717</v>
      </c>
      <c r="N117" s="302">
        <v>148225166</v>
      </c>
    </row>
    <row r="118" spans="1:14">
      <c r="A118" s="296">
        <v>32505</v>
      </c>
      <c r="B118" s="297" t="s">
        <v>473</v>
      </c>
      <c r="C118" s="300">
        <v>-2613049</v>
      </c>
      <c r="D118" s="298">
        <v>-2611214</v>
      </c>
      <c r="E118" s="298">
        <v>-1001380</v>
      </c>
      <c r="F118" s="298">
        <v>-831701</v>
      </c>
      <c r="G118" s="298">
        <v>-628883</v>
      </c>
      <c r="H118" s="298">
        <v>0</v>
      </c>
      <c r="I118" s="298">
        <v>-7686227</v>
      </c>
      <c r="J118" s="301">
        <v>16711795</v>
      </c>
      <c r="K118" s="302">
        <v>19819132</v>
      </c>
      <c r="L118" s="302">
        <v>14208318</v>
      </c>
      <c r="M118" s="302">
        <v>13472729</v>
      </c>
      <c r="N118" s="302">
        <v>21041244</v>
      </c>
    </row>
    <row r="119" spans="1:14">
      <c r="A119" s="296">
        <v>32600</v>
      </c>
      <c r="B119" s="297" t="s">
        <v>474</v>
      </c>
      <c r="C119" s="300">
        <v>-65704514</v>
      </c>
      <c r="D119" s="298">
        <v>-65659363</v>
      </c>
      <c r="E119" s="298">
        <v>-31553868</v>
      </c>
      <c r="F119" s="298">
        <v>-12459369</v>
      </c>
      <c r="G119" s="298">
        <v>-18207001</v>
      </c>
      <c r="H119" s="298">
        <v>0</v>
      </c>
      <c r="I119" s="298">
        <v>-193584115</v>
      </c>
      <c r="J119" s="301">
        <v>411166846</v>
      </c>
      <c r="K119" s="302">
        <v>487617861</v>
      </c>
      <c r="L119" s="302">
        <v>349572809</v>
      </c>
      <c r="M119" s="302">
        <v>331474822</v>
      </c>
      <c r="N119" s="302">
        <v>517685964</v>
      </c>
    </row>
    <row r="120" spans="1:14">
      <c r="A120" s="296">
        <v>32605</v>
      </c>
      <c r="B120" s="297" t="s">
        <v>475</v>
      </c>
      <c r="C120" s="300">
        <v>-8780927</v>
      </c>
      <c r="D120" s="298">
        <v>-8774149</v>
      </c>
      <c r="E120" s="298">
        <v>-2739076</v>
      </c>
      <c r="F120" s="298">
        <v>-1018910</v>
      </c>
      <c r="G120" s="298">
        <v>-1673176</v>
      </c>
      <c r="H120" s="298">
        <v>0</v>
      </c>
      <c r="I120" s="298">
        <v>-22986238</v>
      </c>
      <c r="J120" s="301">
        <v>61724074</v>
      </c>
      <c r="K120" s="302">
        <v>73200846</v>
      </c>
      <c r="L120" s="302">
        <v>52477621</v>
      </c>
      <c r="M120" s="302">
        <v>49760764</v>
      </c>
      <c r="N120" s="302">
        <v>77714648</v>
      </c>
    </row>
    <row r="121" spans="1:14">
      <c r="A121" s="296">
        <v>32700</v>
      </c>
      <c r="B121" s="297" t="s">
        <v>476</v>
      </c>
      <c r="C121" s="300">
        <v>-5138491</v>
      </c>
      <c r="D121" s="298">
        <v>-5134231</v>
      </c>
      <c r="E121" s="298">
        <v>-2546945</v>
      </c>
      <c r="F121" s="298">
        <v>-885887</v>
      </c>
      <c r="G121" s="298">
        <v>-1154698</v>
      </c>
      <c r="H121" s="298">
        <v>0</v>
      </c>
      <c r="I121" s="298">
        <v>-14860252</v>
      </c>
      <c r="J121" s="301">
        <v>38801668</v>
      </c>
      <c r="K121" s="302">
        <v>46016323</v>
      </c>
      <c r="L121" s="302">
        <v>32989061</v>
      </c>
      <c r="M121" s="302">
        <v>31281160</v>
      </c>
      <c r="N121" s="302">
        <v>48853839</v>
      </c>
    </row>
    <row r="122" spans="1:14">
      <c r="A122" s="296">
        <v>32800</v>
      </c>
      <c r="B122" s="297" t="s">
        <v>477</v>
      </c>
      <c r="C122" s="300">
        <v>-6351156</v>
      </c>
      <c r="D122" s="298">
        <v>-6345000</v>
      </c>
      <c r="E122" s="298">
        <v>-2368513</v>
      </c>
      <c r="F122" s="298">
        <v>-751777</v>
      </c>
      <c r="G122" s="298">
        <v>-1593145</v>
      </c>
      <c r="H122" s="298">
        <v>0</v>
      </c>
      <c r="I122" s="298">
        <v>-17409591</v>
      </c>
      <c r="J122" s="301">
        <v>56060699</v>
      </c>
      <c r="K122" s="302">
        <v>66484442</v>
      </c>
      <c r="L122" s="302">
        <v>47662637</v>
      </c>
      <c r="M122" s="302">
        <v>45195060</v>
      </c>
      <c r="N122" s="302">
        <v>70584089</v>
      </c>
    </row>
    <row r="123" spans="1:14">
      <c r="A123" s="296">
        <v>32900</v>
      </c>
      <c r="B123" s="297" t="s">
        <v>478</v>
      </c>
      <c r="C123" s="300">
        <v>-23500176</v>
      </c>
      <c r="D123" s="298">
        <v>-23483319</v>
      </c>
      <c r="E123" s="298">
        <v>-12646482</v>
      </c>
      <c r="F123" s="298">
        <v>-5615980</v>
      </c>
      <c r="G123" s="298">
        <v>-5399187</v>
      </c>
      <c r="H123" s="298">
        <v>0</v>
      </c>
      <c r="I123" s="298">
        <v>-70645144</v>
      </c>
      <c r="J123" s="301">
        <v>153508108</v>
      </c>
      <c r="K123" s="302">
        <v>182050902</v>
      </c>
      <c r="L123" s="302">
        <v>130512129</v>
      </c>
      <c r="M123" s="302">
        <v>123755291</v>
      </c>
      <c r="N123" s="302">
        <v>193276752</v>
      </c>
    </row>
    <row r="124" spans="1:14">
      <c r="A124" s="296">
        <v>32901</v>
      </c>
      <c r="B124" s="297" t="s">
        <v>479</v>
      </c>
      <c r="C124" s="300">
        <v>-1025533</v>
      </c>
      <c r="D124" s="298">
        <v>-1025139</v>
      </c>
      <c r="E124" s="298">
        <v>-433823</v>
      </c>
      <c r="F124" s="298">
        <v>-285058</v>
      </c>
      <c r="G124" s="298">
        <v>-93895</v>
      </c>
      <c r="H124" s="298">
        <v>0</v>
      </c>
      <c r="I124" s="298">
        <v>-2863448</v>
      </c>
      <c r="J124" s="301">
        <v>3581548</v>
      </c>
      <c r="K124" s="302">
        <v>4247489</v>
      </c>
      <c r="L124" s="302">
        <v>3045021</v>
      </c>
      <c r="M124" s="302">
        <v>2887375</v>
      </c>
      <c r="N124" s="302">
        <v>4509403</v>
      </c>
    </row>
    <row r="125" spans="1:14">
      <c r="A125" s="296">
        <v>32904</v>
      </c>
      <c r="B125" s="297" t="s">
        <v>840</v>
      </c>
      <c r="C125" s="300">
        <v>78219</v>
      </c>
      <c r="D125" s="298">
        <v>78301</v>
      </c>
      <c r="E125" s="298">
        <v>139419</v>
      </c>
      <c r="F125" s="298">
        <v>167186</v>
      </c>
      <c r="G125" s="298">
        <v>159428</v>
      </c>
      <c r="H125" s="298">
        <v>0</v>
      </c>
      <c r="I125" s="298">
        <v>622553</v>
      </c>
      <c r="J125" s="301">
        <v>745918</v>
      </c>
      <c r="K125" s="302">
        <v>884612</v>
      </c>
      <c r="L125" s="302">
        <v>634177</v>
      </c>
      <c r="M125" s="302">
        <v>601345</v>
      </c>
      <c r="N125" s="302">
        <v>939160</v>
      </c>
    </row>
    <row r="126" spans="1:14">
      <c r="A126" s="296">
        <v>32905</v>
      </c>
      <c r="B126" s="297" t="s">
        <v>480</v>
      </c>
      <c r="C126" s="300">
        <v>-3504956</v>
      </c>
      <c r="D126" s="298">
        <v>-3502694</v>
      </c>
      <c r="E126" s="298">
        <v>-1527656</v>
      </c>
      <c r="F126" s="298">
        <v>-856072</v>
      </c>
      <c r="G126" s="298">
        <v>-659051</v>
      </c>
      <c r="H126" s="298">
        <v>0</v>
      </c>
      <c r="I126" s="298">
        <v>-10050429</v>
      </c>
      <c r="J126" s="301">
        <v>20598667</v>
      </c>
      <c r="K126" s="302">
        <v>24428715</v>
      </c>
      <c r="L126" s="302">
        <v>17512924</v>
      </c>
      <c r="M126" s="302">
        <v>16606250</v>
      </c>
      <c r="N126" s="302">
        <v>25935069</v>
      </c>
    </row>
    <row r="127" spans="1:14">
      <c r="A127" s="296">
        <v>32910</v>
      </c>
      <c r="B127" s="297" t="s">
        <v>481</v>
      </c>
      <c r="C127" s="300">
        <v>-4211640</v>
      </c>
      <c r="D127" s="298">
        <v>-4208565</v>
      </c>
      <c r="E127" s="298">
        <v>-2313928</v>
      </c>
      <c r="F127" s="298">
        <v>-992862</v>
      </c>
      <c r="G127" s="298">
        <v>-1448475</v>
      </c>
      <c r="H127" s="298">
        <v>0</v>
      </c>
      <c r="I127" s="298">
        <v>-13175470</v>
      </c>
      <c r="J127" s="301">
        <v>27995904</v>
      </c>
      <c r="K127" s="302">
        <v>33201371</v>
      </c>
      <c r="L127" s="302">
        <v>23802033</v>
      </c>
      <c r="M127" s="302">
        <v>22569761</v>
      </c>
      <c r="N127" s="302">
        <v>35248676</v>
      </c>
    </row>
    <row r="128" spans="1:14">
      <c r="A128" s="296">
        <v>32920</v>
      </c>
      <c r="B128" s="297" t="s">
        <v>482</v>
      </c>
      <c r="C128" s="300">
        <v>-3218316</v>
      </c>
      <c r="D128" s="298">
        <v>-3215516</v>
      </c>
      <c r="E128" s="298">
        <v>-1583874</v>
      </c>
      <c r="F128" s="298">
        <v>-661555</v>
      </c>
      <c r="G128" s="298">
        <v>-746466</v>
      </c>
      <c r="H128" s="298">
        <v>0</v>
      </c>
      <c r="I128" s="298">
        <v>-9425727</v>
      </c>
      <c r="J128" s="301">
        <v>25500282</v>
      </c>
      <c r="K128" s="302">
        <v>30241721</v>
      </c>
      <c r="L128" s="302">
        <v>21680263</v>
      </c>
      <c r="M128" s="302">
        <v>20557838</v>
      </c>
      <c r="N128" s="302">
        <v>32106524</v>
      </c>
    </row>
    <row r="129" spans="1:14">
      <c r="A129" s="296">
        <v>33000</v>
      </c>
      <c r="B129" s="297" t="s">
        <v>483</v>
      </c>
      <c r="C129" s="300">
        <v>-9163908</v>
      </c>
      <c r="D129" s="298">
        <v>-9157451</v>
      </c>
      <c r="E129" s="298">
        <v>-4596769</v>
      </c>
      <c r="F129" s="298">
        <v>-2029627</v>
      </c>
      <c r="G129" s="298">
        <v>-2254264</v>
      </c>
      <c r="H129" s="298">
        <v>0</v>
      </c>
      <c r="I129" s="298">
        <v>-27202019</v>
      </c>
      <c r="J129" s="301">
        <v>58801835</v>
      </c>
      <c r="K129" s="302">
        <v>69735255</v>
      </c>
      <c r="L129" s="302">
        <v>49993142</v>
      </c>
      <c r="M129" s="302">
        <v>47404911</v>
      </c>
      <c r="N129" s="302">
        <v>74035358</v>
      </c>
    </row>
    <row r="130" spans="1:14">
      <c r="A130" s="296">
        <v>33001</v>
      </c>
      <c r="B130" s="297" t="s">
        <v>484</v>
      </c>
      <c r="C130" s="300">
        <v>-276637</v>
      </c>
      <c r="D130" s="298">
        <v>-276500</v>
      </c>
      <c r="E130" s="298">
        <v>-217344</v>
      </c>
      <c r="F130" s="298">
        <v>-137299</v>
      </c>
      <c r="G130" s="298">
        <v>-72469</v>
      </c>
      <c r="H130" s="298">
        <v>0</v>
      </c>
      <c r="I130" s="298">
        <v>-980249</v>
      </c>
      <c r="J130" s="301">
        <v>1248388</v>
      </c>
      <c r="K130" s="302">
        <v>1480509</v>
      </c>
      <c r="L130" s="302">
        <v>1061376</v>
      </c>
      <c r="M130" s="302">
        <v>1006427</v>
      </c>
      <c r="N130" s="302">
        <v>1571802</v>
      </c>
    </row>
    <row r="131" spans="1:14">
      <c r="A131" s="296">
        <v>33027</v>
      </c>
      <c r="B131" s="297" t="s">
        <v>485</v>
      </c>
      <c r="C131" s="300">
        <v>-665918</v>
      </c>
      <c r="D131" s="298">
        <v>-664970</v>
      </c>
      <c r="E131" s="298">
        <v>-202899</v>
      </c>
      <c r="F131" s="298">
        <v>36444</v>
      </c>
      <c r="G131" s="298">
        <v>-191380</v>
      </c>
      <c r="H131" s="298">
        <v>0</v>
      </c>
      <c r="I131" s="298">
        <v>-1688723</v>
      </c>
      <c r="J131" s="301">
        <v>8632056</v>
      </c>
      <c r="K131" s="302">
        <v>10237072</v>
      </c>
      <c r="L131" s="302">
        <v>7338948</v>
      </c>
      <c r="M131" s="302">
        <v>6958998</v>
      </c>
      <c r="N131" s="302">
        <v>10868323</v>
      </c>
    </row>
    <row r="132" spans="1:14">
      <c r="A132" s="296">
        <v>33100</v>
      </c>
      <c r="B132" s="297" t="s">
        <v>486</v>
      </c>
      <c r="C132" s="300">
        <v>-13570205</v>
      </c>
      <c r="D132" s="298">
        <v>-13561507</v>
      </c>
      <c r="E132" s="298">
        <v>-7411098</v>
      </c>
      <c r="F132" s="298">
        <v>-3194906</v>
      </c>
      <c r="G132" s="298">
        <v>-3044600</v>
      </c>
      <c r="H132" s="298">
        <v>0</v>
      </c>
      <c r="I132" s="298">
        <v>-40782316</v>
      </c>
      <c r="J132" s="301">
        <v>79211574</v>
      </c>
      <c r="K132" s="302">
        <v>93939915</v>
      </c>
      <c r="L132" s="302">
        <v>67345441</v>
      </c>
      <c r="M132" s="302">
        <v>63858851</v>
      </c>
      <c r="N132" s="302">
        <v>99732555</v>
      </c>
    </row>
    <row r="133" spans="1:14">
      <c r="A133" s="296">
        <v>33105</v>
      </c>
      <c r="B133" s="297" t="s">
        <v>487</v>
      </c>
      <c r="C133" s="300">
        <v>-1509809</v>
      </c>
      <c r="D133" s="298">
        <v>-1508834</v>
      </c>
      <c r="E133" s="298">
        <v>-683915</v>
      </c>
      <c r="F133" s="298">
        <v>-345566</v>
      </c>
      <c r="G133" s="298">
        <v>-269942</v>
      </c>
      <c r="H133" s="298">
        <v>0</v>
      </c>
      <c r="I133" s="298">
        <v>-4318066</v>
      </c>
      <c r="J133" s="301">
        <v>8879119</v>
      </c>
      <c r="K133" s="302">
        <v>10530073</v>
      </c>
      <c r="L133" s="302">
        <v>7549000</v>
      </c>
      <c r="M133" s="302">
        <v>7158175</v>
      </c>
      <c r="N133" s="302">
        <v>11179392</v>
      </c>
    </row>
    <row r="134" spans="1:14">
      <c r="A134" s="296">
        <v>33200</v>
      </c>
      <c r="B134" s="297" t="s">
        <v>488</v>
      </c>
      <c r="C134" s="300">
        <v>-54547382</v>
      </c>
      <c r="D134" s="298">
        <v>-54504350</v>
      </c>
      <c r="E134" s="298">
        <v>-25161629</v>
      </c>
      <c r="F134" s="298">
        <v>-5507726</v>
      </c>
      <c r="G134" s="298">
        <v>-10407049</v>
      </c>
      <c r="H134" s="298">
        <v>0</v>
      </c>
      <c r="I134" s="298">
        <v>-150128136</v>
      </c>
      <c r="J134" s="301">
        <v>391869944</v>
      </c>
      <c r="K134" s="302">
        <v>464732957</v>
      </c>
      <c r="L134" s="302">
        <v>333166642</v>
      </c>
      <c r="M134" s="302">
        <v>315918030</v>
      </c>
      <c r="N134" s="302">
        <v>493389902</v>
      </c>
    </row>
    <row r="135" spans="1:14">
      <c r="A135" s="296">
        <v>33202</v>
      </c>
      <c r="B135" s="297" t="s">
        <v>489</v>
      </c>
      <c r="C135" s="300">
        <v>-377704</v>
      </c>
      <c r="D135" s="298">
        <v>-376905</v>
      </c>
      <c r="E135" s="298">
        <v>-106519</v>
      </c>
      <c r="F135" s="298">
        <v>1108</v>
      </c>
      <c r="G135" s="298">
        <v>-31653</v>
      </c>
      <c r="H135" s="298">
        <v>0</v>
      </c>
      <c r="I135" s="298">
        <v>-891673</v>
      </c>
      <c r="J135" s="301">
        <v>7271978</v>
      </c>
      <c r="K135" s="302">
        <v>8624106</v>
      </c>
      <c r="L135" s="302">
        <v>6182614</v>
      </c>
      <c r="M135" s="302">
        <v>5862529</v>
      </c>
      <c r="N135" s="302">
        <v>9155897</v>
      </c>
    </row>
    <row r="136" spans="1:14">
      <c r="A136" s="296">
        <v>33203</v>
      </c>
      <c r="B136" s="297" t="s">
        <v>490</v>
      </c>
      <c r="C136" s="300">
        <v>-392221</v>
      </c>
      <c r="D136" s="298">
        <v>-391795</v>
      </c>
      <c r="E136" s="298">
        <v>-124185</v>
      </c>
      <c r="F136" s="298">
        <v>88856</v>
      </c>
      <c r="G136" s="298">
        <v>40460</v>
      </c>
      <c r="H136" s="298">
        <v>0</v>
      </c>
      <c r="I136" s="298">
        <v>-778885</v>
      </c>
      <c r="J136" s="301">
        <v>3877082</v>
      </c>
      <c r="K136" s="302">
        <v>4597974</v>
      </c>
      <c r="L136" s="302">
        <v>3296284</v>
      </c>
      <c r="M136" s="302">
        <v>3125629</v>
      </c>
      <c r="N136" s="302">
        <v>4881500</v>
      </c>
    </row>
    <row r="137" spans="1:14">
      <c r="A137" s="296">
        <v>33204</v>
      </c>
      <c r="B137" s="297" t="s">
        <v>491</v>
      </c>
      <c r="C137" s="300">
        <v>-1682823</v>
      </c>
      <c r="D137" s="298">
        <v>-1681609</v>
      </c>
      <c r="E137" s="298">
        <v>-1021862</v>
      </c>
      <c r="F137" s="298">
        <v>-172744</v>
      </c>
      <c r="G137" s="298">
        <v>-375489</v>
      </c>
      <c r="H137" s="298">
        <v>0</v>
      </c>
      <c r="I137" s="298">
        <v>-4934527</v>
      </c>
      <c r="J137" s="301">
        <v>11054315</v>
      </c>
      <c r="K137" s="302">
        <v>13109718</v>
      </c>
      <c r="L137" s="302">
        <v>9398345</v>
      </c>
      <c r="M137" s="302">
        <v>8911777</v>
      </c>
      <c r="N137" s="302">
        <v>13918106</v>
      </c>
    </row>
    <row r="138" spans="1:14">
      <c r="A138" s="296">
        <v>33205</v>
      </c>
      <c r="B138" s="297" t="s">
        <v>492</v>
      </c>
      <c r="C138" s="300">
        <v>-4757286</v>
      </c>
      <c r="D138" s="298">
        <v>-4754307</v>
      </c>
      <c r="E138" s="298">
        <v>-2256814</v>
      </c>
      <c r="F138" s="298">
        <v>-1329836</v>
      </c>
      <c r="G138" s="298">
        <v>-1229073</v>
      </c>
      <c r="H138" s="298">
        <v>0</v>
      </c>
      <c r="I138" s="298">
        <v>-14327316</v>
      </c>
      <c r="J138" s="301">
        <v>27126553</v>
      </c>
      <c r="K138" s="302">
        <v>32170375</v>
      </c>
      <c r="L138" s="302">
        <v>23062913</v>
      </c>
      <c r="M138" s="302">
        <v>21868906</v>
      </c>
      <c r="N138" s="302">
        <v>34154105</v>
      </c>
    </row>
    <row r="139" spans="1:14">
      <c r="A139" s="296">
        <v>33206</v>
      </c>
      <c r="B139" s="297" t="s">
        <v>493</v>
      </c>
      <c r="C139" s="300">
        <v>-325637</v>
      </c>
      <c r="D139" s="298">
        <v>-325328</v>
      </c>
      <c r="E139" s="298">
        <v>-163243</v>
      </c>
      <c r="F139" s="298">
        <v>-108223</v>
      </c>
      <c r="G139" s="298">
        <v>-90256</v>
      </c>
      <c r="H139" s="298">
        <v>0</v>
      </c>
      <c r="I139" s="298">
        <v>-1012687</v>
      </c>
      <c r="J139" s="301">
        <v>2810040</v>
      </c>
      <c r="K139" s="302">
        <v>3332530</v>
      </c>
      <c r="L139" s="302">
        <v>2389088</v>
      </c>
      <c r="M139" s="302">
        <v>2265401</v>
      </c>
      <c r="N139" s="302">
        <v>3538025</v>
      </c>
    </row>
    <row r="140" spans="1:14">
      <c r="A140" s="296">
        <v>33207</v>
      </c>
      <c r="B140" s="297" t="s">
        <v>494</v>
      </c>
      <c r="C140" s="300">
        <v>-24857</v>
      </c>
      <c r="D140" s="298">
        <v>-23540</v>
      </c>
      <c r="E140" s="298">
        <v>236267</v>
      </c>
      <c r="F140" s="298">
        <v>484310</v>
      </c>
      <c r="G140" s="298">
        <v>51100</v>
      </c>
      <c r="H140" s="298">
        <v>0</v>
      </c>
      <c r="I140" s="298">
        <v>723280</v>
      </c>
      <c r="J140" s="301">
        <v>11992401</v>
      </c>
      <c r="K140" s="302">
        <v>14222228</v>
      </c>
      <c r="L140" s="302">
        <v>10195903</v>
      </c>
      <c r="M140" s="302">
        <v>9668043</v>
      </c>
      <c r="N140" s="302">
        <v>15099217</v>
      </c>
    </row>
    <row r="141" spans="1:14">
      <c r="A141" s="296">
        <v>33208</v>
      </c>
      <c r="B141" s="297" t="s">
        <v>495</v>
      </c>
      <c r="C141" s="300">
        <v>-223659</v>
      </c>
      <c r="D141" s="298">
        <v>-223659</v>
      </c>
      <c r="E141" s="298">
        <v>-201200</v>
      </c>
      <c r="F141" s="298">
        <v>0</v>
      </c>
      <c r="G141" s="298">
        <v>0</v>
      </c>
      <c r="H141" s="298">
        <v>0</v>
      </c>
      <c r="I141" s="298">
        <v>-648518</v>
      </c>
      <c r="J141" s="301">
        <v>0</v>
      </c>
      <c r="K141" s="302">
        <v>0</v>
      </c>
      <c r="L141" s="302">
        <v>0</v>
      </c>
      <c r="M141" s="302">
        <v>0</v>
      </c>
      <c r="N141" s="302">
        <v>0</v>
      </c>
    </row>
    <row r="142" spans="1:14">
      <c r="A142" s="296">
        <v>33209</v>
      </c>
      <c r="B142" s="297" t="s">
        <v>496</v>
      </c>
      <c r="C142" s="300">
        <v>-179825</v>
      </c>
      <c r="D142" s="298">
        <v>-179514</v>
      </c>
      <c r="E142" s="298">
        <v>13522</v>
      </c>
      <c r="F142" s="298">
        <v>30388</v>
      </c>
      <c r="G142" s="298">
        <v>-137741</v>
      </c>
      <c r="H142" s="298">
        <v>0</v>
      </c>
      <c r="I142" s="298">
        <v>-453170</v>
      </c>
      <c r="J142" s="301">
        <v>2832073</v>
      </c>
      <c r="K142" s="302">
        <v>3358660</v>
      </c>
      <c r="L142" s="302">
        <v>2407820</v>
      </c>
      <c r="M142" s="302">
        <v>2283163</v>
      </c>
      <c r="N142" s="302">
        <v>3565765</v>
      </c>
    </row>
    <row r="143" spans="1:14">
      <c r="A143" s="296">
        <v>33300</v>
      </c>
      <c r="B143" s="297" t="s">
        <v>497</v>
      </c>
      <c r="C143" s="300">
        <v>-7895330</v>
      </c>
      <c r="D143" s="298">
        <v>-7889233</v>
      </c>
      <c r="E143" s="298">
        <v>-3799500</v>
      </c>
      <c r="F143" s="298">
        <v>-1508934</v>
      </c>
      <c r="G143" s="298">
        <v>-1774067</v>
      </c>
      <c r="H143" s="298">
        <v>0</v>
      </c>
      <c r="I143" s="298">
        <v>-22867064</v>
      </c>
      <c r="J143" s="301">
        <v>55519021</v>
      </c>
      <c r="K143" s="302">
        <v>65842046</v>
      </c>
      <c r="L143" s="302">
        <v>47202104</v>
      </c>
      <c r="M143" s="302">
        <v>44758369</v>
      </c>
      <c r="N143" s="302">
        <v>69902080</v>
      </c>
    </row>
    <row r="144" spans="1:14">
      <c r="A144" s="296">
        <v>33305</v>
      </c>
      <c r="B144" s="297" t="s">
        <v>498</v>
      </c>
      <c r="C144" s="300">
        <v>-2247546</v>
      </c>
      <c r="D144" s="298">
        <v>-2246293</v>
      </c>
      <c r="E144" s="298">
        <v>-1206123</v>
      </c>
      <c r="F144" s="298">
        <v>-706624</v>
      </c>
      <c r="G144" s="298">
        <v>-640048</v>
      </c>
      <c r="H144" s="298">
        <v>0</v>
      </c>
      <c r="I144" s="298">
        <v>-7046634</v>
      </c>
      <c r="J144" s="301">
        <v>11412071</v>
      </c>
      <c r="K144" s="302">
        <v>13533994</v>
      </c>
      <c r="L144" s="302">
        <v>9702508</v>
      </c>
      <c r="M144" s="302">
        <v>9200193</v>
      </c>
      <c r="N144" s="302">
        <v>14368544</v>
      </c>
    </row>
    <row r="145" spans="1:14">
      <c r="A145" s="296">
        <v>33400</v>
      </c>
      <c r="B145" s="297" t="s">
        <v>499</v>
      </c>
      <c r="C145" s="300">
        <v>-70362607</v>
      </c>
      <c r="D145" s="298">
        <v>-70308606</v>
      </c>
      <c r="E145" s="298">
        <v>-36176622</v>
      </c>
      <c r="F145" s="298">
        <v>-15207665</v>
      </c>
      <c r="G145" s="298">
        <v>-18078157</v>
      </c>
      <c r="H145" s="298">
        <v>0</v>
      </c>
      <c r="I145" s="298">
        <v>-210133657</v>
      </c>
      <c r="J145" s="301">
        <v>491772118</v>
      </c>
      <c r="K145" s="302">
        <v>583210613</v>
      </c>
      <c r="L145" s="302">
        <v>418103168</v>
      </c>
      <c r="M145" s="302">
        <v>396457246</v>
      </c>
      <c r="N145" s="302">
        <v>619173276</v>
      </c>
    </row>
    <row r="146" spans="1:14">
      <c r="A146" s="296">
        <v>33402</v>
      </c>
      <c r="B146" s="297" t="s">
        <v>500</v>
      </c>
      <c r="C146" s="300">
        <v>-489938</v>
      </c>
      <c r="D146" s="298">
        <v>-489433</v>
      </c>
      <c r="E146" s="298">
        <v>-186308</v>
      </c>
      <c r="F146" s="298">
        <v>-54904</v>
      </c>
      <c r="G146" s="298">
        <v>-39353</v>
      </c>
      <c r="H146" s="298">
        <v>0</v>
      </c>
      <c r="I146" s="298">
        <v>-1259936</v>
      </c>
      <c r="J146" s="301">
        <v>4602494</v>
      </c>
      <c r="K146" s="302">
        <v>5458267</v>
      </c>
      <c r="L146" s="302">
        <v>3913027</v>
      </c>
      <c r="M146" s="302">
        <v>3710443</v>
      </c>
      <c r="N146" s="302">
        <v>5794842</v>
      </c>
    </row>
    <row r="147" spans="1:14">
      <c r="A147" s="296">
        <v>33405</v>
      </c>
      <c r="B147" s="297" t="s">
        <v>501</v>
      </c>
      <c r="C147" s="300">
        <v>-7784638</v>
      </c>
      <c r="D147" s="298">
        <v>-7780013</v>
      </c>
      <c r="E147" s="298">
        <v>-3469330</v>
      </c>
      <c r="F147" s="298">
        <v>-1428421</v>
      </c>
      <c r="G147" s="298">
        <v>-1529766</v>
      </c>
      <c r="H147" s="298">
        <v>0</v>
      </c>
      <c r="I147" s="298">
        <v>-21992168</v>
      </c>
      <c r="J147" s="301">
        <v>42115049</v>
      </c>
      <c r="K147" s="302">
        <v>49945783</v>
      </c>
      <c r="L147" s="302">
        <v>35806087</v>
      </c>
      <c r="M147" s="302">
        <v>33952344</v>
      </c>
      <c r="N147" s="302">
        <v>53025602</v>
      </c>
    </row>
    <row r="148" spans="1:14">
      <c r="A148" s="296">
        <v>33500</v>
      </c>
      <c r="B148" s="297" t="s">
        <v>502</v>
      </c>
      <c r="C148" s="300">
        <v>-12611678</v>
      </c>
      <c r="D148" s="298">
        <v>-12603293</v>
      </c>
      <c r="E148" s="298">
        <v>-6321657</v>
      </c>
      <c r="F148" s="298">
        <v>-2203971</v>
      </c>
      <c r="G148" s="298">
        <v>-2392656</v>
      </c>
      <c r="H148" s="298">
        <v>0</v>
      </c>
      <c r="I148" s="298">
        <v>-36133255</v>
      </c>
      <c r="J148" s="301">
        <v>76356212</v>
      </c>
      <c r="K148" s="302">
        <v>90553635</v>
      </c>
      <c r="L148" s="302">
        <v>64917820</v>
      </c>
      <c r="M148" s="302">
        <v>61556913</v>
      </c>
      <c r="N148" s="302">
        <v>96137467</v>
      </c>
    </row>
    <row r="149" spans="1:14">
      <c r="A149" s="296">
        <v>33501</v>
      </c>
      <c r="B149" s="297" t="s">
        <v>503</v>
      </c>
      <c r="C149" s="300">
        <v>-182719</v>
      </c>
      <c r="D149" s="298">
        <v>-182469</v>
      </c>
      <c r="E149" s="298">
        <v>-69527</v>
      </c>
      <c r="F149" s="298">
        <v>53532</v>
      </c>
      <c r="G149" s="298">
        <v>16153</v>
      </c>
      <c r="H149" s="298">
        <v>0</v>
      </c>
      <c r="I149" s="298">
        <v>-365030</v>
      </c>
      <c r="J149" s="301">
        <v>2274634</v>
      </c>
      <c r="K149" s="302">
        <v>2697572</v>
      </c>
      <c r="L149" s="302">
        <v>1933887</v>
      </c>
      <c r="M149" s="302">
        <v>1833766</v>
      </c>
      <c r="N149" s="302">
        <v>2863913</v>
      </c>
    </row>
    <row r="150" spans="1:14">
      <c r="A150" s="296">
        <v>33600</v>
      </c>
      <c r="B150" s="297" t="s">
        <v>504</v>
      </c>
      <c r="C150" s="300">
        <v>-36863291</v>
      </c>
      <c r="D150" s="298">
        <v>-36834178</v>
      </c>
      <c r="E150" s="298">
        <v>-19014662</v>
      </c>
      <c r="F150" s="298">
        <v>-8711519</v>
      </c>
      <c r="G150" s="298">
        <v>-10070027</v>
      </c>
      <c r="H150" s="298">
        <v>0</v>
      </c>
      <c r="I150" s="298">
        <v>-111493677</v>
      </c>
      <c r="J150" s="301">
        <v>265123187</v>
      </c>
      <c r="K150" s="302">
        <v>314419324</v>
      </c>
      <c r="L150" s="302">
        <v>225406932</v>
      </c>
      <c r="M150" s="302">
        <v>213737227</v>
      </c>
      <c r="N150" s="302">
        <v>333807441</v>
      </c>
    </row>
    <row r="151" spans="1:14">
      <c r="A151" s="296">
        <v>33605</v>
      </c>
      <c r="B151" s="297" t="s">
        <v>505</v>
      </c>
      <c r="C151" s="300">
        <v>-5501180</v>
      </c>
      <c r="D151" s="298">
        <v>-5498048</v>
      </c>
      <c r="E151" s="298">
        <v>-2913904</v>
      </c>
      <c r="F151" s="298">
        <v>-1653216</v>
      </c>
      <c r="G151" s="298">
        <v>-1511835</v>
      </c>
      <c r="H151" s="298">
        <v>0</v>
      </c>
      <c r="I151" s="298">
        <v>-17078183</v>
      </c>
      <c r="J151" s="301">
        <v>28523572</v>
      </c>
      <c r="K151" s="302">
        <v>33827151</v>
      </c>
      <c r="L151" s="302">
        <v>24250655</v>
      </c>
      <c r="M151" s="302">
        <v>22995156</v>
      </c>
      <c r="N151" s="302">
        <v>35913043</v>
      </c>
    </row>
    <row r="152" spans="1:14">
      <c r="A152" s="296">
        <v>33700</v>
      </c>
      <c r="B152" s="297" t="s">
        <v>506</v>
      </c>
      <c r="C152" s="300">
        <v>-2698543</v>
      </c>
      <c r="D152" s="298">
        <v>-2696573</v>
      </c>
      <c r="E152" s="298">
        <v>-1257526</v>
      </c>
      <c r="F152" s="298">
        <v>-442561</v>
      </c>
      <c r="G152" s="298">
        <v>-511530</v>
      </c>
      <c r="H152" s="298">
        <v>0</v>
      </c>
      <c r="I152" s="298">
        <v>-7606733</v>
      </c>
      <c r="J152" s="301">
        <v>17935332</v>
      </c>
      <c r="K152" s="302">
        <v>21270169</v>
      </c>
      <c r="L152" s="302">
        <v>15248565</v>
      </c>
      <c r="M152" s="302">
        <v>14459120</v>
      </c>
      <c r="N152" s="302">
        <v>22581756</v>
      </c>
    </row>
    <row r="153" spans="1:14">
      <c r="A153" s="296">
        <v>33800</v>
      </c>
      <c r="B153" s="297" t="s">
        <v>507</v>
      </c>
      <c r="C153" s="300">
        <v>-2072794</v>
      </c>
      <c r="D153" s="298">
        <v>-2071329</v>
      </c>
      <c r="E153" s="298">
        <v>-1129265</v>
      </c>
      <c r="F153" s="298">
        <v>-411089</v>
      </c>
      <c r="G153" s="298">
        <v>-404050</v>
      </c>
      <c r="H153" s="298">
        <v>0</v>
      </c>
      <c r="I153" s="298">
        <v>-6088527</v>
      </c>
      <c r="J153" s="301">
        <v>13335386</v>
      </c>
      <c r="K153" s="302">
        <v>15814924</v>
      </c>
      <c r="L153" s="302">
        <v>11337705</v>
      </c>
      <c r="M153" s="302">
        <v>10750733</v>
      </c>
      <c r="N153" s="302">
        <v>16790124</v>
      </c>
    </row>
    <row r="154" spans="1:14">
      <c r="A154" s="296">
        <v>33900</v>
      </c>
      <c r="B154" s="297" t="s">
        <v>508</v>
      </c>
      <c r="C154" s="300">
        <v>-11350999</v>
      </c>
      <c r="D154" s="298">
        <v>-11343903</v>
      </c>
      <c r="E154" s="298">
        <v>-6108748</v>
      </c>
      <c r="F154" s="298">
        <v>-2795460</v>
      </c>
      <c r="G154" s="298">
        <v>-2384849</v>
      </c>
      <c r="H154" s="298">
        <v>0</v>
      </c>
      <c r="I154" s="298">
        <v>-33983959</v>
      </c>
      <c r="J154" s="301">
        <v>64624784</v>
      </c>
      <c r="K154" s="302">
        <v>76640904</v>
      </c>
      <c r="L154" s="302">
        <v>54943796</v>
      </c>
      <c r="M154" s="302">
        <v>52099261</v>
      </c>
      <c r="N154" s="302">
        <v>81366832</v>
      </c>
    </row>
    <row r="155" spans="1:14">
      <c r="A155" s="296">
        <v>34000</v>
      </c>
      <c r="B155" s="297" t="s">
        <v>509</v>
      </c>
      <c r="C155" s="300">
        <v>-4717038</v>
      </c>
      <c r="D155" s="298">
        <v>-4713666</v>
      </c>
      <c r="E155" s="298">
        <v>-2528730</v>
      </c>
      <c r="F155" s="298">
        <v>-1064853</v>
      </c>
      <c r="G155" s="298">
        <v>-890789</v>
      </c>
      <c r="H155" s="298">
        <v>0</v>
      </c>
      <c r="I155" s="298">
        <v>-13915076</v>
      </c>
      <c r="J155" s="301">
        <v>30708768</v>
      </c>
      <c r="K155" s="302">
        <v>36418655</v>
      </c>
      <c r="L155" s="302">
        <v>26108501</v>
      </c>
      <c r="M155" s="302">
        <v>24756819</v>
      </c>
      <c r="N155" s="302">
        <v>38664348</v>
      </c>
    </row>
    <row r="156" spans="1:14">
      <c r="A156" s="296">
        <v>34100</v>
      </c>
      <c r="B156" s="297" t="s">
        <v>510</v>
      </c>
      <c r="C156" s="300">
        <v>-107345094</v>
      </c>
      <c r="D156" s="298">
        <v>-107269149</v>
      </c>
      <c r="E156" s="298">
        <v>-54875355</v>
      </c>
      <c r="F156" s="298">
        <v>-21693655</v>
      </c>
      <c r="G156" s="298">
        <v>-26251324</v>
      </c>
      <c r="H156" s="298">
        <v>0</v>
      </c>
      <c r="I156" s="298">
        <v>-317434577</v>
      </c>
      <c r="J156" s="301">
        <v>691599797</v>
      </c>
      <c r="K156" s="302">
        <v>820193596</v>
      </c>
      <c r="L156" s="302">
        <v>587996056</v>
      </c>
      <c r="M156" s="302">
        <v>557554487</v>
      </c>
      <c r="N156" s="302">
        <v>870769400</v>
      </c>
    </row>
    <row r="157" spans="1:14">
      <c r="A157" s="296">
        <v>34105</v>
      </c>
      <c r="B157" s="297" t="s">
        <v>511</v>
      </c>
      <c r="C157" s="300">
        <v>-9569341</v>
      </c>
      <c r="D157" s="298">
        <v>-9563763</v>
      </c>
      <c r="E157" s="298">
        <v>-4918351</v>
      </c>
      <c r="F157" s="298">
        <v>-2564524</v>
      </c>
      <c r="G157" s="298">
        <v>-2227327</v>
      </c>
      <c r="H157" s="298">
        <v>0</v>
      </c>
      <c r="I157" s="298">
        <v>-28843306</v>
      </c>
      <c r="J157" s="301">
        <v>50798082</v>
      </c>
      <c r="K157" s="302">
        <v>60243311</v>
      </c>
      <c r="L157" s="302">
        <v>43188376</v>
      </c>
      <c r="M157" s="302">
        <v>40952439</v>
      </c>
      <c r="N157" s="302">
        <v>63958110</v>
      </c>
    </row>
    <row r="158" spans="1:14">
      <c r="A158" s="296">
        <v>34200</v>
      </c>
      <c r="B158" s="297" t="s">
        <v>512</v>
      </c>
      <c r="C158" s="300">
        <v>-4516413</v>
      </c>
      <c r="D158" s="298">
        <v>-4513946</v>
      </c>
      <c r="E158" s="298">
        <v>-1763281</v>
      </c>
      <c r="F158" s="298">
        <v>-619916</v>
      </c>
      <c r="G158" s="298">
        <v>-1145060</v>
      </c>
      <c r="H158" s="298">
        <v>0</v>
      </c>
      <c r="I158" s="298">
        <v>-12558616</v>
      </c>
      <c r="J158" s="301">
        <v>22471422</v>
      </c>
      <c r="K158" s="302">
        <v>26649684</v>
      </c>
      <c r="L158" s="302">
        <v>19105135</v>
      </c>
      <c r="M158" s="302">
        <v>18116029</v>
      </c>
      <c r="N158" s="302">
        <v>28292990</v>
      </c>
    </row>
    <row r="159" spans="1:14">
      <c r="A159" s="296">
        <v>34205</v>
      </c>
      <c r="B159" s="297" t="s">
        <v>513</v>
      </c>
      <c r="C159" s="300">
        <v>-1860063</v>
      </c>
      <c r="D159" s="298">
        <v>-1859094</v>
      </c>
      <c r="E159" s="298">
        <v>-933607</v>
      </c>
      <c r="F159" s="298">
        <v>-572964</v>
      </c>
      <c r="G159" s="298">
        <v>-516088</v>
      </c>
      <c r="H159" s="298">
        <v>0</v>
      </c>
      <c r="I159" s="298">
        <v>-5741816</v>
      </c>
      <c r="J159" s="301">
        <v>8827965</v>
      </c>
      <c r="K159" s="302">
        <v>10469408</v>
      </c>
      <c r="L159" s="302">
        <v>7505509</v>
      </c>
      <c r="M159" s="302">
        <v>7116936</v>
      </c>
      <c r="N159" s="302">
        <v>11114985</v>
      </c>
    </row>
    <row r="160" spans="1:14">
      <c r="A160" s="296">
        <v>34220</v>
      </c>
      <c r="B160" s="297" t="s">
        <v>514</v>
      </c>
      <c r="C160" s="300">
        <v>-3465492</v>
      </c>
      <c r="D160" s="298">
        <v>-3462624</v>
      </c>
      <c r="E160" s="298">
        <v>-1871008</v>
      </c>
      <c r="F160" s="298">
        <v>-1047701</v>
      </c>
      <c r="G160" s="298">
        <v>-976049</v>
      </c>
      <c r="H160" s="298">
        <v>0</v>
      </c>
      <c r="I160" s="298">
        <v>-10822874</v>
      </c>
      <c r="J160" s="301">
        <v>26109965</v>
      </c>
      <c r="K160" s="302">
        <v>30964767</v>
      </c>
      <c r="L160" s="302">
        <v>22198614</v>
      </c>
      <c r="M160" s="302">
        <v>21049353</v>
      </c>
      <c r="N160" s="302">
        <v>32874155</v>
      </c>
    </row>
    <row r="161" spans="1:14">
      <c r="A161" s="296">
        <v>34230</v>
      </c>
      <c r="B161" s="297" t="s">
        <v>515</v>
      </c>
      <c r="C161" s="300">
        <v>-2079324</v>
      </c>
      <c r="D161" s="298">
        <v>-2078390</v>
      </c>
      <c r="E161" s="298">
        <v>-1264746</v>
      </c>
      <c r="F161" s="298">
        <v>-611122</v>
      </c>
      <c r="G161" s="298">
        <v>-332998</v>
      </c>
      <c r="H161" s="298">
        <v>0</v>
      </c>
      <c r="I161" s="298">
        <v>-6366580</v>
      </c>
      <c r="J161" s="301">
        <v>8500043</v>
      </c>
      <c r="K161" s="302">
        <v>10080513</v>
      </c>
      <c r="L161" s="302">
        <v>7226710</v>
      </c>
      <c r="M161" s="302">
        <v>6852571</v>
      </c>
      <c r="N161" s="302">
        <v>10702110</v>
      </c>
    </row>
    <row r="162" spans="1:14">
      <c r="A162" s="296">
        <v>34300</v>
      </c>
      <c r="B162" s="297" t="s">
        <v>516</v>
      </c>
      <c r="C162" s="300">
        <v>-24509142</v>
      </c>
      <c r="D162" s="298">
        <v>-24490365</v>
      </c>
      <c r="E162" s="298">
        <v>-12807703</v>
      </c>
      <c r="F162" s="298">
        <v>-5261293</v>
      </c>
      <c r="G162" s="298">
        <v>-6025213</v>
      </c>
      <c r="H162" s="298">
        <v>0</v>
      </c>
      <c r="I162" s="298">
        <v>-73093716</v>
      </c>
      <c r="J162" s="301">
        <v>170991432</v>
      </c>
      <c r="K162" s="302">
        <v>202785018</v>
      </c>
      <c r="L162" s="302">
        <v>145376398</v>
      </c>
      <c r="M162" s="302">
        <v>137850012</v>
      </c>
      <c r="N162" s="302">
        <v>215289402</v>
      </c>
    </row>
    <row r="163" spans="1:14">
      <c r="A163" s="296">
        <v>34400</v>
      </c>
      <c r="B163" s="297" t="s">
        <v>517</v>
      </c>
      <c r="C163" s="300">
        <v>-10716884</v>
      </c>
      <c r="D163" s="298">
        <v>-10709209</v>
      </c>
      <c r="E163" s="298">
        <v>-4829213</v>
      </c>
      <c r="F163" s="298">
        <v>-1344631</v>
      </c>
      <c r="G163" s="298">
        <v>-1950940</v>
      </c>
      <c r="H163" s="298">
        <v>0</v>
      </c>
      <c r="I163" s="298">
        <v>-29550877</v>
      </c>
      <c r="J163" s="301">
        <v>69893015</v>
      </c>
      <c r="K163" s="302">
        <v>82888693</v>
      </c>
      <c r="L163" s="302">
        <v>59422830</v>
      </c>
      <c r="M163" s="302">
        <v>56346408</v>
      </c>
      <c r="N163" s="302">
        <v>87999879</v>
      </c>
    </row>
    <row r="164" spans="1:14">
      <c r="A164" s="296">
        <v>34405</v>
      </c>
      <c r="B164" s="297" t="s">
        <v>518</v>
      </c>
      <c r="C164" s="300">
        <v>-2486278</v>
      </c>
      <c r="D164" s="298">
        <v>-2484931</v>
      </c>
      <c r="E164" s="298">
        <v>-1083316</v>
      </c>
      <c r="F164" s="298">
        <v>-617601</v>
      </c>
      <c r="G164" s="298">
        <v>-727572</v>
      </c>
      <c r="H164" s="298">
        <v>0</v>
      </c>
      <c r="I164" s="298">
        <v>-7399698</v>
      </c>
      <c r="J164" s="301">
        <v>12264942</v>
      </c>
      <c r="K164" s="302">
        <v>14545445</v>
      </c>
      <c r="L164" s="302">
        <v>10427617</v>
      </c>
      <c r="M164" s="302">
        <v>9887761</v>
      </c>
      <c r="N164" s="302">
        <v>15442365</v>
      </c>
    </row>
    <row r="165" spans="1:14">
      <c r="A165" s="296">
        <v>34500</v>
      </c>
      <c r="B165" s="297" t="s">
        <v>519</v>
      </c>
      <c r="C165" s="300">
        <v>-17808210</v>
      </c>
      <c r="D165" s="298">
        <v>-17794505</v>
      </c>
      <c r="E165" s="298">
        <v>-8201991</v>
      </c>
      <c r="F165" s="298">
        <v>-3232975</v>
      </c>
      <c r="G165" s="298">
        <v>-4314402</v>
      </c>
      <c r="H165" s="298">
        <v>0</v>
      </c>
      <c r="I165" s="298">
        <v>-51352083</v>
      </c>
      <c r="J165" s="301">
        <v>124806027</v>
      </c>
      <c r="K165" s="302">
        <v>148012051</v>
      </c>
      <c r="L165" s="302">
        <v>106109707</v>
      </c>
      <c r="M165" s="302">
        <v>100616225</v>
      </c>
      <c r="N165" s="302">
        <v>157138955</v>
      </c>
    </row>
    <row r="166" spans="1:14">
      <c r="A166" s="296">
        <v>34501</v>
      </c>
      <c r="B166" s="297" t="s">
        <v>520</v>
      </c>
      <c r="C166" s="300">
        <v>-174866</v>
      </c>
      <c r="D166" s="298">
        <v>-174679</v>
      </c>
      <c r="E166" s="298">
        <v>-68754</v>
      </c>
      <c r="F166" s="298">
        <v>-47031</v>
      </c>
      <c r="G166" s="298">
        <v>-52511</v>
      </c>
      <c r="H166" s="298">
        <v>0</v>
      </c>
      <c r="I166" s="298">
        <v>-517841</v>
      </c>
      <c r="J166" s="301">
        <v>1708602</v>
      </c>
      <c r="K166" s="302">
        <v>2026293</v>
      </c>
      <c r="L166" s="302">
        <v>1452648</v>
      </c>
      <c r="M166" s="302">
        <v>1377442</v>
      </c>
      <c r="N166" s="302">
        <v>2151241</v>
      </c>
    </row>
    <row r="167" spans="1:14">
      <c r="A167" s="296">
        <v>34505</v>
      </c>
      <c r="B167" s="297" t="s">
        <v>521</v>
      </c>
      <c r="C167" s="300">
        <v>-2117809</v>
      </c>
      <c r="D167" s="298">
        <v>-2116096</v>
      </c>
      <c r="E167" s="298">
        <v>-639542</v>
      </c>
      <c r="F167" s="298">
        <v>-396052</v>
      </c>
      <c r="G167" s="298">
        <v>-410256</v>
      </c>
      <c r="H167" s="298">
        <v>0</v>
      </c>
      <c r="I167" s="298">
        <v>-5679755</v>
      </c>
      <c r="J167" s="301">
        <v>15596746</v>
      </c>
      <c r="K167" s="302">
        <v>18496754</v>
      </c>
      <c r="L167" s="302">
        <v>13260307</v>
      </c>
      <c r="M167" s="302">
        <v>12573798</v>
      </c>
      <c r="N167" s="302">
        <v>19637324</v>
      </c>
    </row>
    <row r="168" spans="1:14">
      <c r="A168" s="296">
        <v>34600</v>
      </c>
      <c r="B168" s="297" t="s">
        <v>522</v>
      </c>
      <c r="C168" s="300">
        <v>-4435023</v>
      </c>
      <c r="D168" s="298">
        <v>-4432088</v>
      </c>
      <c r="E168" s="298">
        <v>-2289421</v>
      </c>
      <c r="F168" s="298">
        <v>-1079424</v>
      </c>
      <c r="G168" s="298">
        <v>-979241</v>
      </c>
      <c r="H168" s="298">
        <v>0</v>
      </c>
      <c r="I168" s="298">
        <v>-13215197</v>
      </c>
      <c r="J168" s="301">
        <v>26734393</v>
      </c>
      <c r="K168" s="302">
        <v>31705298</v>
      </c>
      <c r="L168" s="302">
        <v>22729500</v>
      </c>
      <c r="M168" s="302">
        <v>21552754</v>
      </c>
      <c r="N168" s="302">
        <v>33660350</v>
      </c>
    </row>
    <row r="169" spans="1:14">
      <c r="A169" s="296">
        <v>34605</v>
      </c>
      <c r="B169" s="297" t="s">
        <v>523</v>
      </c>
      <c r="C169" s="300">
        <v>-1255171</v>
      </c>
      <c r="D169" s="298">
        <v>-1254700</v>
      </c>
      <c r="E169" s="298">
        <v>-756806</v>
      </c>
      <c r="F169" s="298">
        <v>-480436</v>
      </c>
      <c r="G169" s="298">
        <v>-357457</v>
      </c>
      <c r="H169" s="298">
        <v>0</v>
      </c>
      <c r="I169" s="298">
        <v>-4104570</v>
      </c>
      <c r="J169" s="301">
        <v>4292915</v>
      </c>
      <c r="K169" s="302">
        <v>5091126</v>
      </c>
      <c r="L169" s="302">
        <v>3649824</v>
      </c>
      <c r="M169" s="302">
        <v>3460866</v>
      </c>
      <c r="N169" s="302">
        <v>5405061</v>
      </c>
    </row>
    <row r="170" spans="1:14">
      <c r="A170" s="296">
        <v>34700</v>
      </c>
      <c r="B170" s="297" t="s">
        <v>524</v>
      </c>
      <c r="C170" s="300">
        <v>-11609163</v>
      </c>
      <c r="D170" s="298">
        <v>-11599932</v>
      </c>
      <c r="E170" s="298">
        <v>-4987570</v>
      </c>
      <c r="F170" s="298">
        <v>-1713106</v>
      </c>
      <c r="G170" s="298">
        <v>-2366976</v>
      </c>
      <c r="H170" s="298">
        <v>0</v>
      </c>
      <c r="I170" s="298">
        <v>-32276747</v>
      </c>
      <c r="J170" s="301">
        <v>84064881</v>
      </c>
      <c r="K170" s="302">
        <v>99695630</v>
      </c>
      <c r="L170" s="302">
        <v>71471708</v>
      </c>
      <c r="M170" s="302">
        <v>67771494</v>
      </c>
      <c r="N170" s="302">
        <v>105843186</v>
      </c>
    </row>
    <row r="171" spans="1:14">
      <c r="A171" s="296">
        <v>34800</v>
      </c>
      <c r="B171" s="297" t="s">
        <v>525</v>
      </c>
      <c r="C171" s="300">
        <v>-1176706</v>
      </c>
      <c r="D171" s="298">
        <v>-1175793</v>
      </c>
      <c r="E171" s="298">
        <v>-720680</v>
      </c>
      <c r="F171" s="298">
        <v>-425877</v>
      </c>
      <c r="G171" s="298">
        <v>-372156</v>
      </c>
      <c r="H171" s="298">
        <v>0</v>
      </c>
      <c r="I171" s="298">
        <v>-3871212</v>
      </c>
      <c r="J171" s="301">
        <v>8310658</v>
      </c>
      <c r="K171" s="302">
        <v>9855915</v>
      </c>
      <c r="L171" s="302">
        <v>7065697</v>
      </c>
      <c r="M171" s="302">
        <v>6699893</v>
      </c>
      <c r="N171" s="302">
        <v>10463663</v>
      </c>
    </row>
    <row r="172" spans="1:14">
      <c r="A172" s="296">
        <v>34900</v>
      </c>
      <c r="B172" s="297" t="s">
        <v>526</v>
      </c>
      <c r="C172" s="300">
        <v>-26162952</v>
      </c>
      <c r="D172" s="298">
        <v>-26144112</v>
      </c>
      <c r="E172" s="298">
        <v>-13509587</v>
      </c>
      <c r="F172" s="298">
        <v>-5641137</v>
      </c>
      <c r="G172" s="298">
        <v>-6257669</v>
      </c>
      <c r="H172" s="298">
        <v>0</v>
      </c>
      <c r="I172" s="298">
        <v>-77715457</v>
      </c>
      <c r="J172" s="301">
        <v>171568850</v>
      </c>
      <c r="K172" s="302">
        <v>203469800</v>
      </c>
      <c r="L172" s="302">
        <v>145867318</v>
      </c>
      <c r="M172" s="302">
        <v>138315515</v>
      </c>
      <c r="N172" s="302">
        <v>216016410</v>
      </c>
    </row>
    <row r="173" spans="1:14">
      <c r="A173" s="296">
        <v>34901</v>
      </c>
      <c r="B173" s="297" t="s">
        <v>527</v>
      </c>
      <c r="C173" s="300">
        <v>-645200</v>
      </c>
      <c r="D173" s="298">
        <v>-644684</v>
      </c>
      <c r="E173" s="298">
        <v>-324464</v>
      </c>
      <c r="F173" s="298">
        <v>-95887</v>
      </c>
      <c r="G173" s="298">
        <v>-141270</v>
      </c>
      <c r="H173" s="298">
        <v>0</v>
      </c>
      <c r="I173" s="298">
        <v>-1851505</v>
      </c>
      <c r="J173" s="301">
        <v>4696722</v>
      </c>
      <c r="K173" s="302">
        <v>5570015</v>
      </c>
      <c r="L173" s="302">
        <v>3993139</v>
      </c>
      <c r="M173" s="302">
        <v>3786407</v>
      </c>
      <c r="N173" s="302">
        <v>5913480</v>
      </c>
    </row>
    <row r="174" spans="1:14">
      <c r="A174" s="296">
        <v>34903</v>
      </c>
      <c r="B174" s="297" t="s">
        <v>528</v>
      </c>
      <c r="C174" s="300">
        <v>-42882</v>
      </c>
      <c r="D174" s="298">
        <v>-42856</v>
      </c>
      <c r="E174" s="298">
        <v>-26245</v>
      </c>
      <c r="F174" s="298">
        <v>-5183</v>
      </c>
      <c r="G174" s="298">
        <v>8693</v>
      </c>
      <c r="H174" s="298">
        <v>0</v>
      </c>
      <c r="I174" s="298">
        <v>-108473</v>
      </c>
      <c r="J174" s="301">
        <v>231875</v>
      </c>
      <c r="K174" s="302">
        <v>274989</v>
      </c>
      <c r="L174" s="302">
        <v>197140</v>
      </c>
      <c r="M174" s="302">
        <v>186933</v>
      </c>
      <c r="N174" s="302">
        <v>291946</v>
      </c>
    </row>
    <row r="175" spans="1:14">
      <c r="A175" s="296">
        <v>34905</v>
      </c>
      <c r="B175" s="297" t="s">
        <v>529</v>
      </c>
      <c r="C175" s="300">
        <v>-2697502</v>
      </c>
      <c r="D175" s="298">
        <v>-2695692</v>
      </c>
      <c r="E175" s="298">
        <v>-963820</v>
      </c>
      <c r="F175" s="298">
        <v>-381948</v>
      </c>
      <c r="G175" s="298">
        <v>-506014</v>
      </c>
      <c r="H175" s="298">
        <v>0</v>
      </c>
      <c r="I175" s="298">
        <v>-7244976</v>
      </c>
      <c r="J175" s="301">
        <v>16474638</v>
      </c>
      <c r="K175" s="302">
        <v>19537879</v>
      </c>
      <c r="L175" s="302">
        <v>14006688</v>
      </c>
      <c r="M175" s="302">
        <v>13281537</v>
      </c>
      <c r="N175" s="302">
        <v>20742648</v>
      </c>
    </row>
    <row r="176" spans="1:14">
      <c r="A176" s="296">
        <v>34910</v>
      </c>
      <c r="B176" s="297" t="s">
        <v>530</v>
      </c>
      <c r="C176" s="300">
        <v>-8149451</v>
      </c>
      <c r="D176" s="298">
        <v>-8143367</v>
      </c>
      <c r="E176" s="298">
        <v>-3899203</v>
      </c>
      <c r="F176" s="298">
        <v>-1591158</v>
      </c>
      <c r="G176" s="298">
        <v>-1730032</v>
      </c>
      <c r="H176" s="298">
        <v>0</v>
      </c>
      <c r="I176" s="298">
        <v>-23513211</v>
      </c>
      <c r="J176" s="301">
        <v>55401806</v>
      </c>
      <c r="K176" s="302">
        <v>65703036</v>
      </c>
      <c r="L176" s="302">
        <v>47102448</v>
      </c>
      <c r="M176" s="302">
        <v>44663873</v>
      </c>
      <c r="N176" s="302">
        <v>69754499</v>
      </c>
    </row>
    <row r="177" spans="1:14">
      <c r="A177" s="296">
        <v>35000</v>
      </c>
      <c r="B177" s="297" t="s">
        <v>531</v>
      </c>
      <c r="C177" s="300">
        <v>-5074582</v>
      </c>
      <c r="D177" s="298">
        <v>-5070525</v>
      </c>
      <c r="E177" s="298">
        <v>-2462460</v>
      </c>
      <c r="F177" s="298">
        <v>-892793</v>
      </c>
      <c r="G177" s="298">
        <v>-1297212</v>
      </c>
      <c r="H177" s="298">
        <v>0</v>
      </c>
      <c r="I177" s="298">
        <v>-14797572</v>
      </c>
      <c r="J177" s="301">
        <v>36939788</v>
      </c>
      <c r="K177" s="302">
        <v>43808251</v>
      </c>
      <c r="L177" s="302">
        <v>31406096</v>
      </c>
      <c r="M177" s="302">
        <v>29780148</v>
      </c>
      <c r="N177" s="302">
        <v>46509610</v>
      </c>
    </row>
    <row r="178" spans="1:14">
      <c r="A178" s="296">
        <v>35005</v>
      </c>
      <c r="B178" s="297" t="s">
        <v>532</v>
      </c>
      <c r="C178" s="300">
        <v>-2638105</v>
      </c>
      <c r="D178" s="298">
        <v>-2636485</v>
      </c>
      <c r="E178" s="298">
        <v>-1230142</v>
      </c>
      <c r="F178" s="298">
        <v>-795796</v>
      </c>
      <c r="G178" s="298">
        <v>-834143</v>
      </c>
      <c r="H178" s="298">
        <v>0</v>
      </c>
      <c r="I178" s="298">
        <v>-8134671</v>
      </c>
      <c r="J178" s="301">
        <v>14747461</v>
      </c>
      <c r="K178" s="302">
        <v>17489556</v>
      </c>
      <c r="L178" s="302">
        <v>12538247</v>
      </c>
      <c r="M178" s="302">
        <v>11889120</v>
      </c>
      <c r="N178" s="302">
        <v>18568018</v>
      </c>
    </row>
    <row r="179" spans="1:14">
      <c r="A179" s="296">
        <v>35100</v>
      </c>
      <c r="B179" s="297" t="s">
        <v>533</v>
      </c>
      <c r="C179" s="300">
        <v>-43402599</v>
      </c>
      <c r="D179" s="298">
        <v>-43365739</v>
      </c>
      <c r="E179" s="298">
        <v>-20516572</v>
      </c>
      <c r="F179" s="298">
        <v>-7669068</v>
      </c>
      <c r="G179" s="298">
        <v>-10721251</v>
      </c>
      <c r="H179" s="298">
        <v>0</v>
      </c>
      <c r="I179" s="298">
        <v>-125675229</v>
      </c>
      <c r="J179" s="301">
        <v>335667880</v>
      </c>
      <c r="K179" s="302">
        <v>398080866</v>
      </c>
      <c r="L179" s="302">
        <v>285383817</v>
      </c>
      <c r="M179" s="302">
        <v>270609005</v>
      </c>
      <c r="N179" s="302">
        <v>422627826</v>
      </c>
    </row>
    <row r="180" spans="1:14">
      <c r="A180" s="296">
        <v>35105</v>
      </c>
      <c r="B180" s="297" t="s">
        <v>534</v>
      </c>
      <c r="C180" s="300">
        <v>-4345322</v>
      </c>
      <c r="D180" s="298">
        <v>-4342236</v>
      </c>
      <c r="E180" s="298">
        <v>-1498508</v>
      </c>
      <c r="F180" s="298">
        <v>-616520</v>
      </c>
      <c r="G180" s="298">
        <v>-903389</v>
      </c>
      <c r="H180" s="298">
        <v>0</v>
      </c>
      <c r="I180" s="298">
        <v>-11705975</v>
      </c>
      <c r="J180" s="301">
        <v>28097157</v>
      </c>
      <c r="K180" s="302">
        <v>33321450</v>
      </c>
      <c r="L180" s="302">
        <v>23888118</v>
      </c>
      <c r="M180" s="302">
        <v>22651389</v>
      </c>
      <c r="N180" s="302">
        <v>35376159</v>
      </c>
    </row>
    <row r="181" spans="1:14">
      <c r="A181" s="296">
        <v>35106</v>
      </c>
      <c r="B181" s="297" t="s">
        <v>535</v>
      </c>
      <c r="C181" s="300">
        <v>-1108561</v>
      </c>
      <c r="D181" s="298">
        <v>-1107777</v>
      </c>
      <c r="E181" s="298">
        <v>-544413</v>
      </c>
      <c r="F181" s="298">
        <v>-220685</v>
      </c>
      <c r="G181" s="298">
        <v>-198961</v>
      </c>
      <c r="H181" s="298">
        <v>0</v>
      </c>
      <c r="I181" s="298">
        <v>-3180397</v>
      </c>
      <c r="J181" s="301">
        <v>7138477</v>
      </c>
      <c r="K181" s="302">
        <v>8465782</v>
      </c>
      <c r="L181" s="302">
        <v>6069111</v>
      </c>
      <c r="M181" s="302">
        <v>5754903</v>
      </c>
      <c r="N181" s="302">
        <v>8987809</v>
      </c>
    </row>
    <row r="182" spans="1:14">
      <c r="A182" s="296">
        <v>35200</v>
      </c>
      <c r="B182" s="297" t="s">
        <v>536</v>
      </c>
      <c r="C182" s="300">
        <v>-2064827</v>
      </c>
      <c r="D182" s="298">
        <v>-2063488</v>
      </c>
      <c r="E182" s="298">
        <v>-1166236</v>
      </c>
      <c r="F182" s="298">
        <v>-639264</v>
      </c>
      <c r="G182" s="298">
        <v>-611980</v>
      </c>
      <c r="H182" s="298">
        <v>0</v>
      </c>
      <c r="I182" s="298">
        <v>-6545795</v>
      </c>
      <c r="J182" s="301">
        <v>12190502</v>
      </c>
      <c r="K182" s="302">
        <v>14457164</v>
      </c>
      <c r="L182" s="302">
        <v>10364328</v>
      </c>
      <c r="M182" s="302">
        <v>9827749</v>
      </c>
      <c r="N182" s="302">
        <v>15348640</v>
      </c>
    </row>
    <row r="183" spans="1:14">
      <c r="A183" s="296">
        <v>35300</v>
      </c>
      <c r="B183" s="297" t="s">
        <v>537</v>
      </c>
      <c r="C183" s="300">
        <v>-12999520</v>
      </c>
      <c r="D183" s="298">
        <v>-12989013</v>
      </c>
      <c r="E183" s="298">
        <v>-7323302</v>
      </c>
      <c r="F183" s="298">
        <v>-4140109</v>
      </c>
      <c r="G183" s="298">
        <v>-3857559</v>
      </c>
      <c r="H183" s="298">
        <v>0</v>
      </c>
      <c r="I183" s="298">
        <v>-41309503</v>
      </c>
      <c r="J183" s="301">
        <v>95684983</v>
      </c>
      <c r="K183" s="302">
        <v>113476335</v>
      </c>
      <c r="L183" s="302">
        <v>81351084</v>
      </c>
      <c r="M183" s="302">
        <v>77139398</v>
      </c>
      <c r="N183" s="302">
        <v>120473655</v>
      </c>
    </row>
    <row r="184" spans="1:14">
      <c r="A184" s="296">
        <v>35305</v>
      </c>
      <c r="B184" s="297" t="s">
        <v>538</v>
      </c>
      <c r="C184" s="300">
        <v>-5033854</v>
      </c>
      <c r="D184" s="298">
        <v>-5030132</v>
      </c>
      <c r="E184" s="298">
        <v>-1972438</v>
      </c>
      <c r="F184" s="298">
        <v>-989094</v>
      </c>
      <c r="G184" s="298">
        <v>-1271408</v>
      </c>
      <c r="H184" s="298">
        <v>0</v>
      </c>
      <c r="I184" s="298">
        <v>-14296926</v>
      </c>
      <c r="J184" s="301">
        <v>33893439</v>
      </c>
      <c r="K184" s="302">
        <v>40195474</v>
      </c>
      <c r="L184" s="302">
        <v>28816100</v>
      </c>
      <c r="M184" s="302">
        <v>27324240</v>
      </c>
      <c r="N184" s="302">
        <v>42674058</v>
      </c>
    </row>
    <row r="185" spans="1:14">
      <c r="A185" s="296">
        <v>35400</v>
      </c>
      <c r="B185" s="297" t="s">
        <v>539</v>
      </c>
      <c r="C185" s="300">
        <v>-10770999</v>
      </c>
      <c r="D185" s="298">
        <v>-10763025</v>
      </c>
      <c r="E185" s="298">
        <v>-4978084</v>
      </c>
      <c r="F185" s="298">
        <v>-1804698</v>
      </c>
      <c r="G185" s="298">
        <v>-2159598</v>
      </c>
      <c r="H185" s="298">
        <v>0</v>
      </c>
      <c r="I185" s="298">
        <v>-30476404</v>
      </c>
      <c r="J185" s="301">
        <v>72620305</v>
      </c>
      <c r="K185" s="302">
        <v>86123086</v>
      </c>
      <c r="L185" s="302">
        <v>61741564</v>
      </c>
      <c r="M185" s="302">
        <v>58545096</v>
      </c>
      <c r="N185" s="302">
        <v>91433716</v>
      </c>
    </row>
    <row r="186" spans="1:14">
      <c r="A186" s="296">
        <v>35401</v>
      </c>
      <c r="B186" s="297" t="s">
        <v>540</v>
      </c>
      <c r="C186" s="300">
        <v>-95558</v>
      </c>
      <c r="D186" s="298">
        <v>-95481</v>
      </c>
      <c r="E186" s="298">
        <v>-99237</v>
      </c>
      <c r="F186" s="298">
        <v>-34920</v>
      </c>
      <c r="G186" s="298">
        <v>-37432</v>
      </c>
      <c r="H186" s="298">
        <v>0</v>
      </c>
      <c r="I186" s="298">
        <v>-362628</v>
      </c>
      <c r="J186" s="301">
        <v>700992</v>
      </c>
      <c r="K186" s="302">
        <v>831332</v>
      </c>
      <c r="L186" s="302">
        <v>595981</v>
      </c>
      <c r="M186" s="302">
        <v>565126</v>
      </c>
      <c r="N186" s="302">
        <v>882594</v>
      </c>
    </row>
    <row r="187" spans="1:14">
      <c r="A187" s="296">
        <v>35405</v>
      </c>
      <c r="B187" s="297" t="s">
        <v>541</v>
      </c>
      <c r="C187" s="300">
        <v>-4056042</v>
      </c>
      <c r="D187" s="298">
        <v>-4053604</v>
      </c>
      <c r="E187" s="298">
        <v>-1864151</v>
      </c>
      <c r="F187" s="298">
        <v>-995127</v>
      </c>
      <c r="G187" s="298">
        <v>-949655</v>
      </c>
      <c r="H187" s="298">
        <v>0</v>
      </c>
      <c r="I187" s="298">
        <v>-11918579</v>
      </c>
      <c r="J187" s="301">
        <v>22203792</v>
      </c>
      <c r="K187" s="302">
        <v>26332293</v>
      </c>
      <c r="L187" s="302">
        <v>18877597</v>
      </c>
      <c r="M187" s="302">
        <v>17900271</v>
      </c>
      <c r="N187" s="302">
        <v>27956028</v>
      </c>
    </row>
    <row r="188" spans="1:14">
      <c r="A188" s="296">
        <v>35500</v>
      </c>
      <c r="B188" s="297" t="s">
        <v>542</v>
      </c>
      <c r="C188" s="300">
        <v>-16142278</v>
      </c>
      <c r="D188" s="298">
        <v>-16131566</v>
      </c>
      <c r="E188" s="298">
        <v>-7768745</v>
      </c>
      <c r="F188" s="298">
        <v>-3309622</v>
      </c>
      <c r="G188" s="298">
        <v>-3464810</v>
      </c>
      <c r="H188" s="298">
        <v>0</v>
      </c>
      <c r="I188" s="298">
        <v>-46817021</v>
      </c>
      <c r="J188" s="301">
        <v>97542223</v>
      </c>
      <c r="K188" s="302">
        <v>115678904</v>
      </c>
      <c r="L188" s="302">
        <v>82930103</v>
      </c>
      <c r="M188" s="302">
        <v>78636669</v>
      </c>
      <c r="N188" s="302">
        <v>122812042</v>
      </c>
    </row>
    <row r="189" spans="1:14">
      <c r="A189" s="296">
        <v>35600</v>
      </c>
      <c r="B189" s="297" t="s">
        <v>543</v>
      </c>
      <c r="C189" s="300">
        <v>-5698502</v>
      </c>
      <c r="D189" s="298">
        <v>-5693985</v>
      </c>
      <c r="E189" s="298">
        <v>-3000571</v>
      </c>
      <c r="F189" s="298">
        <v>-1370832</v>
      </c>
      <c r="G189" s="298">
        <v>-1482668</v>
      </c>
      <c r="H189" s="298">
        <v>0</v>
      </c>
      <c r="I189" s="298">
        <v>-17246558</v>
      </c>
      <c r="J189" s="301">
        <v>41136340</v>
      </c>
      <c r="K189" s="302">
        <v>48785097</v>
      </c>
      <c r="L189" s="302">
        <v>34973992</v>
      </c>
      <c r="M189" s="302">
        <v>33163328</v>
      </c>
      <c r="N189" s="302">
        <v>51793344</v>
      </c>
    </row>
    <row r="190" spans="1:14">
      <c r="A190" s="296">
        <v>35700</v>
      </c>
      <c r="B190" s="297" t="s">
        <v>544</v>
      </c>
      <c r="C190" s="300">
        <v>-3315824</v>
      </c>
      <c r="D190" s="298">
        <v>-3313381</v>
      </c>
      <c r="E190" s="298">
        <v>-1823812</v>
      </c>
      <c r="F190" s="298">
        <v>-659382</v>
      </c>
      <c r="G190" s="298">
        <v>-771882</v>
      </c>
      <c r="H190" s="298">
        <v>0</v>
      </c>
      <c r="I190" s="298">
        <v>-9884281</v>
      </c>
      <c r="J190" s="301">
        <v>22249976</v>
      </c>
      <c r="K190" s="302">
        <v>26387064</v>
      </c>
      <c r="L190" s="302">
        <v>18916862</v>
      </c>
      <c r="M190" s="302">
        <v>17937504</v>
      </c>
      <c r="N190" s="302">
        <v>28014176</v>
      </c>
    </row>
    <row r="191" spans="1:14">
      <c r="A191" s="296">
        <v>35800</v>
      </c>
      <c r="B191" s="297" t="s">
        <v>545</v>
      </c>
      <c r="C191" s="300">
        <v>-4963924</v>
      </c>
      <c r="D191" s="298">
        <v>-4960632</v>
      </c>
      <c r="E191" s="298">
        <v>-2621940</v>
      </c>
      <c r="F191" s="298">
        <v>-885518</v>
      </c>
      <c r="G191" s="298">
        <v>-924046</v>
      </c>
      <c r="H191" s="298">
        <v>0</v>
      </c>
      <c r="I191" s="298">
        <v>-14356060</v>
      </c>
      <c r="J191" s="301">
        <v>29975128</v>
      </c>
      <c r="K191" s="302">
        <v>35548605</v>
      </c>
      <c r="L191" s="302">
        <v>25484763</v>
      </c>
      <c r="M191" s="302">
        <v>24165373</v>
      </c>
      <c r="N191" s="302">
        <v>37740648</v>
      </c>
    </row>
    <row r="192" spans="1:14">
      <c r="A192" s="296">
        <v>35805</v>
      </c>
      <c r="B192" s="297" t="s">
        <v>546</v>
      </c>
      <c r="C192" s="300">
        <v>-589186</v>
      </c>
      <c r="D192" s="298">
        <v>-588517</v>
      </c>
      <c r="E192" s="298">
        <v>-138148</v>
      </c>
      <c r="F192" s="298">
        <v>-70363</v>
      </c>
      <c r="G192" s="298">
        <v>-220367</v>
      </c>
      <c r="H192" s="298">
        <v>0</v>
      </c>
      <c r="I192" s="298">
        <v>-1606581</v>
      </c>
      <c r="J192" s="301">
        <v>6086002</v>
      </c>
      <c r="K192" s="302">
        <v>7217614</v>
      </c>
      <c r="L192" s="302">
        <v>5174301</v>
      </c>
      <c r="M192" s="302">
        <v>4906418</v>
      </c>
      <c r="N192" s="302">
        <v>7662675</v>
      </c>
    </row>
    <row r="193" spans="1:14">
      <c r="A193" s="296">
        <v>35900</v>
      </c>
      <c r="B193" s="297" t="s">
        <v>547</v>
      </c>
      <c r="C193" s="300">
        <v>-9322018</v>
      </c>
      <c r="D193" s="298">
        <v>-9315746</v>
      </c>
      <c r="E193" s="298">
        <v>-4722724</v>
      </c>
      <c r="F193" s="298">
        <v>-2217190</v>
      </c>
      <c r="G193" s="298">
        <v>-2160511</v>
      </c>
      <c r="H193" s="298">
        <v>0</v>
      </c>
      <c r="I193" s="298">
        <v>-27738189</v>
      </c>
      <c r="J193" s="301">
        <v>57116035</v>
      </c>
      <c r="K193" s="302">
        <v>67736003</v>
      </c>
      <c r="L193" s="302">
        <v>48559880</v>
      </c>
      <c r="M193" s="302">
        <v>46045851</v>
      </c>
      <c r="N193" s="302">
        <v>71912825</v>
      </c>
    </row>
    <row r="194" spans="1:14">
      <c r="A194" s="296">
        <v>35905</v>
      </c>
      <c r="B194" s="297" t="s">
        <v>548</v>
      </c>
      <c r="C194" s="300">
        <v>-1337049</v>
      </c>
      <c r="D194" s="298">
        <v>-1336383</v>
      </c>
      <c r="E194" s="298">
        <v>-836546</v>
      </c>
      <c r="F194" s="298">
        <v>-458584</v>
      </c>
      <c r="G194" s="298">
        <v>-365216</v>
      </c>
      <c r="H194" s="298">
        <v>0</v>
      </c>
      <c r="I194" s="298">
        <v>-4333778</v>
      </c>
      <c r="J194" s="301">
        <v>6067803</v>
      </c>
      <c r="K194" s="302">
        <v>7196030</v>
      </c>
      <c r="L194" s="302">
        <v>5158827</v>
      </c>
      <c r="M194" s="302">
        <v>4891746</v>
      </c>
      <c r="N194" s="302">
        <v>7639760</v>
      </c>
    </row>
    <row r="195" spans="1:14">
      <c r="A195" s="296">
        <v>36000</v>
      </c>
      <c r="B195" s="297" t="s">
        <v>549</v>
      </c>
      <c r="C195" s="300">
        <v>-203564709</v>
      </c>
      <c r="D195" s="298">
        <v>-203400211</v>
      </c>
      <c r="E195" s="298">
        <v>-97923149</v>
      </c>
      <c r="F195" s="298">
        <v>-38219334</v>
      </c>
      <c r="G195" s="298">
        <v>-45694662</v>
      </c>
      <c r="H195" s="298">
        <v>0</v>
      </c>
      <c r="I195" s="298">
        <v>-588802065</v>
      </c>
      <c r="J195" s="301">
        <v>1498018880</v>
      </c>
      <c r="K195" s="302">
        <v>1776555601</v>
      </c>
      <c r="L195" s="302">
        <v>1273611123</v>
      </c>
      <c r="M195" s="302">
        <v>1207674080</v>
      </c>
      <c r="N195" s="302">
        <v>1886103795</v>
      </c>
    </row>
    <row r="196" spans="1:14">
      <c r="A196" s="296">
        <v>36001</v>
      </c>
      <c r="B196" s="297" t="s">
        <v>550</v>
      </c>
      <c r="C196" s="300">
        <v>-197118</v>
      </c>
      <c r="D196" s="298">
        <v>-197118</v>
      </c>
      <c r="E196" s="298">
        <v>-218360</v>
      </c>
      <c r="F196" s="298">
        <v>0</v>
      </c>
      <c r="G196" s="298">
        <v>0</v>
      </c>
      <c r="H196" s="298">
        <v>0</v>
      </c>
      <c r="I196" s="298">
        <v>-612596</v>
      </c>
      <c r="J196" s="301">
        <v>0</v>
      </c>
      <c r="K196" s="302">
        <v>0</v>
      </c>
      <c r="L196" s="302">
        <v>0</v>
      </c>
      <c r="M196" s="302">
        <v>0</v>
      </c>
      <c r="N196" s="302">
        <v>0</v>
      </c>
    </row>
    <row r="197" spans="1:14">
      <c r="A197" s="296">
        <v>36002</v>
      </c>
      <c r="B197" s="297" t="s">
        <v>551</v>
      </c>
      <c r="C197" s="300">
        <v>-1070064</v>
      </c>
      <c r="D197" s="298">
        <v>-1070064</v>
      </c>
      <c r="E197" s="298">
        <v>-161620</v>
      </c>
      <c r="F197" s="298">
        <v>0</v>
      </c>
      <c r="G197" s="298">
        <v>0</v>
      </c>
      <c r="H197" s="298">
        <v>0</v>
      </c>
      <c r="I197" s="298">
        <v>-2301748</v>
      </c>
      <c r="J197" s="301">
        <v>0</v>
      </c>
      <c r="K197" s="302">
        <v>0</v>
      </c>
      <c r="L197" s="302">
        <v>0</v>
      </c>
      <c r="M197" s="302">
        <v>0</v>
      </c>
      <c r="N197" s="302">
        <v>0</v>
      </c>
    </row>
    <row r="198" spans="1:14">
      <c r="A198" s="296">
        <v>36003</v>
      </c>
      <c r="B198" s="297" t="s">
        <v>552</v>
      </c>
      <c r="C198" s="300">
        <v>-1676146</v>
      </c>
      <c r="D198" s="298">
        <v>-1675072</v>
      </c>
      <c r="E198" s="298">
        <v>-951015</v>
      </c>
      <c r="F198" s="298">
        <v>-394744</v>
      </c>
      <c r="G198" s="298">
        <v>-411934</v>
      </c>
      <c r="H198" s="298">
        <v>0</v>
      </c>
      <c r="I198" s="298">
        <v>-5108911</v>
      </c>
      <c r="J198" s="301">
        <v>9780863</v>
      </c>
      <c r="K198" s="302">
        <v>11599484</v>
      </c>
      <c r="L198" s="302">
        <v>8315660</v>
      </c>
      <c r="M198" s="302">
        <v>7885144</v>
      </c>
      <c r="N198" s="302">
        <v>12314746</v>
      </c>
    </row>
    <row r="199" spans="1:14">
      <c r="A199" s="296">
        <v>36004</v>
      </c>
      <c r="B199" s="297" t="s">
        <v>553</v>
      </c>
      <c r="C199" s="300">
        <v>-579059</v>
      </c>
      <c r="D199" s="298">
        <v>-578240</v>
      </c>
      <c r="E199" s="298">
        <v>-113878</v>
      </c>
      <c r="F199" s="298">
        <v>119878</v>
      </c>
      <c r="G199" s="298">
        <v>-166984</v>
      </c>
      <c r="H199" s="298">
        <v>0</v>
      </c>
      <c r="I199" s="298">
        <v>-1318283</v>
      </c>
      <c r="J199" s="301">
        <v>7459834</v>
      </c>
      <c r="K199" s="302">
        <v>8846891</v>
      </c>
      <c r="L199" s="302">
        <v>6342328</v>
      </c>
      <c r="M199" s="302">
        <v>6013975</v>
      </c>
      <c r="N199" s="302">
        <v>9392419</v>
      </c>
    </row>
    <row r="200" spans="1:14">
      <c r="A200" s="296">
        <v>36005</v>
      </c>
      <c r="B200" s="297" t="s">
        <v>554</v>
      </c>
      <c r="C200" s="300">
        <v>-18840996</v>
      </c>
      <c r="D200" s="298">
        <v>-18828913</v>
      </c>
      <c r="E200" s="298">
        <v>-7859782</v>
      </c>
      <c r="F200" s="298">
        <v>-4979332</v>
      </c>
      <c r="G200" s="298">
        <v>-4819496</v>
      </c>
      <c r="H200" s="298">
        <v>0</v>
      </c>
      <c r="I200" s="298">
        <v>-55328519</v>
      </c>
      <c r="J200" s="301">
        <v>110036556</v>
      </c>
      <c r="K200" s="302">
        <v>130496393</v>
      </c>
      <c r="L200" s="302">
        <v>93552748</v>
      </c>
      <c r="M200" s="302">
        <v>88709360</v>
      </c>
      <c r="N200" s="302">
        <v>138543225</v>
      </c>
    </row>
    <row r="201" spans="1:14">
      <c r="A201" s="296">
        <v>36006</v>
      </c>
      <c r="B201" s="297" t="s">
        <v>555</v>
      </c>
      <c r="C201" s="300">
        <v>-1504159</v>
      </c>
      <c r="D201" s="298">
        <v>-1502255</v>
      </c>
      <c r="E201" s="298">
        <v>-340635</v>
      </c>
      <c r="F201" s="298">
        <v>-121805</v>
      </c>
      <c r="G201" s="298">
        <v>-522989</v>
      </c>
      <c r="H201" s="298">
        <v>0</v>
      </c>
      <c r="I201" s="298">
        <v>-3991843</v>
      </c>
      <c r="J201" s="301">
        <v>17346305</v>
      </c>
      <c r="K201" s="302">
        <v>20571621</v>
      </c>
      <c r="L201" s="302">
        <v>14747776</v>
      </c>
      <c r="M201" s="302">
        <v>13984259</v>
      </c>
      <c r="N201" s="302">
        <v>21840134</v>
      </c>
    </row>
    <row r="202" spans="1:14">
      <c r="A202" s="296">
        <v>36007</v>
      </c>
      <c r="B202" s="297" t="s">
        <v>556</v>
      </c>
      <c r="C202" s="300">
        <v>-553644</v>
      </c>
      <c r="D202" s="298">
        <v>-553041</v>
      </c>
      <c r="E202" s="298">
        <v>-157585</v>
      </c>
      <c r="F202" s="298">
        <v>-26140</v>
      </c>
      <c r="G202" s="298">
        <v>-115358</v>
      </c>
      <c r="H202" s="298">
        <v>0</v>
      </c>
      <c r="I202" s="298">
        <v>-1405768</v>
      </c>
      <c r="J202" s="301">
        <v>5492806</v>
      </c>
      <c r="K202" s="302">
        <v>6514121</v>
      </c>
      <c r="L202" s="302">
        <v>4669967</v>
      </c>
      <c r="M202" s="302">
        <v>4428195</v>
      </c>
      <c r="N202" s="302">
        <v>6915803</v>
      </c>
    </row>
    <row r="203" spans="1:14">
      <c r="A203" s="296">
        <v>36008</v>
      </c>
      <c r="B203" s="297" t="s">
        <v>557</v>
      </c>
      <c r="C203" s="300">
        <v>-2014372</v>
      </c>
      <c r="D203" s="298">
        <v>-2012727</v>
      </c>
      <c r="E203" s="298">
        <v>-1227817</v>
      </c>
      <c r="F203" s="298">
        <v>-350064</v>
      </c>
      <c r="G203" s="298">
        <v>-440310</v>
      </c>
      <c r="H203" s="298">
        <v>0</v>
      </c>
      <c r="I203" s="298">
        <v>-6045290</v>
      </c>
      <c r="J203" s="301">
        <v>14983515</v>
      </c>
      <c r="K203" s="302">
        <v>17769500</v>
      </c>
      <c r="L203" s="302">
        <v>12738939</v>
      </c>
      <c r="M203" s="302">
        <v>12079422</v>
      </c>
      <c r="N203" s="302">
        <v>18865226</v>
      </c>
    </row>
    <row r="204" spans="1:14">
      <c r="A204" s="296">
        <v>36009</v>
      </c>
      <c r="B204" s="297" t="s">
        <v>558</v>
      </c>
      <c r="C204" s="300">
        <v>-866393</v>
      </c>
      <c r="D204" s="298">
        <v>-866109</v>
      </c>
      <c r="E204" s="298">
        <v>-684081</v>
      </c>
      <c r="F204" s="298">
        <v>-277352</v>
      </c>
      <c r="G204" s="298">
        <v>-136689</v>
      </c>
      <c r="H204" s="298">
        <v>0</v>
      </c>
      <c r="I204" s="298">
        <v>-2830624</v>
      </c>
      <c r="J204" s="301">
        <v>2594057</v>
      </c>
      <c r="K204" s="302">
        <v>3076388</v>
      </c>
      <c r="L204" s="302">
        <v>2205459</v>
      </c>
      <c r="M204" s="302">
        <v>2091279</v>
      </c>
      <c r="N204" s="302">
        <v>3266088</v>
      </c>
    </row>
    <row r="205" spans="1:14">
      <c r="A205" s="296">
        <v>36100</v>
      </c>
      <c r="B205" s="297" t="s">
        <v>559</v>
      </c>
      <c r="C205" s="300">
        <v>-2770815</v>
      </c>
      <c r="D205" s="298">
        <v>-2768898</v>
      </c>
      <c r="E205" s="298">
        <v>-1374676</v>
      </c>
      <c r="F205" s="298">
        <v>-532948</v>
      </c>
      <c r="G205" s="298">
        <v>-640642</v>
      </c>
      <c r="H205" s="298">
        <v>0</v>
      </c>
      <c r="I205" s="298">
        <v>-8087979</v>
      </c>
      <c r="J205" s="301">
        <v>17457476</v>
      </c>
      <c r="K205" s="302">
        <v>20703462</v>
      </c>
      <c r="L205" s="302">
        <v>14842293</v>
      </c>
      <c r="M205" s="302">
        <v>14073882</v>
      </c>
      <c r="N205" s="302">
        <v>21980105</v>
      </c>
    </row>
    <row r="206" spans="1:14">
      <c r="A206" s="296">
        <v>36102</v>
      </c>
      <c r="B206" s="297" t="s">
        <v>560</v>
      </c>
      <c r="C206" s="300">
        <v>-272851</v>
      </c>
      <c r="D206" s="298">
        <v>-271968</v>
      </c>
      <c r="E206" s="298">
        <v>220877</v>
      </c>
      <c r="F206" s="298">
        <v>133554</v>
      </c>
      <c r="G206" s="298">
        <v>-7747</v>
      </c>
      <c r="H206" s="298">
        <v>0</v>
      </c>
      <c r="I206" s="298">
        <v>-198135</v>
      </c>
      <c r="J206" s="301">
        <v>8042732</v>
      </c>
      <c r="K206" s="302">
        <v>9538171</v>
      </c>
      <c r="L206" s="302">
        <v>6837906</v>
      </c>
      <c r="M206" s="302">
        <v>6483896</v>
      </c>
      <c r="N206" s="302">
        <v>10126325</v>
      </c>
    </row>
    <row r="207" spans="1:14">
      <c r="A207" s="296">
        <v>36105</v>
      </c>
      <c r="B207" s="297" t="s">
        <v>561</v>
      </c>
      <c r="C207" s="300">
        <v>-1412193</v>
      </c>
      <c r="D207" s="298">
        <v>-1411218</v>
      </c>
      <c r="E207" s="298">
        <v>-666401</v>
      </c>
      <c r="F207" s="298">
        <v>-366438</v>
      </c>
      <c r="G207" s="298">
        <v>-217080</v>
      </c>
      <c r="H207" s="298">
        <v>0</v>
      </c>
      <c r="I207" s="298">
        <v>-4073330</v>
      </c>
      <c r="J207" s="301">
        <v>8880204</v>
      </c>
      <c r="K207" s="302">
        <v>10531360</v>
      </c>
      <c r="L207" s="302">
        <v>7549922</v>
      </c>
      <c r="M207" s="302">
        <v>7159050</v>
      </c>
      <c r="N207" s="302">
        <v>11180758</v>
      </c>
    </row>
    <row r="208" spans="1:14">
      <c r="A208" s="296">
        <v>36200</v>
      </c>
      <c r="B208" s="297" t="s">
        <v>562</v>
      </c>
      <c r="C208" s="300">
        <v>-5910936</v>
      </c>
      <c r="D208" s="298">
        <v>-5907216</v>
      </c>
      <c r="E208" s="298">
        <v>-3524216</v>
      </c>
      <c r="F208" s="298">
        <v>-1789403</v>
      </c>
      <c r="G208" s="298">
        <v>-1453549</v>
      </c>
      <c r="H208" s="298">
        <v>0</v>
      </c>
      <c r="I208" s="298">
        <v>-18585320</v>
      </c>
      <c r="J208" s="301">
        <v>33870937</v>
      </c>
      <c r="K208" s="302">
        <v>40168788</v>
      </c>
      <c r="L208" s="302">
        <v>28796968</v>
      </c>
      <c r="M208" s="302">
        <v>27306100</v>
      </c>
      <c r="N208" s="302">
        <v>42645726</v>
      </c>
    </row>
    <row r="209" spans="1:14">
      <c r="A209" s="296">
        <v>36205</v>
      </c>
      <c r="B209" s="297" t="s">
        <v>563</v>
      </c>
      <c r="C209" s="300">
        <v>-889862</v>
      </c>
      <c r="D209" s="298">
        <v>-889055</v>
      </c>
      <c r="E209" s="298">
        <v>-181684</v>
      </c>
      <c r="F209" s="298">
        <v>-55773</v>
      </c>
      <c r="G209" s="298">
        <v>-179616</v>
      </c>
      <c r="H209" s="298">
        <v>0</v>
      </c>
      <c r="I209" s="298">
        <v>-2195990</v>
      </c>
      <c r="J209" s="301">
        <v>7354361</v>
      </c>
      <c r="K209" s="302">
        <v>8721807</v>
      </c>
      <c r="L209" s="302">
        <v>6252656</v>
      </c>
      <c r="M209" s="302">
        <v>5928945</v>
      </c>
      <c r="N209" s="302">
        <v>9259622</v>
      </c>
    </row>
    <row r="210" spans="1:14">
      <c r="A210" s="296">
        <v>36300</v>
      </c>
      <c r="B210" s="297" t="s">
        <v>564</v>
      </c>
      <c r="C210" s="300">
        <v>-17269293</v>
      </c>
      <c r="D210" s="298">
        <v>-17255908</v>
      </c>
      <c r="E210" s="298">
        <v>-9064470</v>
      </c>
      <c r="F210" s="298">
        <v>-3101292</v>
      </c>
      <c r="G210" s="298">
        <v>-3860746</v>
      </c>
      <c r="H210" s="298">
        <v>0</v>
      </c>
      <c r="I210" s="298">
        <v>-50551709</v>
      </c>
      <c r="J210" s="301">
        <v>121892374</v>
      </c>
      <c r="K210" s="302">
        <v>144556643</v>
      </c>
      <c r="L210" s="302">
        <v>103632528</v>
      </c>
      <c r="M210" s="302">
        <v>98267293</v>
      </c>
      <c r="N210" s="302">
        <v>153470475</v>
      </c>
    </row>
    <row r="211" spans="1:14">
      <c r="A211" s="296">
        <v>36301</v>
      </c>
      <c r="B211" s="297" t="s">
        <v>565</v>
      </c>
      <c r="C211" s="300">
        <v>-93406</v>
      </c>
      <c r="D211" s="298">
        <v>-93105</v>
      </c>
      <c r="E211" s="298">
        <v>28088</v>
      </c>
      <c r="F211" s="298">
        <v>104838</v>
      </c>
      <c r="G211" s="298">
        <v>-16066</v>
      </c>
      <c r="H211" s="298">
        <v>0</v>
      </c>
      <c r="I211" s="298">
        <v>-69651</v>
      </c>
      <c r="J211" s="301">
        <v>2734853</v>
      </c>
      <c r="K211" s="302">
        <v>3243363</v>
      </c>
      <c r="L211" s="302">
        <v>2325164</v>
      </c>
      <c r="M211" s="302">
        <v>2204786</v>
      </c>
      <c r="N211" s="302">
        <v>3443359</v>
      </c>
    </row>
    <row r="212" spans="1:14">
      <c r="A212" s="296">
        <v>36302</v>
      </c>
      <c r="B212" s="297" t="s">
        <v>566</v>
      </c>
      <c r="C212" s="300">
        <v>-364782</v>
      </c>
      <c r="D212" s="298">
        <v>-364359</v>
      </c>
      <c r="E212" s="298">
        <v>-76682</v>
      </c>
      <c r="F212" s="298">
        <v>70955</v>
      </c>
      <c r="G212" s="298">
        <v>-39823</v>
      </c>
      <c r="H212" s="298">
        <v>0</v>
      </c>
      <c r="I212" s="298">
        <v>-774691</v>
      </c>
      <c r="J212" s="301">
        <v>3848776</v>
      </c>
      <c r="K212" s="302">
        <v>4564405</v>
      </c>
      <c r="L212" s="302">
        <v>3272218</v>
      </c>
      <c r="M212" s="302">
        <v>3102810</v>
      </c>
      <c r="N212" s="302">
        <v>4845861</v>
      </c>
    </row>
    <row r="213" spans="1:14">
      <c r="A213" s="296">
        <v>36303</v>
      </c>
      <c r="B213" s="297" t="s">
        <v>714</v>
      </c>
      <c r="C213" s="300">
        <v>658271</v>
      </c>
      <c r="D213" s="298">
        <v>658893</v>
      </c>
      <c r="E213" s="298">
        <v>1122823</v>
      </c>
      <c r="F213" s="298">
        <v>301950</v>
      </c>
      <c r="G213" s="298">
        <v>-64422</v>
      </c>
      <c r="H213" s="298">
        <v>0</v>
      </c>
      <c r="I213" s="298">
        <v>2677515</v>
      </c>
      <c r="J213" s="301">
        <v>5662093</v>
      </c>
      <c r="K213" s="302">
        <v>6714884</v>
      </c>
      <c r="L213" s="302">
        <v>4813895</v>
      </c>
      <c r="M213" s="302">
        <v>4564671</v>
      </c>
      <c r="N213" s="302">
        <v>7128946</v>
      </c>
    </row>
    <row r="214" spans="1:14">
      <c r="A214" s="296">
        <v>36305</v>
      </c>
      <c r="B214" s="297" t="s">
        <v>567</v>
      </c>
      <c r="C214" s="300">
        <v>-3682239</v>
      </c>
      <c r="D214" s="298">
        <v>-3679849</v>
      </c>
      <c r="E214" s="298">
        <v>-1415452</v>
      </c>
      <c r="F214" s="298">
        <v>-555097</v>
      </c>
      <c r="G214" s="298">
        <v>-756923</v>
      </c>
      <c r="H214" s="298">
        <v>0</v>
      </c>
      <c r="I214" s="298">
        <v>-10089560</v>
      </c>
      <c r="J214" s="301">
        <v>21767613</v>
      </c>
      <c r="K214" s="302">
        <v>25815011</v>
      </c>
      <c r="L214" s="302">
        <v>18506759</v>
      </c>
      <c r="M214" s="302">
        <v>17548632</v>
      </c>
      <c r="N214" s="302">
        <v>27406849</v>
      </c>
    </row>
    <row r="215" spans="1:14">
      <c r="A215" s="296">
        <v>36310</v>
      </c>
      <c r="B215" s="297" t="s">
        <v>568</v>
      </c>
      <c r="C215" s="300">
        <v>-1392</v>
      </c>
      <c r="D215" s="298">
        <v>-1392</v>
      </c>
      <c r="E215" s="298">
        <v>-179981</v>
      </c>
      <c r="F215" s="298">
        <v>0</v>
      </c>
      <c r="G215" s="298">
        <v>0</v>
      </c>
      <c r="H215" s="298">
        <v>0</v>
      </c>
      <c r="I215" s="298">
        <v>-182765</v>
      </c>
      <c r="J215" s="301">
        <v>0</v>
      </c>
      <c r="K215" s="302">
        <v>0</v>
      </c>
      <c r="L215" s="302">
        <v>0</v>
      </c>
      <c r="M215" s="302">
        <v>0</v>
      </c>
      <c r="N215" s="302">
        <v>0</v>
      </c>
    </row>
    <row r="216" spans="1:14">
      <c r="A216" s="296">
        <v>36400</v>
      </c>
      <c r="B216" s="297" t="s">
        <v>569</v>
      </c>
      <c r="C216" s="300">
        <v>-19254388</v>
      </c>
      <c r="D216" s="298">
        <v>-19240953</v>
      </c>
      <c r="E216" s="298">
        <v>-12147148</v>
      </c>
      <c r="F216" s="298">
        <v>-5960857</v>
      </c>
      <c r="G216" s="298">
        <v>-5260032</v>
      </c>
      <c r="H216" s="298">
        <v>0</v>
      </c>
      <c r="I216" s="298">
        <v>-61863378</v>
      </c>
      <c r="J216" s="301">
        <v>122348533</v>
      </c>
      <c r="K216" s="302">
        <v>145097619</v>
      </c>
      <c r="L216" s="302">
        <v>104020353</v>
      </c>
      <c r="M216" s="302">
        <v>98635040</v>
      </c>
      <c r="N216" s="302">
        <v>154044809</v>
      </c>
    </row>
    <row r="217" spans="1:14">
      <c r="A217" s="296">
        <v>36405</v>
      </c>
      <c r="B217" s="297" t="s">
        <v>570</v>
      </c>
      <c r="C217" s="300">
        <v>-3383516</v>
      </c>
      <c r="D217" s="298">
        <v>-3381337</v>
      </c>
      <c r="E217" s="298">
        <v>-1690246</v>
      </c>
      <c r="F217" s="298">
        <v>-1111823</v>
      </c>
      <c r="G217" s="298">
        <v>-932002</v>
      </c>
      <c r="H217" s="298">
        <v>0</v>
      </c>
      <c r="I217" s="298">
        <v>-10498924</v>
      </c>
      <c r="J217" s="301">
        <v>19844493</v>
      </c>
      <c r="K217" s="302">
        <v>23534313</v>
      </c>
      <c r="L217" s="302">
        <v>16871728</v>
      </c>
      <c r="M217" s="302">
        <v>15998249</v>
      </c>
      <c r="N217" s="302">
        <v>24985515</v>
      </c>
    </row>
    <row r="218" spans="1:14">
      <c r="A218" s="296">
        <v>36500</v>
      </c>
      <c r="B218" s="297" t="s">
        <v>571</v>
      </c>
      <c r="C218" s="300">
        <v>-36269727</v>
      </c>
      <c r="D218" s="298">
        <v>-36241167</v>
      </c>
      <c r="E218" s="298">
        <v>-19163173</v>
      </c>
      <c r="F218" s="298">
        <v>-9111292</v>
      </c>
      <c r="G218" s="298">
        <v>-9855531</v>
      </c>
      <c r="H218" s="298">
        <v>0</v>
      </c>
      <c r="I218" s="298">
        <v>-110640890</v>
      </c>
      <c r="J218" s="301">
        <v>260085848</v>
      </c>
      <c r="K218" s="302">
        <v>308445358</v>
      </c>
      <c r="L218" s="302">
        <v>221124202</v>
      </c>
      <c r="M218" s="302">
        <v>209676221</v>
      </c>
      <c r="N218" s="302">
        <v>327465102</v>
      </c>
    </row>
    <row r="219" spans="1:14">
      <c r="A219" s="296">
        <v>36501</v>
      </c>
      <c r="B219" s="297" t="s">
        <v>572</v>
      </c>
      <c r="C219" s="300">
        <v>-391323</v>
      </c>
      <c r="D219" s="298">
        <v>-390933</v>
      </c>
      <c r="E219" s="298">
        <v>-182200</v>
      </c>
      <c r="F219" s="298">
        <v>-115926</v>
      </c>
      <c r="G219" s="298">
        <v>-123533</v>
      </c>
      <c r="H219" s="298">
        <v>0</v>
      </c>
      <c r="I219" s="298">
        <v>-1203915</v>
      </c>
      <c r="J219" s="301">
        <v>3552627</v>
      </c>
      <c r="K219" s="302">
        <v>4213190</v>
      </c>
      <c r="L219" s="302">
        <v>3020433</v>
      </c>
      <c r="M219" s="302">
        <v>2864060</v>
      </c>
      <c r="N219" s="302">
        <v>4472990</v>
      </c>
    </row>
    <row r="220" spans="1:14">
      <c r="A220" s="296">
        <v>36502</v>
      </c>
      <c r="B220" s="297" t="s">
        <v>573</v>
      </c>
      <c r="C220" s="300">
        <v>-190005</v>
      </c>
      <c r="D220" s="298">
        <v>-189870</v>
      </c>
      <c r="E220" s="298">
        <v>-82637</v>
      </c>
      <c r="F220" s="298">
        <v>-50636</v>
      </c>
      <c r="G220" s="298">
        <v>-51590</v>
      </c>
      <c r="H220" s="298">
        <v>0</v>
      </c>
      <c r="I220" s="298">
        <v>-564738</v>
      </c>
      <c r="J220" s="301">
        <v>1231482</v>
      </c>
      <c r="K220" s="302">
        <v>1460460</v>
      </c>
      <c r="L220" s="302">
        <v>1047002</v>
      </c>
      <c r="M220" s="302">
        <v>992797</v>
      </c>
      <c r="N220" s="302">
        <v>1550517</v>
      </c>
    </row>
    <row r="221" spans="1:14">
      <c r="A221" s="296">
        <v>36505</v>
      </c>
      <c r="B221" s="297" t="s">
        <v>574</v>
      </c>
      <c r="C221" s="300">
        <v>-7562381</v>
      </c>
      <c r="D221" s="298">
        <v>-7557100</v>
      </c>
      <c r="E221" s="298">
        <v>-3745806</v>
      </c>
      <c r="F221" s="298">
        <v>-1886544</v>
      </c>
      <c r="G221" s="298">
        <v>-2021301</v>
      </c>
      <c r="H221" s="298">
        <v>0</v>
      </c>
      <c r="I221" s="298">
        <v>-22773132</v>
      </c>
      <c r="J221" s="301">
        <v>48088225</v>
      </c>
      <c r="K221" s="302">
        <v>57029592</v>
      </c>
      <c r="L221" s="302">
        <v>40884464</v>
      </c>
      <c r="M221" s="302">
        <v>38767804</v>
      </c>
      <c r="N221" s="302">
        <v>60546222</v>
      </c>
    </row>
    <row r="222" spans="1:14">
      <c r="A222" s="296">
        <v>36600</v>
      </c>
      <c r="B222" s="297" t="s">
        <v>575</v>
      </c>
      <c r="C222" s="300">
        <v>-2907240</v>
      </c>
      <c r="D222" s="298">
        <v>-2905408</v>
      </c>
      <c r="E222" s="298">
        <v>-1582320</v>
      </c>
      <c r="F222" s="298">
        <v>-897656</v>
      </c>
      <c r="G222" s="298">
        <v>-700256</v>
      </c>
      <c r="H222" s="298">
        <v>0</v>
      </c>
      <c r="I222" s="298">
        <v>-8992880</v>
      </c>
      <c r="J222" s="301">
        <v>16678334</v>
      </c>
      <c r="K222" s="302">
        <v>19779449</v>
      </c>
      <c r="L222" s="302">
        <v>14179869</v>
      </c>
      <c r="M222" s="302">
        <v>13445753</v>
      </c>
      <c r="N222" s="302">
        <v>20999114</v>
      </c>
    </row>
    <row r="223" spans="1:14">
      <c r="A223" s="296">
        <v>36601</v>
      </c>
      <c r="B223" s="297" t="s">
        <v>576</v>
      </c>
      <c r="C223" s="300">
        <v>-1470187</v>
      </c>
      <c r="D223" s="298">
        <v>-1469040</v>
      </c>
      <c r="E223" s="298">
        <v>-990810</v>
      </c>
      <c r="F223" s="298">
        <v>-665566</v>
      </c>
      <c r="G223" s="298">
        <v>-609551</v>
      </c>
      <c r="H223" s="298">
        <v>0</v>
      </c>
      <c r="I223" s="298">
        <v>-5205154</v>
      </c>
      <c r="J223" s="301">
        <v>10449033</v>
      </c>
      <c r="K223" s="302">
        <v>12391892</v>
      </c>
      <c r="L223" s="302">
        <v>8883736</v>
      </c>
      <c r="M223" s="302">
        <v>8423810</v>
      </c>
      <c r="N223" s="302">
        <v>13156016</v>
      </c>
    </row>
    <row r="224" spans="1:14">
      <c r="A224" s="296">
        <v>36700</v>
      </c>
      <c r="B224" s="297" t="s">
        <v>577</v>
      </c>
      <c r="C224" s="300">
        <v>-30531962</v>
      </c>
      <c r="D224" s="298">
        <v>-30506357</v>
      </c>
      <c r="E224" s="298">
        <v>-13554241</v>
      </c>
      <c r="F224" s="298">
        <v>-5141855</v>
      </c>
      <c r="G224" s="298">
        <v>-7571971</v>
      </c>
      <c r="H224" s="298">
        <v>0</v>
      </c>
      <c r="I224" s="298">
        <v>-87306386</v>
      </c>
      <c r="J224" s="301">
        <v>233171846</v>
      </c>
      <c r="K224" s="302">
        <v>276527054</v>
      </c>
      <c r="L224" s="302">
        <v>198241998</v>
      </c>
      <c r="M224" s="302">
        <v>187978668</v>
      </c>
      <c r="N224" s="302">
        <v>293578612</v>
      </c>
    </row>
    <row r="225" spans="1:14">
      <c r="A225" s="296">
        <v>36701</v>
      </c>
      <c r="B225" s="297" t="s">
        <v>578</v>
      </c>
      <c r="C225" s="300">
        <v>-164913</v>
      </c>
      <c r="D225" s="298">
        <v>-164785</v>
      </c>
      <c r="E225" s="298">
        <v>4515</v>
      </c>
      <c r="F225" s="298">
        <v>64372</v>
      </c>
      <c r="G225" s="298">
        <v>-26110</v>
      </c>
      <c r="H225" s="298">
        <v>0</v>
      </c>
      <c r="I225" s="298">
        <v>-286921</v>
      </c>
      <c r="J225" s="301">
        <v>1170061</v>
      </c>
      <c r="K225" s="302">
        <v>1387618</v>
      </c>
      <c r="L225" s="302">
        <v>994782</v>
      </c>
      <c r="M225" s="302">
        <v>943281</v>
      </c>
      <c r="N225" s="302">
        <v>1473184</v>
      </c>
    </row>
    <row r="226" spans="1:14">
      <c r="A226" s="296">
        <v>36705</v>
      </c>
      <c r="B226" s="297" t="s">
        <v>579</v>
      </c>
      <c r="C226" s="300">
        <v>-3693795</v>
      </c>
      <c r="D226" s="298">
        <v>-3691022</v>
      </c>
      <c r="E226" s="298">
        <v>-1375647</v>
      </c>
      <c r="F226" s="298">
        <v>-1038658</v>
      </c>
      <c r="G226" s="298">
        <v>-1099411</v>
      </c>
      <c r="H226" s="298">
        <v>0</v>
      </c>
      <c r="I226" s="298">
        <v>-10898533</v>
      </c>
      <c r="J226" s="301">
        <v>25248076</v>
      </c>
      <c r="K226" s="302">
        <v>29942620</v>
      </c>
      <c r="L226" s="302">
        <v>21465838</v>
      </c>
      <c r="M226" s="302">
        <v>20354514</v>
      </c>
      <c r="N226" s="302">
        <v>31788980</v>
      </c>
    </row>
    <row r="227" spans="1:14">
      <c r="A227" s="296">
        <v>36800</v>
      </c>
      <c r="B227" s="297" t="s">
        <v>580</v>
      </c>
      <c r="C227" s="300">
        <v>-12254898</v>
      </c>
      <c r="D227" s="298">
        <v>-12245962</v>
      </c>
      <c r="E227" s="298">
        <v>-6823604</v>
      </c>
      <c r="F227" s="298">
        <v>-3659218</v>
      </c>
      <c r="G227" s="298">
        <v>-3317640</v>
      </c>
      <c r="H227" s="298">
        <v>0</v>
      </c>
      <c r="I227" s="298">
        <v>-38301322</v>
      </c>
      <c r="J227" s="301">
        <v>81380270</v>
      </c>
      <c r="K227" s="302">
        <v>96511850</v>
      </c>
      <c r="L227" s="302">
        <v>69189259</v>
      </c>
      <c r="M227" s="302">
        <v>65607212</v>
      </c>
      <c r="N227" s="302">
        <v>102463085</v>
      </c>
    </row>
    <row r="228" spans="1:14">
      <c r="A228" s="296">
        <v>36802</v>
      </c>
      <c r="B228" s="297" t="s">
        <v>581</v>
      </c>
      <c r="C228" s="300">
        <v>176304</v>
      </c>
      <c r="D228" s="298">
        <v>177043</v>
      </c>
      <c r="E228" s="298">
        <v>501321</v>
      </c>
      <c r="F228" s="298">
        <v>335098</v>
      </c>
      <c r="G228" s="298">
        <v>165976</v>
      </c>
      <c r="H228" s="298">
        <v>0</v>
      </c>
      <c r="I228" s="298">
        <v>1355742</v>
      </c>
      <c r="J228" s="301">
        <v>6731739</v>
      </c>
      <c r="K228" s="302">
        <v>7983417</v>
      </c>
      <c r="L228" s="302">
        <v>5723305</v>
      </c>
      <c r="M228" s="302">
        <v>5426999</v>
      </c>
      <c r="N228" s="302">
        <v>8475701</v>
      </c>
    </row>
    <row r="229" spans="1:14">
      <c r="A229" s="296">
        <v>36810</v>
      </c>
      <c r="B229" s="297" t="s">
        <v>582</v>
      </c>
      <c r="C229" s="300">
        <v>-23566791</v>
      </c>
      <c r="D229" s="298">
        <v>-23548679</v>
      </c>
      <c r="E229" s="298">
        <v>-10973778</v>
      </c>
      <c r="F229" s="298">
        <v>-4386507</v>
      </c>
      <c r="G229" s="298">
        <v>-5278797</v>
      </c>
      <c r="H229" s="298">
        <v>0</v>
      </c>
      <c r="I229" s="298">
        <v>-67754552</v>
      </c>
      <c r="J229" s="301">
        <v>164931636</v>
      </c>
      <c r="K229" s="302">
        <v>195598484</v>
      </c>
      <c r="L229" s="302">
        <v>140224378</v>
      </c>
      <c r="M229" s="302">
        <v>132964720</v>
      </c>
      <c r="N229" s="302">
        <v>207659722</v>
      </c>
    </row>
    <row r="230" spans="1:14">
      <c r="A230" s="296">
        <v>36900</v>
      </c>
      <c r="B230" s="297" t="s">
        <v>583</v>
      </c>
      <c r="C230" s="300">
        <v>-2243601</v>
      </c>
      <c r="D230" s="298">
        <v>-2241887</v>
      </c>
      <c r="E230" s="298">
        <v>-1152737</v>
      </c>
      <c r="F230" s="298">
        <v>-375220</v>
      </c>
      <c r="G230" s="298">
        <v>-445837</v>
      </c>
      <c r="H230" s="298">
        <v>0</v>
      </c>
      <c r="I230" s="298">
        <v>-6459282</v>
      </c>
      <c r="J230" s="301">
        <v>15602223</v>
      </c>
      <c r="K230" s="302">
        <v>18503249</v>
      </c>
      <c r="L230" s="302">
        <v>13264963</v>
      </c>
      <c r="M230" s="302">
        <v>12578213</v>
      </c>
      <c r="N230" s="302">
        <v>19644220</v>
      </c>
    </row>
    <row r="231" spans="1:14">
      <c r="A231" s="296">
        <v>36901</v>
      </c>
      <c r="B231" s="297" t="s">
        <v>584</v>
      </c>
      <c r="C231" s="300">
        <v>-611927</v>
      </c>
      <c r="D231" s="298">
        <v>-611252</v>
      </c>
      <c r="E231" s="298">
        <v>-225914</v>
      </c>
      <c r="F231" s="298">
        <v>-39393</v>
      </c>
      <c r="G231" s="298">
        <v>-199949</v>
      </c>
      <c r="H231" s="298">
        <v>0</v>
      </c>
      <c r="I231" s="298">
        <v>-1688435</v>
      </c>
      <c r="J231" s="301">
        <v>6146453</v>
      </c>
      <c r="K231" s="302">
        <v>7289305</v>
      </c>
      <c r="L231" s="302">
        <v>5225696</v>
      </c>
      <c r="M231" s="302">
        <v>4955153</v>
      </c>
      <c r="N231" s="302">
        <v>7738787</v>
      </c>
    </row>
    <row r="232" spans="1:14">
      <c r="A232" s="296">
        <v>36905</v>
      </c>
      <c r="B232" s="297" t="s">
        <v>585</v>
      </c>
      <c r="C232" s="300">
        <v>-553273</v>
      </c>
      <c r="D232" s="298">
        <v>-552668</v>
      </c>
      <c r="E232" s="298">
        <v>-205630</v>
      </c>
      <c r="F232" s="298">
        <v>-62750</v>
      </c>
      <c r="G232" s="298">
        <v>-227473</v>
      </c>
      <c r="H232" s="298">
        <v>0</v>
      </c>
      <c r="I232" s="298">
        <v>-1601794</v>
      </c>
      <c r="J232" s="301">
        <v>5507819</v>
      </c>
      <c r="K232" s="302">
        <v>6531925</v>
      </c>
      <c r="L232" s="302">
        <v>4682731</v>
      </c>
      <c r="M232" s="302">
        <v>4440298</v>
      </c>
      <c r="N232" s="302">
        <v>6934704</v>
      </c>
    </row>
    <row r="233" spans="1:14">
      <c r="A233" s="296">
        <v>37000</v>
      </c>
      <c r="B233" s="297" t="s">
        <v>586</v>
      </c>
      <c r="C233" s="300">
        <v>-8312275</v>
      </c>
      <c r="D233" s="298">
        <v>-8306884</v>
      </c>
      <c r="E233" s="298">
        <v>-4378292</v>
      </c>
      <c r="F233" s="298">
        <v>-1976502</v>
      </c>
      <c r="G233" s="298">
        <v>-1568945</v>
      </c>
      <c r="H233" s="298">
        <v>0</v>
      </c>
      <c r="I233" s="298">
        <v>-24542898</v>
      </c>
      <c r="J233" s="301">
        <v>49095861</v>
      </c>
      <c r="K233" s="302">
        <v>58224584</v>
      </c>
      <c r="L233" s="302">
        <v>41741153</v>
      </c>
      <c r="M233" s="302">
        <v>39580141</v>
      </c>
      <c r="N233" s="302">
        <v>61814902</v>
      </c>
    </row>
    <row r="234" spans="1:14" ht="31.5">
      <c r="A234" s="296">
        <v>37001</v>
      </c>
      <c r="B234" s="297" t="s">
        <v>733</v>
      </c>
      <c r="C234" s="300">
        <v>254189</v>
      </c>
      <c r="D234" s="298">
        <v>254652</v>
      </c>
      <c r="E234" s="298">
        <v>269895</v>
      </c>
      <c r="F234" s="298">
        <v>247165</v>
      </c>
      <c r="G234" s="298">
        <v>122608</v>
      </c>
      <c r="H234" s="298">
        <v>0</v>
      </c>
      <c r="I234" s="298">
        <v>1148509</v>
      </c>
      <c r="J234" s="301">
        <v>4219833</v>
      </c>
      <c r="K234" s="302">
        <v>5004455</v>
      </c>
      <c r="L234" s="302">
        <v>3587689</v>
      </c>
      <c r="M234" s="302">
        <v>3401948</v>
      </c>
      <c r="N234" s="302">
        <v>5313046</v>
      </c>
    </row>
    <row r="235" spans="1:14">
      <c r="A235" s="296">
        <v>37005</v>
      </c>
      <c r="B235" s="297" t="s">
        <v>587</v>
      </c>
      <c r="C235" s="300">
        <v>-1815731</v>
      </c>
      <c r="D235" s="298">
        <v>-1814383</v>
      </c>
      <c r="E235" s="298">
        <v>-707279</v>
      </c>
      <c r="F235" s="298">
        <v>-265107</v>
      </c>
      <c r="G235" s="298">
        <v>-279980</v>
      </c>
      <c r="H235" s="298">
        <v>0</v>
      </c>
      <c r="I235" s="298">
        <v>-4882480</v>
      </c>
      <c r="J235" s="301">
        <v>12273042</v>
      </c>
      <c r="K235" s="302">
        <v>14555051</v>
      </c>
      <c r="L235" s="302">
        <v>10434503</v>
      </c>
      <c r="M235" s="302">
        <v>9894291</v>
      </c>
      <c r="N235" s="302">
        <v>15452563</v>
      </c>
    </row>
    <row r="236" spans="1:14">
      <c r="A236" s="296">
        <v>37100</v>
      </c>
      <c r="B236" s="297" t="s">
        <v>588</v>
      </c>
      <c r="C236" s="300">
        <v>-10174253</v>
      </c>
      <c r="D236" s="298">
        <v>-10165097</v>
      </c>
      <c r="E236" s="298">
        <v>-4611685</v>
      </c>
      <c r="F236" s="298">
        <v>-1289514</v>
      </c>
      <c r="G236" s="298">
        <v>-2345919</v>
      </c>
      <c r="H236" s="298">
        <v>0</v>
      </c>
      <c r="I236" s="298">
        <v>-28586468</v>
      </c>
      <c r="J236" s="301">
        <v>83378760</v>
      </c>
      <c r="K236" s="302">
        <v>98881934</v>
      </c>
      <c r="L236" s="302">
        <v>70888370</v>
      </c>
      <c r="M236" s="302">
        <v>67218357</v>
      </c>
      <c r="N236" s="302">
        <v>104979315</v>
      </c>
    </row>
    <row r="237" spans="1:14">
      <c r="A237" s="296">
        <v>37200</v>
      </c>
      <c r="B237" s="297" t="s">
        <v>589</v>
      </c>
      <c r="C237" s="300">
        <v>-2488442</v>
      </c>
      <c r="D237" s="298">
        <v>-2486565</v>
      </c>
      <c r="E237" s="298">
        <v>-1342693</v>
      </c>
      <c r="F237" s="298">
        <v>-510678</v>
      </c>
      <c r="G237" s="298">
        <v>-583643</v>
      </c>
      <c r="H237" s="298">
        <v>0</v>
      </c>
      <c r="I237" s="298">
        <v>-7412021</v>
      </c>
      <c r="J237" s="301">
        <v>17087565</v>
      </c>
      <c r="K237" s="302">
        <v>20264771</v>
      </c>
      <c r="L237" s="302">
        <v>14527796</v>
      </c>
      <c r="M237" s="302">
        <v>13775667</v>
      </c>
      <c r="N237" s="302">
        <v>21514363</v>
      </c>
    </row>
    <row r="238" spans="1:14">
      <c r="A238" s="296">
        <v>37300</v>
      </c>
      <c r="B238" s="297" t="s">
        <v>590</v>
      </c>
      <c r="C238" s="300">
        <v>-6693264</v>
      </c>
      <c r="D238" s="298">
        <v>-6688467</v>
      </c>
      <c r="E238" s="298">
        <v>-3834722</v>
      </c>
      <c r="F238" s="298">
        <v>-2073822</v>
      </c>
      <c r="G238" s="298">
        <v>-2084994</v>
      </c>
      <c r="H238" s="298">
        <v>0</v>
      </c>
      <c r="I238" s="298">
        <v>-21375269</v>
      </c>
      <c r="J238" s="301">
        <v>43685877</v>
      </c>
      <c r="K238" s="302">
        <v>51808686</v>
      </c>
      <c r="L238" s="302">
        <v>37141601</v>
      </c>
      <c r="M238" s="302">
        <v>35218716</v>
      </c>
      <c r="N238" s="302">
        <v>55003378</v>
      </c>
    </row>
    <row r="239" spans="1:14">
      <c r="A239" s="296">
        <v>37301</v>
      </c>
      <c r="B239" s="297" t="s">
        <v>591</v>
      </c>
      <c r="C239" s="300">
        <v>-679259</v>
      </c>
      <c r="D239" s="298">
        <v>-678681</v>
      </c>
      <c r="E239" s="298">
        <v>-381545</v>
      </c>
      <c r="F239" s="298">
        <v>-126617</v>
      </c>
      <c r="G239" s="298">
        <v>-190935</v>
      </c>
      <c r="H239" s="298">
        <v>0</v>
      </c>
      <c r="I239" s="298">
        <v>-2057037</v>
      </c>
      <c r="J239" s="301">
        <v>5261475</v>
      </c>
      <c r="K239" s="302">
        <v>6239776</v>
      </c>
      <c r="L239" s="302">
        <v>4473290</v>
      </c>
      <c r="M239" s="302">
        <v>4241700</v>
      </c>
      <c r="N239" s="302">
        <v>6624541</v>
      </c>
    </row>
    <row r="240" spans="1:14">
      <c r="A240" s="296">
        <v>37305</v>
      </c>
      <c r="B240" s="297" t="s">
        <v>592</v>
      </c>
      <c r="C240" s="300">
        <v>-2184001</v>
      </c>
      <c r="D240" s="298">
        <v>-2182886</v>
      </c>
      <c r="E240" s="298">
        <v>-904210</v>
      </c>
      <c r="F240" s="298">
        <v>-483719</v>
      </c>
      <c r="G240" s="298">
        <v>-515763</v>
      </c>
      <c r="H240" s="298">
        <v>0</v>
      </c>
      <c r="I240" s="298">
        <v>-6270579</v>
      </c>
      <c r="J240" s="301">
        <v>10155092</v>
      </c>
      <c r="K240" s="302">
        <v>12043296</v>
      </c>
      <c r="L240" s="302">
        <v>8633828</v>
      </c>
      <c r="M240" s="302">
        <v>8186840</v>
      </c>
      <c r="N240" s="302">
        <v>12785925</v>
      </c>
    </row>
    <row r="241" spans="1:14">
      <c r="A241" s="296">
        <v>37400</v>
      </c>
      <c r="B241" s="297" t="s">
        <v>593</v>
      </c>
      <c r="C241" s="300">
        <v>-32205521</v>
      </c>
      <c r="D241" s="298">
        <v>-32180816</v>
      </c>
      <c r="E241" s="298">
        <v>-14992057</v>
      </c>
      <c r="F241" s="298">
        <v>-5081288</v>
      </c>
      <c r="G241" s="298">
        <v>-7385288</v>
      </c>
      <c r="H241" s="298">
        <v>0</v>
      </c>
      <c r="I241" s="298">
        <v>-91844970</v>
      </c>
      <c r="J241" s="301">
        <v>224978470</v>
      </c>
      <c r="K241" s="302">
        <v>266810229</v>
      </c>
      <c r="L241" s="302">
        <v>191276015</v>
      </c>
      <c r="M241" s="302">
        <v>181373326</v>
      </c>
      <c r="N241" s="302">
        <v>283262615</v>
      </c>
    </row>
    <row r="242" spans="1:14">
      <c r="A242" s="296">
        <v>37405</v>
      </c>
      <c r="B242" s="297" t="s">
        <v>594</v>
      </c>
      <c r="C242" s="300">
        <v>-7749320</v>
      </c>
      <c r="D242" s="298">
        <v>-7744565</v>
      </c>
      <c r="E242" s="298">
        <v>-3774969</v>
      </c>
      <c r="F242" s="298">
        <v>-2499181</v>
      </c>
      <c r="G242" s="298">
        <v>-2067867</v>
      </c>
      <c r="H242" s="298">
        <v>0</v>
      </c>
      <c r="I242" s="298">
        <v>-23835902</v>
      </c>
      <c r="J242" s="301">
        <v>43294431</v>
      </c>
      <c r="K242" s="302">
        <v>51344455</v>
      </c>
      <c r="L242" s="302">
        <v>36808794</v>
      </c>
      <c r="M242" s="302">
        <v>34903139</v>
      </c>
      <c r="N242" s="302">
        <v>54510521</v>
      </c>
    </row>
    <row r="243" spans="1:14">
      <c r="A243" s="296">
        <v>37500</v>
      </c>
      <c r="B243" s="297" t="s">
        <v>595</v>
      </c>
      <c r="C243" s="300">
        <v>-3783827</v>
      </c>
      <c r="D243" s="298">
        <v>-3781249</v>
      </c>
      <c r="E243" s="298">
        <v>-1913985</v>
      </c>
      <c r="F243" s="298">
        <v>-799427</v>
      </c>
      <c r="G243" s="298">
        <v>-895416</v>
      </c>
      <c r="H243" s="298">
        <v>0</v>
      </c>
      <c r="I243" s="298">
        <v>-11173904</v>
      </c>
      <c r="J243" s="301">
        <v>23480843</v>
      </c>
      <c r="K243" s="302">
        <v>27846793</v>
      </c>
      <c r="L243" s="302">
        <v>19963341</v>
      </c>
      <c r="M243" s="302">
        <v>18929805</v>
      </c>
      <c r="N243" s="302">
        <v>29563917</v>
      </c>
    </row>
    <row r="244" spans="1:14">
      <c r="A244" s="296">
        <v>37600</v>
      </c>
      <c r="B244" s="297" t="s">
        <v>596</v>
      </c>
      <c r="C244" s="300">
        <v>-23789871</v>
      </c>
      <c r="D244" s="298">
        <v>-23774472</v>
      </c>
      <c r="E244" s="298">
        <v>-13637683</v>
      </c>
      <c r="F244" s="298">
        <v>-6578046</v>
      </c>
      <c r="G244" s="298">
        <v>-5968295</v>
      </c>
      <c r="H244" s="298">
        <v>0</v>
      </c>
      <c r="I244" s="298">
        <v>-73748367</v>
      </c>
      <c r="J244" s="301">
        <v>140235531</v>
      </c>
      <c r="K244" s="302">
        <v>166310466</v>
      </c>
      <c r="L244" s="302">
        <v>119227824</v>
      </c>
      <c r="M244" s="302">
        <v>113055194</v>
      </c>
      <c r="N244" s="302">
        <v>176565710</v>
      </c>
    </row>
    <row r="245" spans="1:14">
      <c r="A245" s="296">
        <v>37601</v>
      </c>
      <c r="B245" s="297" t="s">
        <v>597</v>
      </c>
      <c r="C245" s="300">
        <v>187351</v>
      </c>
      <c r="D245" s="298">
        <v>188774</v>
      </c>
      <c r="E245" s="298">
        <v>835703</v>
      </c>
      <c r="F245" s="298">
        <v>944492</v>
      </c>
      <c r="G245" s="298">
        <v>-81835</v>
      </c>
      <c r="H245" s="298">
        <v>0</v>
      </c>
      <c r="I245" s="298">
        <v>2074485</v>
      </c>
      <c r="J245" s="301">
        <v>12959601</v>
      </c>
      <c r="K245" s="302">
        <v>15369266</v>
      </c>
      <c r="L245" s="302">
        <v>11018213</v>
      </c>
      <c r="M245" s="302">
        <v>10447781</v>
      </c>
      <c r="N245" s="302">
        <v>16316985</v>
      </c>
    </row>
    <row r="246" spans="1:14">
      <c r="A246" s="296">
        <v>37605</v>
      </c>
      <c r="B246" s="297" t="s">
        <v>598</v>
      </c>
      <c r="C246" s="300">
        <v>-2743033</v>
      </c>
      <c r="D246" s="298">
        <v>-2741084</v>
      </c>
      <c r="E246" s="298">
        <v>-1183775</v>
      </c>
      <c r="F246" s="298">
        <v>-607246</v>
      </c>
      <c r="G246" s="298">
        <v>-672277</v>
      </c>
      <c r="H246" s="298">
        <v>0</v>
      </c>
      <c r="I246" s="298">
        <v>-7947415</v>
      </c>
      <c r="J246" s="301">
        <v>17748403</v>
      </c>
      <c r="K246" s="302">
        <v>21048482</v>
      </c>
      <c r="L246" s="302">
        <v>15089638</v>
      </c>
      <c r="M246" s="302">
        <v>14308422</v>
      </c>
      <c r="N246" s="302">
        <v>22346400</v>
      </c>
    </row>
    <row r="247" spans="1:14">
      <c r="A247" s="296">
        <v>37610</v>
      </c>
      <c r="B247" s="297" t="s">
        <v>599</v>
      </c>
      <c r="C247" s="300">
        <v>-7019799</v>
      </c>
      <c r="D247" s="298">
        <v>-7014766</v>
      </c>
      <c r="E247" s="298">
        <v>-3975677</v>
      </c>
      <c r="F247" s="298">
        <v>-1317928</v>
      </c>
      <c r="G247" s="298">
        <v>-1561670</v>
      </c>
      <c r="H247" s="298">
        <v>0</v>
      </c>
      <c r="I247" s="298">
        <v>-20889840</v>
      </c>
      <c r="J247" s="301">
        <v>45841671</v>
      </c>
      <c r="K247" s="302">
        <v>54365321</v>
      </c>
      <c r="L247" s="302">
        <v>38974450</v>
      </c>
      <c r="M247" s="302">
        <v>36956676</v>
      </c>
      <c r="N247" s="302">
        <v>57717664</v>
      </c>
    </row>
    <row r="248" spans="1:14">
      <c r="A248" s="296">
        <v>37700</v>
      </c>
      <c r="B248" s="297" t="s">
        <v>600</v>
      </c>
      <c r="C248" s="300">
        <v>-9943409</v>
      </c>
      <c r="D248" s="298">
        <v>-9936670</v>
      </c>
      <c r="E248" s="298">
        <v>-5178531</v>
      </c>
      <c r="F248" s="298">
        <v>-2294352</v>
      </c>
      <c r="G248" s="298">
        <v>-2483788</v>
      </c>
      <c r="H248" s="298">
        <v>0</v>
      </c>
      <c r="I248" s="298">
        <v>-29836750</v>
      </c>
      <c r="J248" s="301">
        <v>61364257</v>
      </c>
      <c r="K248" s="302">
        <v>72774126</v>
      </c>
      <c r="L248" s="302">
        <v>52171706</v>
      </c>
      <c r="M248" s="302">
        <v>49470687</v>
      </c>
      <c r="N248" s="302">
        <v>77261615</v>
      </c>
    </row>
    <row r="249" spans="1:14">
      <c r="A249" s="296">
        <v>37705</v>
      </c>
      <c r="B249" s="297" t="s">
        <v>601</v>
      </c>
      <c r="C249" s="300">
        <v>-2815867</v>
      </c>
      <c r="D249" s="298">
        <v>-2813888</v>
      </c>
      <c r="E249" s="298">
        <v>-1191602</v>
      </c>
      <c r="F249" s="298">
        <v>-804068</v>
      </c>
      <c r="G249" s="298">
        <v>-879523</v>
      </c>
      <c r="H249" s="298">
        <v>0</v>
      </c>
      <c r="I249" s="298">
        <v>-8504948</v>
      </c>
      <c r="J249" s="301">
        <v>18023073</v>
      </c>
      <c r="K249" s="302">
        <v>21374224</v>
      </c>
      <c r="L249" s="302">
        <v>15323162</v>
      </c>
      <c r="M249" s="302">
        <v>14529856</v>
      </c>
      <c r="N249" s="302">
        <v>22692228</v>
      </c>
    </row>
    <row r="250" spans="1:14">
      <c r="A250" s="296">
        <v>37800</v>
      </c>
      <c r="B250" s="297" t="s">
        <v>602</v>
      </c>
      <c r="C250" s="300">
        <v>-29547201</v>
      </c>
      <c r="D250" s="298">
        <v>-29526707</v>
      </c>
      <c r="E250" s="298">
        <v>-16067806</v>
      </c>
      <c r="F250" s="298">
        <v>-8541112</v>
      </c>
      <c r="G250" s="298">
        <v>-8935956</v>
      </c>
      <c r="H250" s="298">
        <v>0</v>
      </c>
      <c r="I250" s="298">
        <v>-92618782</v>
      </c>
      <c r="J250" s="301">
        <v>186628759</v>
      </c>
      <c r="K250" s="302">
        <v>221329899</v>
      </c>
      <c r="L250" s="302">
        <v>158671207</v>
      </c>
      <c r="M250" s="302">
        <v>150456525</v>
      </c>
      <c r="N250" s="302">
        <v>234977820</v>
      </c>
    </row>
    <row r="251" spans="1:14">
      <c r="A251" s="296">
        <v>37801</v>
      </c>
      <c r="B251" s="297" t="s">
        <v>603</v>
      </c>
      <c r="C251" s="300">
        <v>-116182</v>
      </c>
      <c r="D251" s="298">
        <v>-115977</v>
      </c>
      <c r="E251" s="298">
        <v>-68478</v>
      </c>
      <c r="F251" s="298">
        <v>-455</v>
      </c>
      <c r="G251" s="298">
        <v>-5747</v>
      </c>
      <c r="H251" s="298">
        <v>0</v>
      </c>
      <c r="I251" s="298">
        <v>-306839</v>
      </c>
      <c r="J251" s="301">
        <v>1866197</v>
      </c>
      <c r="K251" s="302">
        <v>2213192</v>
      </c>
      <c r="L251" s="302">
        <v>1586635</v>
      </c>
      <c r="M251" s="302">
        <v>1504492</v>
      </c>
      <c r="N251" s="302">
        <v>2349665</v>
      </c>
    </row>
    <row r="252" spans="1:14">
      <c r="A252" s="296">
        <v>37805</v>
      </c>
      <c r="B252" s="297" t="s">
        <v>604</v>
      </c>
      <c r="C252" s="300">
        <v>-2567871</v>
      </c>
      <c r="D252" s="298">
        <v>-2566351</v>
      </c>
      <c r="E252" s="298">
        <v>-1039906</v>
      </c>
      <c r="F252" s="298">
        <v>-608022</v>
      </c>
      <c r="G252" s="298">
        <v>-350780</v>
      </c>
      <c r="H252" s="298">
        <v>0</v>
      </c>
      <c r="I252" s="298">
        <v>-7132930</v>
      </c>
      <c r="J252" s="301">
        <v>13843596</v>
      </c>
      <c r="K252" s="302">
        <v>16417629</v>
      </c>
      <c r="L252" s="302">
        <v>11769784</v>
      </c>
      <c r="M252" s="302">
        <v>11160442</v>
      </c>
      <c r="N252" s="302">
        <v>17429994</v>
      </c>
    </row>
    <row r="253" spans="1:14">
      <c r="A253" s="296">
        <v>37900</v>
      </c>
      <c r="B253" s="297" t="s">
        <v>605</v>
      </c>
      <c r="C253" s="300">
        <v>-16667285</v>
      </c>
      <c r="D253" s="298">
        <v>-16656614</v>
      </c>
      <c r="E253" s="298">
        <v>-9104829</v>
      </c>
      <c r="F253" s="298">
        <v>-3905865</v>
      </c>
      <c r="G253" s="298">
        <v>-3026277</v>
      </c>
      <c r="H253" s="298">
        <v>0</v>
      </c>
      <c r="I253" s="298">
        <v>-49360870</v>
      </c>
      <c r="J253" s="301">
        <v>97169457</v>
      </c>
      <c r="K253" s="302">
        <v>115236828</v>
      </c>
      <c r="L253" s="302">
        <v>82613179</v>
      </c>
      <c r="M253" s="302">
        <v>78336152</v>
      </c>
      <c r="N253" s="302">
        <v>122342705</v>
      </c>
    </row>
    <row r="254" spans="1:14">
      <c r="A254" s="296">
        <v>37901</v>
      </c>
      <c r="B254" s="297" t="s">
        <v>606</v>
      </c>
      <c r="C254" s="300">
        <v>-115424</v>
      </c>
      <c r="D254" s="298">
        <v>-115143</v>
      </c>
      <c r="E254" s="298">
        <v>116616</v>
      </c>
      <c r="F254" s="298">
        <v>70241</v>
      </c>
      <c r="G254" s="298">
        <v>-41545</v>
      </c>
      <c r="H254" s="298">
        <v>0</v>
      </c>
      <c r="I254" s="298">
        <v>-85255</v>
      </c>
      <c r="J254" s="301">
        <v>2556909</v>
      </c>
      <c r="K254" s="302">
        <v>3032332</v>
      </c>
      <c r="L254" s="302">
        <v>2173876</v>
      </c>
      <c r="M254" s="302">
        <v>2061331</v>
      </c>
      <c r="N254" s="302">
        <v>3219316</v>
      </c>
    </row>
    <row r="255" spans="1:14">
      <c r="A255" s="296">
        <v>37905</v>
      </c>
      <c r="B255" s="297" t="s">
        <v>607</v>
      </c>
      <c r="C255" s="300">
        <v>-1876240</v>
      </c>
      <c r="D255" s="298">
        <v>-1875045</v>
      </c>
      <c r="E255" s="298">
        <v>-982646</v>
      </c>
      <c r="F255" s="298">
        <v>-398182</v>
      </c>
      <c r="G255" s="298">
        <v>-363720</v>
      </c>
      <c r="H255" s="298">
        <v>0</v>
      </c>
      <c r="I255" s="298">
        <v>-5495833</v>
      </c>
      <c r="J255" s="301">
        <v>10876829</v>
      </c>
      <c r="K255" s="302">
        <v>12899231</v>
      </c>
      <c r="L255" s="302">
        <v>9247447</v>
      </c>
      <c r="M255" s="302">
        <v>8768691</v>
      </c>
      <c r="N255" s="302">
        <v>13694639</v>
      </c>
    </row>
    <row r="256" spans="1:14">
      <c r="A256" s="296">
        <v>38000</v>
      </c>
      <c r="B256" s="297" t="s">
        <v>608</v>
      </c>
      <c r="C256" s="300">
        <v>-24890963</v>
      </c>
      <c r="D256" s="298">
        <v>-24872082</v>
      </c>
      <c r="E256" s="298">
        <v>-12816662</v>
      </c>
      <c r="F256" s="298">
        <v>-5796855</v>
      </c>
      <c r="G256" s="298">
        <v>-6190320</v>
      </c>
      <c r="H256" s="298">
        <v>0</v>
      </c>
      <c r="I256" s="298">
        <v>-74566882</v>
      </c>
      <c r="J256" s="301">
        <v>171945048</v>
      </c>
      <c r="K256" s="302">
        <v>203915946</v>
      </c>
      <c r="L256" s="302">
        <v>146187160</v>
      </c>
      <c r="M256" s="302">
        <v>138618799</v>
      </c>
      <c r="N256" s="302">
        <v>216490067</v>
      </c>
    </row>
    <row r="257" spans="1:14">
      <c r="A257" s="296">
        <v>38005</v>
      </c>
      <c r="B257" s="297" t="s">
        <v>609</v>
      </c>
      <c r="C257" s="300">
        <v>-5701708</v>
      </c>
      <c r="D257" s="298">
        <v>-5698124</v>
      </c>
      <c r="E257" s="298">
        <v>-1875861</v>
      </c>
      <c r="F257" s="298">
        <v>-615875</v>
      </c>
      <c r="G257" s="298">
        <v>-1062013</v>
      </c>
      <c r="H257" s="298">
        <v>0</v>
      </c>
      <c r="I257" s="298">
        <v>-14953581</v>
      </c>
      <c r="J257" s="301">
        <v>32638701</v>
      </c>
      <c r="K257" s="302">
        <v>38707434</v>
      </c>
      <c r="L257" s="302">
        <v>27749325</v>
      </c>
      <c r="M257" s="302">
        <v>26312694</v>
      </c>
      <c r="N257" s="302">
        <v>41094260</v>
      </c>
    </row>
    <row r="258" spans="1:14">
      <c r="A258" s="296">
        <v>38100</v>
      </c>
      <c r="B258" s="297" t="s">
        <v>610</v>
      </c>
      <c r="C258" s="300">
        <v>-11417051</v>
      </c>
      <c r="D258" s="298">
        <v>-11408627</v>
      </c>
      <c r="E258" s="298">
        <v>-5384398</v>
      </c>
      <c r="F258" s="298">
        <v>-2494408</v>
      </c>
      <c r="G258" s="298">
        <v>-2896063</v>
      </c>
      <c r="H258" s="298">
        <v>0</v>
      </c>
      <c r="I258" s="298">
        <v>-33600547</v>
      </c>
      <c r="J258" s="301">
        <v>76709081</v>
      </c>
      <c r="K258" s="302">
        <v>90972116</v>
      </c>
      <c r="L258" s="302">
        <v>65217829</v>
      </c>
      <c r="M258" s="302">
        <v>61841389</v>
      </c>
      <c r="N258" s="302">
        <v>96581753</v>
      </c>
    </row>
    <row r="259" spans="1:14">
      <c r="A259" s="296">
        <v>38105</v>
      </c>
      <c r="B259" s="297" t="s">
        <v>611</v>
      </c>
      <c r="C259" s="300">
        <v>-2600647</v>
      </c>
      <c r="D259" s="298">
        <v>-2599070</v>
      </c>
      <c r="E259" s="298">
        <v>-1086004</v>
      </c>
      <c r="F259" s="298">
        <v>-504895</v>
      </c>
      <c r="G259" s="298">
        <v>-522165</v>
      </c>
      <c r="H259" s="298">
        <v>0</v>
      </c>
      <c r="I259" s="298">
        <v>-7312781</v>
      </c>
      <c r="J259" s="301">
        <v>14359216</v>
      </c>
      <c r="K259" s="302">
        <v>17029121</v>
      </c>
      <c r="L259" s="302">
        <v>12208162</v>
      </c>
      <c r="M259" s="302">
        <v>11576124</v>
      </c>
      <c r="N259" s="302">
        <v>18079192</v>
      </c>
    </row>
    <row r="260" spans="1:14">
      <c r="A260" s="296">
        <v>38200</v>
      </c>
      <c r="B260" s="297" t="s">
        <v>612</v>
      </c>
      <c r="C260" s="300">
        <v>-11966005</v>
      </c>
      <c r="D260" s="298">
        <v>-11958358</v>
      </c>
      <c r="E260" s="298">
        <v>-6334155</v>
      </c>
      <c r="F260" s="298">
        <v>-2857749</v>
      </c>
      <c r="G260" s="298">
        <v>-2951897</v>
      </c>
      <c r="H260" s="298">
        <v>0</v>
      </c>
      <c r="I260" s="298">
        <v>-36068164</v>
      </c>
      <c r="J260" s="301">
        <v>69636753</v>
      </c>
      <c r="K260" s="302">
        <v>82584782</v>
      </c>
      <c r="L260" s="302">
        <v>59204957</v>
      </c>
      <c r="M260" s="302">
        <v>56139814</v>
      </c>
      <c r="N260" s="302">
        <v>87677229</v>
      </c>
    </row>
    <row r="261" spans="1:14">
      <c r="A261" s="296">
        <v>38205</v>
      </c>
      <c r="B261" s="297" t="s">
        <v>613</v>
      </c>
      <c r="C261" s="300">
        <v>-1478820</v>
      </c>
      <c r="D261" s="298">
        <v>-1477644</v>
      </c>
      <c r="E261" s="298">
        <v>-528938</v>
      </c>
      <c r="F261" s="298">
        <v>-166849</v>
      </c>
      <c r="G261" s="298">
        <v>-258270</v>
      </c>
      <c r="H261" s="298">
        <v>0</v>
      </c>
      <c r="I261" s="298">
        <v>-3910521</v>
      </c>
      <c r="J261" s="301">
        <v>10704566</v>
      </c>
      <c r="K261" s="302">
        <v>12694937</v>
      </c>
      <c r="L261" s="302">
        <v>9100989</v>
      </c>
      <c r="M261" s="302">
        <v>8629815</v>
      </c>
      <c r="N261" s="302">
        <v>13477749</v>
      </c>
    </row>
    <row r="262" spans="1:14">
      <c r="A262" s="296">
        <v>38210</v>
      </c>
      <c r="B262" s="297" t="s">
        <v>614</v>
      </c>
      <c r="C262" s="300">
        <v>-4190739</v>
      </c>
      <c r="D262" s="298">
        <v>-4187769</v>
      </c>
      <c r="E262" s="298">
        <v>-2264037</v>
      </c>
      <c r="F262" s="298">
        <v>-1083141</v>
      </c>
      <c r="G262" s="298">
        <v>-1113158</v>
      </c>
      <c r="H262" s="298">
        <v>0</v>
      </c>
      <c r="I262" s="298">
        <v>-12838844</v>
      </c>
      <c r="J262" s="301">
        <v>27046263</v>
      </c>
      <c r="K262" s="302">
        <v>32075156</v>
      </c>
      <c r="L262" s="302">
        <v>22994651</v>
      </c>
      <c r="M262" s="302">
        <v>21804178</v>
      </c>
      <c r="N262" s="302">
        <v>34053015</v>
      </c>
    </row>
    <row r="263" spans="1:14">
      <c r="A263" s="296">
        <v>38300</v>
      </c>
      <c r="B263" s="297" t="s">
        <v>615</v>
      </c>
      <c r="C263" s="300">
        <v>-9125177</v>
      </c>
      <c r="D263" s="298">
        <v>-9119053</v>
      </c>
      <c r="E263" s="298">
        <v>-4817623</v>
      </c>
      <c r="F263" s="298">
        <v>-2142234</v>
      </c>
      <c r="G263" s="298">
        <v>-1902685</v>
      </c>
      <c r="H263" s="298">
        <v>0</v>
      </c>
      <c r="I263" s="298">
        <v>-27106772</v>
      </c>
      <c r="J263" s="301">
        <v>55772661</v>
      </c>
      <c r="K263" s="302">
        <v>66142846</v>
      </c>
      <c r="L263" s="302">
        <v>47417747</v>
      </c>
      <c r="M263" s="302">
        <v>44962849</v>
      </c>
      <c r="N263" s="302">
        <v>70221429</v>
      </c>
    </row>
    <row r="264" spans="1:14">
      <c r="A264" s="296">
        <v>38400</v>
      </c>
      <c r="B264" s="297" t="s">
        <v>616</v>
      </c>
      <c r="C264" s="300">
        <v>-10940513</v>
      </c>
      <c r="D264" s="298">
        <v>-10932580</v>
      </c>
      <c r="E264" s="298">
        <v>-5322309</v>
      </c>
      <c r="F264" s="298">
        <v>-2094401</v>
      </c>
      <c r="G264" s="298">
        <v>-1743654</v>
      </c>
      <c r="H264" s="298">
        <v>0</v>
      </c>
      <c r="I264" s="298">
        <v>-31033457</v>
      </c>
      <c r="J264" s="301">
        <v>72244995</v>
      </c>
      <c r="K264" s="302">
        <v>85677993</v>
      </c>
      <c r="L264" s="302">
        <v>61422477</v>
      </c>
      <c r="M264" s="302">
        <v>58242529</v>
      </c>
      <c r="N264" s="302">
        <v>90961177</v>
      </c>
    </row>
    <row r="265" spans="1:14">
      <c r="A265" s="296">
        <v>38402</v>
      </c>
      <c r="B265" s="297" t="s">
        <v>617</v>
      </c>
      <c r="C265" s="300">
        <v>-59343</v>
      </c>
      <c r="D265" s="298">
        <v>-58746</v>
      </c>
      <c r="E265" s="298">
        <v>274114</v>
      </c>
      <c r="F265" s="298">
        <v>-56707</v>
      </c>
      <c r="G265" s="298">
        <v>-237536</v>
      </c>
      <c r="H265" s="298">
        <v>0</v>
      </c>
      <c r="I265" s="298">
        <v>-138218</v>
      </c>
      <c r="J265" s="301">
        <v>5437611</v>
      </c>
      <c r="K265" s="302">
        <v>6448663</v>
      </c>
      <c r="L265" s="302">
        <v>4623040</v>
      </c>
      <c r="M265" s="302">
        <v>4383698</v>
      </c>
      <c r="N265" s="302">
        <v>6846308</v>
      </c>
    </row>
    <row r="266" spans="1:14">
      <c r="A266" s="296">
        <v>38405</v>
      </c>
      <c r="B266" s="297" t="s">
        <v>618</v>
      </c>
      <c r="C266" s="300">
        <v>-2896026</v>
      </c>
      <c r="D266" s="298">
        <v>-2894116</v>
      </c>
      <c r="E266" s="298">
        <v>-1246471</v>
      </c>
      <c r="F266" s="298">
        <v>-952676</v>
      </c>
      <c r="G266" s="298">
        <v>-654995</v>
      </c>
      <c r="H266" s="298">
        <v>0</v>
      </c>
      <c r="I266" s="298">
        <v>-8644284</v>
      </c>
      <c r="J266" s="301">
        <v>17393057</v>
      </c>
      <c r="K266" s="302">
        <v>20627065</v>
      </c>
      <c r="L266" s="302">
        <v>14787524</v>
      </c>
      <c r="M266" s="302">
        <v>14021949</v>
      </c>
      <c r="N266" s="302">
        <v>21898996</v>
      </c>
    </row>
    <row r="267" spans="1:14">
      <c r="A267" s="296">
        <v>38500</v>
      </c>
      <c r="B267" s="297" t="s">
        <v>619</v>
      </c>
      <c r="C267" s="300">
        <v>-9270952</v>
      </c>
      <c r="D267" s="298">
        <v>-9265086</v>
      </c>
      <c r="E267" s="298">
        <v>-4730355</v>
      </c>
      <c r="F267" s="298">
        <v>-2115845</v>
      </c>
      <c r="G267" s="298">
        <v>-1885664</v>
      </c>
      <c r="H267" s="298">
        <v>0</v>
      </c>
      <c r="I267" s="298">
        <v>-27267902</v>
      </c>
      <c r="J267" s="301">
        <v>53421258</v>
      </c>
      <c r="K267" s="302">
        <v>63354232</v>
      </c>
      <c r="L267" s="302">
        <v>45418592</v>
      </c>
      <c r="M267" s="302">
        <v>43067193</v>
      </c>
      <c r="N267" s="302">
        <v>67260860</v>
      </c>
    </row>
    <row r="268" spans="1:14">
      <c r="A268" s="296">
        <v>38600</v>
      </c>
      <c r="B268" s="297" t="s">
        <v>620</v>
      </c>
      <c r="C268" s="300">
        <v>-11056479</v>
      </c>
      <c r="D268" s="298">
        <v>-11049041</v>
      </c>
      <c r="E268" s="298">
        <v>-6285017</v>
      </c>
      <c r="F268" s="298">
        <v>-2943261</v>
      </c>
      <c r="G268" s="298">
        <v>-2994869</v>
      </c>
      <c r="H268" s="298">
        <v>0</v>
      </c>
      <c r="I268" s="298">
        <v>-34328667</v>
      </c>
      <c r="J268" s="301">
        <v>67738655</v>
      </c>
      <c r="K268" s="302">
        <v>80333758</v>
      </c>
      <c r="L268" s="302">
        <v>57591199</v>
      </c>
      <c r="M268" s="302">
        <v>54609604</v>
      </c>
      <c r="N268" s="302">
        <v>85287399</v>
      </c>
    </row>
    <row r="269" spans="1:14">
      <c r="A269" s="296">
        <v>38601</v>
      </c>
      <c r="B269" s="297" t="s">
        <v>621</v>
      </c>
      <c r="C269" s="300">
        <v>-149878</v>
      </c>
      <c r="D269" s="298">
        <v>-149764</v>
      </c>
      <c r="E269" s="298">
        <v>-26511</v>
      </c>
      <c r="F269" s="298">
        <v>-7331</v>
      </c>
      <c r="G269" s="298">
        <v>-26463</v>
      </c>
      <c r="H269" s="298">
        <v>0</v>
      </c>
      <c r="I269" s="298">
        <v>-359947</v>
      </c>
      <c r="J269" s="301">
        <v>1043714</v>
      </c>
      <c r="K269" s="302">
        <v>1237778</v>
      </c>
      <c r="L269" s="302">
        <v>887362</v>
      </c>
      <c r="M269" s="302">
        <v>841422</v>
      </c>
      <c r="N269" s="302">
        <v>1314104</v>
      </c>
    </row>
    <row r="270" spans="1:14">
      <c r="A270" s="296">
        <v>38602</v>
      </c>
      <c r="B270" s="297" t="s">
        <v>622</v>
      </c>
      <c r="C270" s="300">
        <v>-462042</v>
      </c>
      <c r="D270" s="298">
        <v>-461346</v>
      </c>
      <c r="E270" s="298">
        <v>-179953</v>
      </c>
      <c r="F270" s="298">
        <v>-109705</v>
      </c>
      <c r="G270" s="298">
        <v>-151313</v>
      </c>
      <c r="H270" s="298">
        <v>0</v>
      </c>
      <c r="I270" s="298">
        <v>-1364359</v>
      </c>
      <c r="J270" s="301">
        <v>6338725</v>
      </c>
      <c r="K270" s="302">
        <v>7517326</v>
      </c>
      <c r="L270" s="302">
        <v>5389165</v>
      </c>
      <c r="M270" s="302">
        <v>5110158</v>
      </c>
      <c r="N270" s="302">
        <v>7980869</v>
      </c>
    </row>
    <row r="271" spans="1:14">
      <c r="A271" s="296">
        <v>38605</v>
      </c>
      <c r="B271" s="297" t="s">
        <v>623</v>
      </c>
      <c r="C271" s="300">
        <v>-3359054</v>
      </c>
      <c r="D271" s="298">
        <v>-3357221</v>
      </c>
      <c r="E271" s="298">
        <v>-1706446</v>
      </c>
      <c r="F271" s="298">
        <v>-997630</v>
      </c>
      <c r="G271" s="298">
        <v>-891359</v>
      </c>
      <c r="H271" s="298">
        <v>0</v>
      </c>
      <c r="I271" s="298">
        <v>-10311710</v>
      </c>
      <c r="J271" s="301">
        <v>16699443</v>
      </c>
      <c r="K271" s="302">
        <v>19804482</v>
      </c>
      <c r="L271" s="302">
        <v>14197816</v>
      </c>
      <c r="M271" s="302">
        <v>13462770</v>
      </c>
      <c r="N271" s="302">
        <v>21025691</v>
      </c>
    </row>
    <row r="272" spans="1:14">
      <c r="A272" s="296">
        <v>38610</v>
      </c>
      <c r="B272" s="297" t="s">
        <v>624</v>
      </c>
      <c r="C272" s="300">
        <v>-2106758</v>
      </c>
      <c r="D272" s="298">
        <v>-2105003</v>
      </c>
      <c r="E272" s="298">
        <v>-764683</v>
      </c>
      <c r="F272" s="298">
        <v>-134397</v>
      </c>
      <c r="G272" s="298">
        <v>-373642</v>
      </c>
      <c r="H272" s="298">
        <v>0</v>
      </c>
      <c r="I272" s="298">
        <v>-5484483</v>
      </c>
      <c r="J272" s="301">
        <v>15974813</v>
      </c>
      <c r="K272" s="302">
        <v>18945117</v>
      </c>
      <c r="L272" s="302">
        <v>13581738</v>
      </c>
      <c r="M272" s="302">
        <v>12878588</v>
      </c>
      <c r="N272" s="302">
        <v>20113335</v>
      </c>
    </row>
    <row r="273" spans="1:14">
      <c r="A273" s="296">
        <v>38620</v>
      </c>
      <c r="B273" s="297" t="s">
        <v>625</v>
      </c>
      <c r="C273" s="300">
        <v>-1995364</v>
      </c>
      <c r="D273" s="298">
        <v>-1994148</v>
      </c>
      <c r="E273" s="298">
        <v>-998802</v>
      </c>
      <c r="F273" s="298">
        <v>-440383</v>
      </c>
      <c r="G273" s="298">
        <v>-333903</v>
      </c>
      <c r="H273" s="298">
        <v>0</v>
      </c>
      <c r="I273" s="298">
        <v>-5762600</v>
      </c>
      <c r="J273" s="301">
        <v>11067592</v>
      </c>
      <c r="K273" s="302">
        <v>13125464</v>
      </c>
      <c r="L273" s="302">
        <v>9409634</v>
      </c>
      <c r="M273" s="302">
        <v>8922481</v>
      </c>
      <c r="N273" s="302">
        <v>13934823</v>
      </c>
    </row>
    <row r="274" spans="1:14">
      <c r="A274" s="296">
        <v>38700</v>
      </c>
      <c r="B274" s="297" t="s">
        <v>626</v>
      </c>
      <c r="C274" s="300">
        <v>-3260520</v>
      </c>
      <c r="D274" s="298">
        <v>-3258222</v>
      </c>
      <c r="E274" s="298">
        <v>-1767081</v>
      </c>
      <c r="F274" s="298">
        <v>-787959</v>
      </c>
      <c r="G274" s="298">
        <v>-865572</v>
      </c>
      <c r="H274" s="298">
        <v>0</v>
      </c>
      <c r="I274" s="298">
        <v>-9939354</v>
      </c>
      <c r="J274" s="301">
        <v>20924897</v>
      </c>
      <c r="K274" s="302">
        <v>24815603</v>
      </c>
      <c r="L274" s="302">
        <v>17790284</v>
      </c>
      <c r="M274" s="302">
        <v>16869250</v>
      </c>
      <c r="N274" s="302">
        <v>26345814</v>
      </c>
    </row>
    <row r="275" spans="1:14">
      <c r="A275" s="296">
        <v>38701</v>
      </c>
      <c r="B275" s="297" t="s">
        <v>627</v>
      </c>
      <c r="C275" s="300">
        <v>-202437</v>
      </c>
      <c r="D275" s="298">
        <v>-202287</v>
      </c>
      <c r="E275" s="298">
        <v>-73768</v>
      </c>
      <c r="F275" s="298">
        <v>-17589</v>
      </c>
      <c r="G275" s="298">
        <v>-40673</v>
      </c>
      <c r="H275" s="298">
        <v>0</v>
      </c>
      <c r="I275" s="298">
        <v>-536754</v>
      </c>
      <c r="J275" s="301">
        <v>1364221</v>
      </c>
      <c r="K275" s="302">
        <v>1617879</v>
      </c>
      <c r="L275" s="302">
        <v>1159856</v>
      </c>
      <c r="M275" s="302">
        <v>1099809</v>
      </c>
      <c r="N275" s="302">
        <v>1717643</v>
      </c>
    </row>
    <row r="276" spans="1:14">
      <c r="A276" s="296">
        <v>38800</v>
      </c>
      <c r="B276" s="297" t="s">
        <v>628</v>
      </c>
      <c r="C276" s="300">
        <v>-5671299</v>
      </c>
      <c r="D276" s="298">
        <v>-5667323</v>
      </c>
      <c r="E276" s="298">
        <v>-2864924</v>
      </c>
      <c r="F276" s="298">
        <v>-1237215</v>
      </c>
      <c r="G276" s="298">
        <v>-1237480</v>
      </c>
      <c r="H276" s="298">
        <v>0</v>
      </c>
      <c r="I276" s="298">
        <v>-16678241</v>
      </c>
      <c r="J276" s="301">
        <v>36208317</v>
      </c>
      <c r="K276" s="302">
        <v>42940772</v>
      </c>
      <c r="L276" s="302">
        <v>30784201</v>
      </c>
      <c r="M276" s="302">
        <v>29190450</v>
      </c>
      <c r="N276" s="302">
        <v>45588640</v>
      </c>
    </row>
    <row r="277" spans="1:14">
      <c r="A277" s="296">
        <v>38801</v>
      </c>
      <c r="B277" s="297" t="s">
        <v>629</v>
      </c>
      <c r="C277" s="300">
        <v>-268533</v>
      </c>
      <c r="D277" s="298">
        <v>-268137</v>
      </c>
      <c r="E277" s="298">
        <v>-126275</v>
      </c>
      <c r="F277" s="298">
        <v>-33238</v>
      </c>
      <c r="G277" s="298">
        <v>40854</v>
      </c>
      <c r="H277" s="298">
        <v>0</v>
      </c>
      <c r="I277" s="298">
        <v>-655329</v>
      </c>
      <c r="J277" s="301">
        <v>3614066</v>
      </c>
      <c r="K277" s="302">
        <v>4286053</v>
      </c>
      <c r="L277" s="302">
        <v>3072668</v>
      </c>
      <c r="M277" s="302">
        <v>2913590</v>
      </c>
      <c r="N277" s="302">
        <v>4550345</v>
      </c>
    </row>
    <row r="278" spans="1:14">
      <c r="A278" s="296">
        <v>38900</v>
      </c>
      <c r="B278" s="297" t="s">
        <v>630</v>
      </c>
      <c r="C278" s="300">
        <v>-1223045</v>
      </c>
      <c r="D278" s="298">
        <v>-1222123</v>
      </c>
      <c r="E278" s="298">
        <v>-439218</v>
      </c>
      <c r="F278" s="298">
        <v>-124294.99999999999</v>
      </c>
      <c r="G278" s="298">
        <v>-121272</v>
      </c>
      <c r="H278" s="298">
        <v>0</v>
      </c>
      <c r="I278" s="298">
        <v>-3129953</v>
      </c>
      <c r="J278" s="301">
        <v>8390798</v>
      </c>
      <c r="K278" s="302">
        <v>9950956</v>
      </c>
      <c r="L278" s="302">
        <v>7133831</v>
      </c>
      <c r="M278" s="302">
        <v>6764500</v>
      </c>
      <c r="N278" s="302">
        <v>10564564</v>
      </c>
    </row>
    <row r="279" spans="1:14">
      <c r="A279" s="296">
        <v>39000</v>
      </c>
      <c r="B279" s="297" t="s">
        <v>631</v>
      </c>
      <c r="C279" s="300">
        <v>-56121617</v>
      </c>
      <c r="D279" s="298">
        <v>-56079791</v>
      </c>
      <c r="E279" s="298">
        <v>-29214608</v>
      </c>
      <c r="F279" s="298">
        <v>-9764359</v>
      </c>
      <c r="G279" s="298">
        <v>-12643331</v>
      </c>
      <c r="H279" s="298">
        <v>0</v>
      </c>
      <c r="I279" s="298">
        <v>-163823706</v>
      </c>
      <c r="J279" s="301">
        <v>380897241</v>
      </c>
      <c r="K279" s="302">
        <v>451720025</v>
      </c>
      <c r="L279" s="302">
        <v>323837683</v>
      </c>
      <c r="M279" s="302">
        <v>307072048</v>
      </c>
      <c r="N279" s="302">
        <v>479574551</v>
      </c>
    </row>
    <row r="280" spans="1:14">
      <c r="A280" s="296">
        <v>39100</v>
      </c>
      <c r="B280" s="297" t="s">
        <v>632</v>
      </c>
      <c r="C280" s="300">
        <v>-9910504</v>
      </c>
      <c r="D280" s="298">
        <v>-9905509</v>
      </c>
      <c r="E280" s="298">
        <v>-5912686</v>
      </c>
      <c r="F280" s="298">
        <v>-3104825</v>
      </c>
      <c r="G280" s="298">
        <v>-2217151</v>
      </c>
      <c r="H280" s="298">
        <v>0</v>
      </c>
      <c r="I280" s="298">
        <v>-31050675</v>
      </c>
      <c r="J280" s="301">
        <v>45495459</v>
      </c>
      <c r="K280" s="302">
        <v>53954735</v>
      </c>
      <c r="L280" s="302">
        <v>38680102</v>
      </c>
      <c r="M280" s="302">
        <v>36677566</v>
      </c>
      <c r="N280" s="302">
        <v>57281760</v>
      </c>
    </row>
    <row r="281" spans="1:14">
      <c r="A281" s="296">
        <v>39101</v>
      </c>
      <c r="B281" s="297" t="s">
        <v>633</v>
      </c>
      <c r="C281" s="300">
        <v>-330830</v>
      </c>
      <c r="D281" s="298">
        <v>-330116</v>
      </c>
      <c r="E281" s="298">
        <v>25696</v>
      </c>
      <c r="F281" s="298">
        <v>96190</v>
      </c>
      <c r="G281" s="298">
        <v>-119702</v>
      </c>
      <c r="H281" s="298">
        <v>0</v>
      </c>
      <c r="I281" s="298">
        <v>-658762</v>
      </c>
      <c r="J281" s="301">
        <v>6504702</v>
      </c>
      <c r="K281" s="302">
        <v>7714165</v>
      </c>
      <c r="L281" s="302">
        <v>5530278</v>
      </c>
      <c r="M281" s="302">
        <v>5243966</v>
      </c>
      <c r="N281" s="302">
        <v>8189845</v>
      </c>
    </row>
    <row r="282" spans="1:14">
      <c r="A282" s="296">
        <v>39105</v>
      </c>
      <c r="B282" s="297" t="s">
        <v>634</v>
      </c>
      <c r="C282" s="300">
        <v>-4307649</v>
      </c>
      <c r="D282" s="298">
        <v>-4305785</v>
      </c>
      <c r="E282" s="298">
        <v>-2453319</v>
      </c>
      <c r="F282" s="298">
        <v>-1552674</v>
      </c>
      <c r="G282" s="298">
        <v>-828026</v>
      </c>
      <c r="H282" s="298">
        <v>0</v>
      </c>
      <c r="I282" s="298">
        <v>-13447453</v>
      </c>
      <c r="J282" s="301">
        <v>16973309</v>
      </c>
      <c r="K282" s="302">
        <v>20129270</v>
      </c>
      <c r="L282" s="302">
        <v>14430656</v>
      </c>
      <c r="M282" s="302">
        <v>13683556</v>
      </c>
      <c r="N282" s="302">
        <v>21370506</v>
      </c>
    </row>
    <row r="283" spans="1:14">
      <c r="A283" s="296">
        <v>39200</v>
      </c>
      <c r="B283" s="297" t="s">
        <v>635</v>
      </c>
      <c r="C283" s="300">
        <v>-215754345</v>
      </c>
      <c r="D283" s="298">
        <v>-215575114</v>
      </c>
      <c r="E283" s="298">
        <v>-109253982</v>
      </c>
      <c r="F283" s="298">
        <v>-41381853</v>
      </c>
      <c r="G283" s="298">
        <v>-53068651</v>
      </c>
      <c r="H283" s="298">
        <v>0</v>
      </c>
      <c r="I283" s="298">
        <v>-635033945</v>
      </c>
      <c r="J283" s="301">
        <v>1632187417</v>
      </c>
      <c r="K283" s="302">
        <v>1935670996</v>
      </c>
      <c r="L283" s="302">
        <v>1387680808</v>
      </c>
      <c r="M283" s="302">
        <v>1315838180</v>
      </c>
      <c r="N283" s="302">
        <v>2055030763</v>
      </c>
    </row>
    <row r="284" spans="1:14">
      <c r="A284" s="296">
        <v>39201</v>
      </c>
      <c r="B284" s="297" t="s">
        <v>636</v>
      </c>
      <c r="C284" s="300">
        <v>-788897</v>
      </c>
      <c r="D284" s="298">
        <v>-788403</v>
      </c>
      <c r="E284" s="298">
        <v>-450375</v>
      </c>
      <c r="F284" s="298">
        <v>-264051</v>
      </c>
      <c r="G284" s="298">
        <v>-178291</v>
      </c>
      <c r="H284" s="298">
        <v>0</v>
      </c>
      <c r="I284" s="298">
        <v>-2470017</v>
      </c>
      <c r="J284" s="301">
        <v>4498496</v>
      </c>
      <c r="K284" s="302">
        <v>5334931</v>
      </c>
      <c r="L284" s="302">
        <v>3824608</v>
      </c>
      <c r="M284" s="302">
        <v>3626601</v>
      </c>
      <c r="N284" s="302">
        <v>5663901</v>
      </c>
    </row>
    <row r="285" spans="1:14">
      <c r="A285" s="296">
        <v>39204</v>
      </c>
      <c r="B285" s="297" t="s">
        <v>637</v>
      </c>
      <c r="C285" s="300">
        <v>84295</v>
      </c>
      <c r="D285" s="298">
        <v>85191</v>
      </c>
      <c r="E285" s="298">
        <v>460221</v>
      </c>
      <c r="F285" s="298">
        <v>450500</v>
      </c>
      <c r="G285" s="298">
        <v>75680</v>
      </c>
      <c r="H285" s="298">
        <v>0</v>
      </c>
      <c r="I285" s="298">
        <v>1155887</v>
      </c>
      <c r="J285" s="301">
        <v>8158038</v>
      </c>
      <c r="K285" s="302">
        <v>9674917</v>
      </c>
      <c r="L285" s="302">
        <v>6935939</v>
      </c>
      <c r="M285" s="302">
        <v>6576854</v>
      </c>
      <c r="N285" s="302">
        <v>10271504</v>
      </c>
    </row>
    <row r="286" spans="1:14">
      <c r="A286" s="296">
        <v>39205</v>
      </c>
      <c r="B286" s="297" t="s">
        <v>638</v>
      </c>
      <c r="C286" s="300">
        <v>-16178157</v>
      </c>
      <c r="D286" s="298">
        <v>-16164024</v>
      </c>
      <c r="E286" s="298">
        <v>-6197937</v>
      </c>
      <c r="F286" s="298">
        <v>-3005231</v>
      </c>
      <c r="G286" s="298">
        <v>-4979790</v>
      </c>
      <c r="H286" s="298">
        <v>0</v>
      </c>
      <c r="I286" s="298">
        <v>-46525139</v>
      </c>
      <c r="J286" s="301">
        <v>128705016</v>
      </c>
      <c r="K286" s="302">
        <v>152636005</v>
      </c>
      <c r="L286" s="302">
        <v>109424616</v>
      </c>
      <c r="M286" s="302">
        <v>103759515</v>
      </c>
      <c r="N286" s="302">
        <v>162048038</v>
      </c>
    </row>
    <row r="287" spans="1:14">
      <c r="A287" s="296">
        <v>39208</v>
      </c>
      <c r="B287" s="297" t="s">
        <v>639</v>
      </c>
      <c r="C287" s="300">
        <v>-1419511</v>
      </c>
      <c r="D287" s="298">
        <v>-1418359</v>
      </c>
      <c r="E287" s="298">
        <v>-553829</v>
      </c>
      <c r="F287" s="298">
        <v>-129713</v>
      </c>
      <c r="G287" s="298">
        <v>-161714</v>
      </c>
      <c r="H287" s="298">
        <v>0</v>
      </c>
      <c r="I287" s="298">
        <v>-3683126</v>
      </c>
      <c r="J287" s="301">
        <v>10485110</v>
      </c>
      <c r="K287" s="302">
        <v>12434677</v>
      </c>
      <c r="L287" s="302">
        <v>8914409</v>
      </c>
      <c r="M287" s="302">
        <v>8452895</v>
      </c>
      <c r="N287" s="302">
        <v>13201440</v>
      </c>
    </row>
    <row r="288" spans="1:14">
      <c r="A288" s="296">
        <v>39209</v>
      </c>
      <c r="B288" s="297" t="s">
        <v>640</v>
      </c>
      <c r="C288" s="300">
        <v>-771768</v>
      </c>
      <c r="D288" s="298">
        <v>-771272</v>
      </c>
      <c r="E288" s="298">
        <v>-457353</v>
      </c>
      <c r="F288" s="298">
        <v>-229733</v>
      </c>
      <c r="G288" s="298">
        <v>-255907</v>
      </c>
      <c r="H288" s="298">
        <v>0</v>
      </c>
      <c r="I288" s="298">
        <v>-2486033</v>
      </c>
      <c r="J288" s="301">
        <v>4516040</v>
      </c>
      <c r="K288" s="302">
        <v>5355738</v>
      </c>
      <c r="L288" s="302">
        <v>3839524</v>
      </c>
      <c r="M288" s="302">
        <v>3640745</v>
      </c>
      <c r="N288" s="302">
        <v>5685990</v>
      </c>
    </row>
    <row r="289" spans="1:14">
      <c r="A289" s="296">
        <v>39220</v>
      </c>
      <c r="B289" s="297" t="s">
        <v>734</v>
      </c>
      <c r="C289" s="300">
        <v>195874</v>
      </c>
      <c r="D289" s="298">
        <v>196066</v>
      </c>
      <c r="E289" s="298">
        <v>339757</v>
      </c>
      <c r="F289" s="298">
        <v>405037</v>
      </c>
      <c r="G289" s="298">
        <v>130721</v>
      </c>
      <c r="H289" s="298">
        <v>0</v>
      </c>
      <c r="I289" s="298">
        <v>1267455</v>
      </c>
      <c r="J289" s="301">
        <v>1753685</v>
      </c>
      <c r="K289" s="302">
        <v>2079760</v>
      </c>
      <c r="L289" s="302">
        <v>1490978</v>
      </c>
      <c r="M289" s="302">
        <v>1413788</v>
      </c>
      <c r="N289" s="302">
        <v>2208005</v>
      </c>
    </row>
    <row r="290" spans="1:14">
      <c r="A290" s="296">
        <v>39300</v>
      </c>
      <c r="B290" s="297" t="s">
        <v>641</v>
      </c>
      <c r="C290" s="300">
        <v>-4022524</v>
      </c>
      <c r="D290" s="298">
        <v>-4020631</v>
      </c>
      <c r="E290" s="298">
        <v>-2263725</v>
      </c>
      <c r="F290" s="298">
        <v>-1043446</v>
      </c>
      <c r="G290" s="298">
        <v>-1040520</v>
      </c>
      <c r="H290" s="298">
        <v>0</v>
      </c>
      <c r="I290" s="298">
        <v>-12390846</v>
      </c>
      <c r="J290" s="301">
        <v>17237027</v>
      </c>
      <c r="K290" s="302">
        <v>20442024</v>
      </c>
      <c r="L290" s="302">
        <v>14654869</v>
      </c>
      <c r="M290" s="302">
        <v>13896161</v>
      </c>
      <c r="N290" s="302">
        <v>21702545</v>
      </c>
    </row>
    <row r="291" spans="1:14">
      <c r="A291" s="296">
        <v>39301</v>
      </c>
      <c r="B291" s="297" t="s">
        <v>642</v>
      </c>
      <c r="C291" s="300">
        <v>-245919</v>
      </c>
      <c r="D291" s="298">
        <v>-245818</v>
      </c>
      <c r="E291" s="298">
        <v>-232058</v>
      </c>
      <c r="F291" s="298">
        <v>-50852</v>
      </c>
      <c r="G291" s="298">
        <v>1328</v>
      </c>
      <c r="H291" s="298">
        <v>0</v>
      </c>
      <c r="I291" s="298">
        <v>-773319</v>
      </c>
      <c r="J291" s="301">
        <v>927885</v>
      </c>
      <c r="K291" s="302">
        <v>1100413</v>
      </c>
      <c r="L291" s="302">
        <v>788885</v>
      </c>
      <c r="M291" s="302">
        <v>748043</v>
      </c>
      <c r="N291" s="302">
        <v>1168268</v>
      </c>
    </row>
    <row r="292" spans="1:14">
      <c r="A292" s="296">
        <v>39400</v>
      </c>
      <c r="B292" s="297" t="s">
        <v>643</v>
      </c>
      <c r="C292" s="300">
        <v>-2656339</v>
      </c>
      <c r="D292" s="298">
        <v>-2655054</v>
      </c>
      <c r="E292" s="298">
        <v>-1528249</v>
      </c>
      <c r="F292" s="298">
        <v>-1078534</v>
      </c>
      <c r="G292" s="298">
        <v>-722317</v>
      </c>
      <c r="H292" s="298">
        <v>0</v>
      </c>
      <c r="I292" s="298">
        <v>-8640493</v>
      </c>
      <c r="J292" s="301">
        <v>11704241</v>
      </c>
      <c r="K292" s="302">
        <v>13880489</v>
      </c>
      <c r="L292" s="302">
        <v>9950910</v>
      </c>
      <c r="M292" s="302">
        <v>9435735</v>
      </c>
      <c r="N292" s="302">
        <v>14736405</v>
      </c>
    </row>
    <row r="293" spans="1:14">
      <c r="A293" s="296">
        <v>39401</v>
      </c>
      <c r="B293" s="297" t="s">
        <v>644</v>
      </c>
      <c r="C293" s="300">
        <v>-22984</v>
      </c>
      <c r="D293" s="298">
        <v>-21610</v>
      </c>
      <c r="E293" s="298">
        <v>373720</v>
      </c>
      <c r="F293" s="298">
        <v>415737</v>
      </c>
      <c r="G293" s="298">
        <v>104126</v>
      </c>
      <c r="H293" s="298">
        <v>0</v>
      </c>
      <c r="I293" s="298">
        <v>848989</v>
      </c>
      <c r="J293" s="301">
        <v>12512094</v>
      </c>
      <c r="K293" s="302">
        <v>14838551</v>
      </c>
      <c r="L293" s="302">
        <v>10637744</v>
      </c>
      <c r="M293" s="302">
        <v>10087010</v>
      </c>
      <c r="N293" s="302">
        <v>15753545</v>
      </c>
    </row>
    <row r="294" spans="1:14">
      <c r="A294" s="296">
        <v>39500</v>
      </c>
      <c r="B294" s="297" t="s">
        <v>645</v>
      </c>
      <c r="C294" s="300">
        <v>-6521449</v>
      </c>
      <c r="D294" s="298">
        <v>-6515881</v>
      </c>
      <c r="E294" s="298">
        <v>-2872570</v>
      </c>
      <c r="F294" s="298">
        <v>-834705</v>
      </c>
      <c r="G294" s="298">
        <v>-1543465</v>
      </c>
      <c r="H294" s="298">
        <v>0</v>
      </c>
      <c r="I294" s="298">
        <v>-18288070</v>
      </c>
      <c r="J294" s="301">
        <v>50704690</v>
      </c>
      <c r="K294" s="302">
        <v>60132554</v>
      </c>
      <c r="L294" s="302">
        <v>43108974</v>
      </c>
      <c r="M294" s="302">
        <v>40877148</v>
      </c>
      <c r="N294" s="302">
        <v>63840522</v>
      </c>
    </row>
    <row r="295" spans="1:14">
      <c r="A295" s="296">
        <v>39501</v>
      </c>
      <c r="B295" s="297" t="s">
        <v>646</v>
      </c>
      <c r="C295" s="300">
        <v>-254446</v>
      </c>
      <c r="D295" s="298">
        <v>-254299</v>
      </c>
      <c r="E295" s="298">
        <v>-149986</v>
      </c>
      <c r="F295" s="298">
        <v>-76835</v>
      </c>
      <c r="G295" s="298">
        <v>-42439</v>
      </c>
      <c r="H295" s="298">
        <v>0</v>
      </c>
      <c r="I295" s="298">
        <v>-778005</v>
      </c>
      <c r="J295" s="301">
        <v>1341554</v>
      </c>
      <c r="K295" s="302">
        <v>1590999</v>
      </c>
      <c r="L295" s="302">
        <v>1140586</v>
      </c>
      <c r="M295" s="302">
        <v>1081535</v>
      </c>
      <c r="N295" s="302">
        <v>1689105</v>
      </c>
    </row>
    <row r="296" spans="1:14">
      <c r="A296" s="296">
        <v>39600</v>
      </c>
      <c r="B296" s="297" t="s">
        <v>647</v>
      </c>
      <c r="C296" s="300">
        <v>-21736332</v>
      </c>
      <c r="D296" s="298">
        <v>-21719190</v>
      </c>
      <c r="E296" s="298">
        <v>-10911746</v>
      </c>
      <c r="F296" s="298">
        <v>-4249301</v>
      </c>
      <c r="G296" s="298">
        <v>-5040391</v>
      </c>
      <c r="H296" s="298">
        <v>0</v>
      </c>
      <c r="I296" s="298">
        <v>-63656960</v>
      </c>
      <c r="J296" s="301">
        <v>156100760</v>
      </c>
      <c r="K296" s="302">
        <v>185125623</v>
      </c>
      <c r="L296" s="302">
        <v>132716394</v>
      </c>
      <c r="M296" s="302">
        <v>125845437</v>
      </c>
      <c r="N296" s="302">
        <v>196541071</v>
      </c>
    </row>
    <row r="297" spans="1:14">
      <c r="A297" s="296">
        <v>39605</v>
      </c>
      <c r="B297" s="297" t="s">
        <v>648</v>
      </c>
      <c r="C297" s="300">
        <v>-3121035</v>
      </c>
      <c r="D297" s="298">
        <v>-3118603</v>
      </c>
      <c r="E297" s="298">
        <v>-1210510</v>
      </c>
      <c r="F297" s="298">
        <v>-796507</v>
      </c>
      <c r="G297" s="298">
        <v>-837167</v>
      </c>
      <c r="H297" s="298">
        <v>0</v>
      </c>
      <c r="I297" s="298">
        <v>-9083822</v>
      </c>
      <c r="J297" s="301">
        <v>22139625</v>
      </c>
      <c r="K297" s="302">
        <v>26256194</v>
      </c>
      <c r="L297" s="302">
        <v>18823042</v>
      </c>
      <c r="M297" s="302">
        <v>17848541</v>
      </c>
      <c r="N297" s="302">
        <v>27875237</v>
      </c>
    </row>
    <row r="298" spans="1:14">
      <c r="A298" s="296">
        <v>39700</v>
      </c>
      <c r="B298" s="297" t="s">
        <v>649</v>
      </c>
      <c r="C298" s="300">
        <v>-14340902</v>
      </c>
      <c r="D298" s="298">
        <v>-14331508</v>
      </c>
      <c r="E298" s="298">
        <v>-7704979</v>
      </c>
      <c r="F298" s="298">
        <v>-3013059</v>
      </c>
      <c r="G298" s="298">
        <v>-3150224</v>
      </c>
      <c r="H298" s="298">
        <v>0</v>
      </c>
      <c r="I298" s="298">
        <v>-42540672</v>
      </c>
      <c r="J298" s="301">
        <v>85545368</v>
      </c>
      <c r="K298" s="302">
        <v>101451393</v>
      </c>
      <c r="L298" s="302">
        <v>72730413</v>
      </c>
      <c r="M298" s="302">
        <v>68965034</v>
      </c>
      <c r="N298" s="302">
        <v>107707216</v>
      </c>
    </row>
    <row r="299" spans="1:14">
      <c r="A299" s="296">
        <v>39703</v>
      </c>
      <c r="B299" s="297" t="s">
        <v>650</v>
      </c>
      <c r="C299" s="300">
        <v>-46726</v>
      </c>
      <c r="D299" s="298">
        <v>-46045</v>
      </c>
      <c r="E299" s="298">
        <v>213364</v>
      </c>
      <c r="F299" s="298">
        <v>39202</v>
      </c>
      <c r="G299" s="298">
        <v>-258968</v>
      </c>
      <c r="H299" s="298">
        <v>0</v>
      </c>
      <c r="I299" s="298">
        <v>-99173</v>
      </c>
      <c r="J299" s="301">
        <v>6204590</v>
      </c>
      <c r="K299" s="302">
        <v>7358251</v>
      </c>
      <c r="L299" s="302">
        <v>5275124</v>
      </c>
      <c r="M299" s="302">
        <v>5002021</v>
      </c>
      <c r="N299" s="302">
        <v>7811985</v>
      </c>
    </row>
    <row r="300" spans="1:14">
      <c r="A300" s="296">
        <v>39705</v>
      </c>
      <c r="B300" s="297" t="s">
        <v>651</v>
      </c>
      <c r="C300" s="300">
        <v>-3190577</v>
      </c>
      <c r="D300" s="298">
        <v>-3188270</v>
      </c>
      <c r="E300" s="298">
        <v>-1146748</v>
      </c>
      <c r="F300" s="298">
        <v>-508611</v>
      </c>
      <c r="G300" s="298">
        <v>-704409</v>
      </c>
      <c r="H300" s="298">
        <v>0</v>
      </c>
      <c r="I300" s="298">
        <v>-8738615</v>
      </c>
      <c r="J300" s="301">
        <v>21006440</v>
      </c>
      <c r="K300" s="302">
        <v>24912309</v>
      </c>
      <c r="L300" s="302">
        <v>17859612</v>
      </c>
      <c r="M300" s="302">
        <v>16934989</v>
      </c>
      <c r="N300" s="302">
        <v>26448483</v>
      </c>
    </row>
    <row r="301" spans="1:14">
      <c r="A301" s="296">
        <v>39800</v>
      </c>
      <c r="B301" s="297" t="s">
        <v>652</v>
      </c>
      <c r="C301" s="300">
        <v>-15899131</v>
      </c>
      <c r="D301" s="298">
        <v>-15888908</v>
      </c>
      <c r="E301" s="298">
        <v>-8698369</v>
      </c>
      <c r="F301" s="298">
        <v>-4989413</v>
      </c>
      <c r="G301" s="298">
        <v>-3986353</v>
      </c>
      <c r="H301" s="298">
        <v>0</v>
      </c>
      <c r="I301" s="298">
        <v>-49462174</v>
      </c>
      <c r="J301" s="301">
        <v>93091220</v>
      </c>
      <c r="K301" s="302">
        <v>110400297</v>
      </c>
      <c r="L301" s="302">
        <v>79145874</v>
      </c>
      <c r="M301" s="302">
        <v>75048356</v>
      </c>
      <c r="N301" s="302">
        <v>117207938</v>
      </c>
    </row>
    <row r="302" spans="1:14">
      <c r="A302" s="296">
        <v>39805</v>
      </c>
      <c r="B302" s="297" t="s">
        <v>653</v>
      </c>
      <c r="C302" s="300">
        <v>-1718530</v>
      </c>
      <c r="D302" s="298">
        <v>-1717341</v>
      </c>
      <c r="E302" s="298">
        <v>-793485</v>
      </c>
      <c r="F302" s="298">
        <v>-325652</v>
      </c>
      <c r="G302" s="298">
        <v>-546609</v>
      </c>
      <c r="H302" s="298">
        <v>0</v>
      </c>
      <c r="I302" s="298">
        <v>-5101617</v>
      </c>
      <c r="J302" s="301">
        <v>10830620</v>
      </c>
      <c r="K302" s="302">
        <v>12844430</v>
      </c>
      <c r="L302" s="302">
        <v>9208160</v>
      </c>
      <c r="M302" s="302">
        <v>8731438</v>
      </c>
      <c r="N302" s="302">
        <v>13636459</v>
      </c>
    </row>
    <row r="303" spans="1:14">
      <c r="A303" s="296">
        <v>39900</v>
      </c>
      <c r="B303" s="297" t="s">
        <v>654</v>
      </c>
      <c r="C303" s="300">
        <v>-7705887</v>
      </c>
      <c r="D303" s="298">
        <v>-7700702</v>
      </c>
      <c r="E303" s="298">
        <v>-4449502</v>
      </c>
      <c r="F303" s="298">
        <v>-2209868</v>
      </c>
      <c r="G303" s="298">
        <v>-2072032</v>
      </c>
      <c r="H303" s="298">
        <v>0</v>
      </c>
      <c r="I303" s="298">
        <v>-24137991</v>
      </c>
      <c r="J303" s="301">
        <v>47219635</v>
      </c>
      <c r="K303" s="302">
        <v>55999499</v>
      </c>
      <c r="L303" s="302">
        <v>40145991</v>
      </c>
      <c r="M303" s="302">
        <v>38067564</v>
      </c>
      <c r="N303" s="302">
        <v>59452610</v>
      </c>
    </row>
    <row r="304" spans="1:14">
      <c r="A304" s="296">
        <v>40000</v>
      </c>
      <c r="B304" s="297" t="s">
        <v>655</v>
      </c>
      <c r="C304" s="300">
        <v>-11034160</v>
      </c>
      <c r="D304" s="298">
        <v>-11025286</v>
      </c>
      <c r="E304" s="298">
        <v>-2493569</v>
      </c>
      <c r="F304" s="298">
        <v>3171231</v>
      </c>
      <c r="G304" s="298">
        <v>-997876</v>
      </c>
      <c r="H304" s="298">
        <v>0</v>
      </c>
      <c r="I304" s="298">
        <v>-22379660</v>
      </c>
      <c r="J304" s="301">
        <v>80813930</v>
      </c>
      <c r="K304" s="302">
        <v>95840207</v>
      </c>
      <c r="L304" s="302">
        <v>68707759</v>
      </c>
      <c r="M304" s="302">
        <v>65150640</v>
      </c>
      <c r="N304" s="302">
        <v>101750026</v>
      </c>
    </row>
    <row r="305" spans="1:14">
      <c r="A305" s="296">
        <v>51000</v>
      </c>
      <c r="B305" s="297" t="s">
        <v>656</v>
      </c>
      <c r="C305" s="300">
        <v>-113100447</v>
      </c>
      <c r="D305" s="298">
        <v>-113019005</v>
      </c>
      <c r="E305" s="298">
        <v>-41826591</v>
      </c>
      <c r="F305" s="298">
        <v>-4549310</v>
      </c>
      <c r="G305" s="298">
        <v>-10378982</v>
      </c>
      <c r="H305" s="298">
        <v>0</v>
      </c>
      <c r="I305" s="298">
        <v>-282874335</v>
      </c>
      <c r="J305" s="301">
        <v>741654894</v>
      </c>
      <c r="K305" s="302">
        <v>879555774</v>
      </c>
      <c r="L305" s="302">
        <v>630552749</v>
      </c>
      <c r="M305" s="302">
        <v>597907946</v>
      </c>
      <c r="N305" s="302">
        <v>933792043</v>
      </c>
    </row>
    <row r="306" spans="1:14">
      <c r="A306" s="332">
        <v>51000.2</v>
      </c>
      <c r="B306" s="297" t="s">
        <v>657</v>
      </c>
      <c r="C306" s="300">
        <v>-6818</v>
      </c>
      <c r="D306" s="298">
        <v>-6759</v>
      </c>
      <c r="E306" s="298">
        <v>30231</v>
      </c>
      <c r="F306" s="298">
        <v>8196</v>
      </c>
      <c r="G306" s="298">
        <v>-60955</v>
      </c>
      <c r="H306" s="298">
        <v>0</v>
      </c>
      <c r="I306" s="298">
        <v>-36105</v>
      </c>
      <c r="J306" s="301">
        <v>538630</v>
      </c>
      <c r="K306" s="302">
        <v>638781</v>
      </c>
      <c r="L306" s="302">
        <v>457942</v>
      </c>
      <c r="M306" s="302">
        <v>434233</v>
      </c>
      <c r="N306" s="302">
        <v>678171</v>
      </c>
    </row>
    <row r="307" spans="1:14">
      <c r="A307" s="332">
        <v>51000.3</v>
      </c>
      <c r="B307" s="297" t="s">
        <v>658</v>
      </c>
      <c r="C307" s="300">
        <v>-1937201</v>
      </c>
      <c r="D307" s="298">
        <v>-1934998</v>
      </c>
      <c r="E307" s="298">
        <v>-372533</v>
      </c>
      <c r="F307" s="298">
        <v>84438</v>
      </c>
      <c r="G307" s="298">
        <v>-233180</v>
      </c>
      <c r="H307" s="298">
        <v>0</v>
      </c>
      <c r="I307" s="298">
        <v>-4393474</v>
      </c>
      <c r="J307" s="301">
        <v>20056168</v>
      </c>
      <c r="K307" s="302">
        <v>23785347</v>
      </c>
      <c r="L307" s="302">
        <v>17051694</v>
      </c>
      <c r="M307" s="302">
        <v>16168898</v>
      </c>
      <c r="N307" s="302">
        <v>25252028</v>
      </c>
    </row>
    <row r="308" spans="1:14">
      <c r="A308" s="296">
        <v>60000</v>
      </c>
      <c r="B308" s="297" t="s">
        <v>659</v>
      </c>
      <c r="C308" s="300">
        <v>-548185</v>
      </c>
      <c r="D308" s="298">
        <v>-547788</v>
      </c>
      <c r="E308" s="298">
        <v>-51981</v>
      </c>
      <c r="F308" s="298">
        <v>104481</v>
      </c>
      <c r="G308" s="298">
        <v>-113805</v>
      </c>
      <c r="H308" s="298">
        <v>0</v>
      </c>
      <c r="I308" s="298">
        <v>-1157278</v>
      </c>
      <c r="J308" s="301">
        <v>3616401</v>
      </c>
      <c r="K308" s="302">
        <v>4288822</v>
      </c>
      <c r="L308" s="302">
        <v>3074653</v>
      </c>
      <c r="M308" s="302">
        <v>2915473</v>
      </c>
      <c r="N308" s="302">
        <v>4553285</v>
      </c>
    </row>
    <row r="309" spans="1:14">
      <c r="A309" s="296">
        <v>90901</v>
      </c>
      <c r="B309" s="297" t="s">
        <v>660</v>
      </c>
      <c r="C309" s="300">
        <v>-2453529</v>
      </c>
      <c r="D309" s="298">
        <v>-2451035</v>
      </c>
      <c r="E309" s="298">
        <v>-1324014</v>
      </c>
      <c r="F309" s="298">
        <v>-242917</v>
      </c>
      <c r="G309" s="298">
        <v>-912207</v>
      </c>
      <c r="H309" s="298">
        <v>0</v>
      </c>
      <c r="I309" s="298">
        <v>-7383702</v>
      </c>
      <c r="J309" s="301">
        <v>22710088</v>
      </c>
      <c r="K309" s="302">
        <v>26932728</v>
      </c>
      <c r="L309" s="302">
        <v>19308048</v>
      </c>
      <c r="M309" s="302">
        <v>18308437</v>
      </c>
      <c r="N309" s="302">
        <v>28593487</v>
      </c>
    </row>
    <row r="310" spans="1:14">
      <c r="A310" s="296">
        <v>91041</v>
      </c>
      <c r="B310" s="297" t="s">
        <v>661</v>
      </c>
      <c r="C310" s="300">
        <v>-389041</v>
      </c>
      <c r="D310" s="298">
        <v>-388521</v>
      </c>
      <c r="E310" s="298">
        <v>-138163</v>
      </c>
      <c r="F310" s="298">
        <v>-735</v>
      </c>
      <c r="G310" s="298">
        <v>-106697</v>
      </c>
      <c r="H310" s="298">
        <v>0</v>
      </c>
      <c r="I310" s="298">
        <v>-1023157</v>
      </c>
      <c r="J310" s="301">
        <v>4734542</v>
      </c>
      <c r="K310" s="302">
        <v>5614867</v>
      </c>
      <c r="L310" s="302">
        <v>4025293</v>
      </c>
      <c r="M310" s="302">
        <v>3816897</v>
      </c>
      <c r="N310" s="302">
        <v>5961098</v>
      </c>
    </row>
    <row r="311" spans="1:14">
      <c r="A311" s="296">
        <v>91111</v>
      </c>
      <c r="B311" s="297" t="s">
        <v>662</v>
      </c>
      <c r="C311" s="300">
        <v>-262236</v>
      </c>
      <c r="D311" s="298">
        <v>-262018</v>
      </c>
      <c r="E311" s="298">
        <v>-204589</v>
      </c>
      <c r="F311" s="298">
        <v>-88494</v>
      </c>
      <c r="G311" s="298">
        <v>-100397</v>
      </c>
      <c r="H311" s="298">
        <v>0</v>
      </c>
      <c r="I311" s="298">
        <v>-917734</v>
      </c>
      <c r="J311" s="301">
        <v>1987151</v>
      </c>
      <c r="K311" s="302">
        <v>2356636</v>
      </c>
      <c r="L311" s="302">
        <v>1689470</v>
      </c>
      <c r="M311" s="302">
        <v>1602003</v>
      </c>
      <c r="N311" s="302">
        <v>2501954</v>
      </c>
    </row>
    <row r="312" spans="1:14">
      <c r="A312" s="296">
        <v>91151</v>
      </c>
      <c r="B312" s="297" t="s">
        <v>663</v>
      </c>
      <c r="C312" s="300">
        <v>-734233</v>
      </c>
      <c r="D312" s="298">
        <v>-733535</v>
      </c>
      <c r="E312" s="298">
        <v>-413090</v>
      </c>
      <c r="F312" s="298">
        <v>-75825</v>
      </c>
      <c r="G312" s="298">
        <v>-195664</v>
      </c>
      <c r="H312" s="298">
        <v>0</v>
      </c>
      <c r="I312" s="298">
        <v>-2152347</v>
      </c>
      <c r="J312" s="301">
        <v>6358836</v>
      </c>
      <c r="K312" s="302">
        <v>7541177</v>
      </c>
      <c r="L312" s="302">
        <v>5406263</v>
      </c>
      <c r="M312" s="302">
        <v>5126372</v>
      </c>
      <c r="N312" s="302">
        <v>8006191</v>
      </c>
    </row>
    <row r="313" spans="1:14">
      <c r="A313" s="296">
        <v>98101</v>
      </c>
      <c r="B313" s="297" t="s">
        <v>664</v>
      </c>
      <c r="C313" s="300">
        <v>-3255893</v>
      </c>
      <c r="D313" s="298">
        <v>-3252706</v>
      </c>
      <c r="E313" s="298">
        <v>-1709473</v>
      </c>
      <c r="F313" s="298">
        <v>-137247</v>
      </c>
      <c r="G313" s="298">
        <v>-742878</v>
      </c>
      <c r="H313" s="298">
        <v>0</v>
      </c>
      <c r="I313" s="298">
        <v>-9098197</v>
      </c>
      <c r="J313" s="301">
        <v>29029365</v>
      </c>
      <c r="K313" s="302">
        <v>34426991</v>
      </c>
      <c r="L313" s="302">
        <v>24680679</v>
      </c>
      <c r="M313" s="302">
        <v>23402917</v>
      </c>
      <c r="N313" s="302">
        <v>36549871</v>
      </c>
    </row>
    <row r="314" spans="1:14">
      <c r="A314" s="296">
        <v>98103</v>
      </c>
      <c r="B314" s="297" t="s">
        <v>665</v>
      </c>
      <c r="C314" s="300">
        <v>-677579</v>
      </c>
      <c r="D314" s="298">
        <v>-676963</v>
      </c>
      <c r="E314" s="298">
        <v>-260753</v>
      </c>
      <c r="F314" s="298">
        <v>42113</v>
      </c>
      <c r="G314" s="298">
        <v>-50345</v>
      </c>
      <c r="H314" s="298">
        <v>0</v>
      </c>
      <c r="I314" s="298">
        <v>-1623527</v>
      </c>
      <c r="J314" s="301">
        <v>5612457</v>
      </c>
      <c r="K314" s="302">
        <v>6656019</v>
      </c>
      <c r="L314" s="302">
        <v>4771694</v>
      </c>
      <c r="M314" s="302">
        <v>4524655</v>
      </c>
      <c r="N314" s="302">
        <v>7066451</v>
      </c>
    </row>
    <row r="315" spans="1:14">
      <c r="A315" s="296">
        <v>98111</v>
      </c>
      <c r="B315" s="297" t="s">
        <v>666</v>
      </c>
      <c r="C315" s="300">
        <v>-1288160</v>
      </c>
      <c r="D315" s="298">
        <v>-1286981</v>
      </c>
      <c r="E315" s="298">
        <v>-531516</v>
      </c>
      <c r="F315" s="298">
        <v>-115521</v>
      </c>
      <c r="G315" s="298">
        <v>-303421</v>
      </c>
      <c r="H315" s="298">
        <v>0</v>
      </c>
      <c r="I315" s="298">
        <v>-3525599</v>
      </c>
      <c r="J315" s="301">
        <v>10737851</v>
      </c>
      <c r="K315" s="302">
        <v>12734412</v>
      </c>
      <c r="L315" s="302">
        <v>9129288</v>
      </c>
      <c r="M315" s="302">
        <v>8656649</v>
      </c>
      <c r="N315" s="302">
        <v>13519657</v>
      </c>
    </row>
    <row r="316" spans="1:14">
      <c r="A316" s="296">
        <v>98131</v>
      </c>
      <c r="B316" s="297" t="s">
        <v>667</v>
      </c>
      <c r="C316" s="300">
        <v>-417663</v>
      </c>
      <c r="D316" s="298">
        <v>-417390</v>
      </c>
      <c r="E316" s="298">
        <v>-148430</v>
      </c>
      <c r="F316" s="298">
        <v>24907</v>
      </c>
      <c r="G316" s="298">
        <v>-26060</v>
      </c>
      <c r="H316" s="298">
        <v>0</v>
      </c>
      <c r="I316" s="298">
        <v>-984636</v>
      </c>
      <c r="J316" s="301">
        <v>2483313</v>
      </c>
      <c r="K316" s="302">
        <v>2945052</v>
      </c>
      <c r="L316" s="302">
        <v>2111305</v>
      </c>
      <c r="M316" s="302">
        <v>2001999</v>
      </c>
      <c r="N316" s="302">
        <v>3126653</v>
      </c>
    </row>
    <row r="317" spans="1:14">
      <c r="A317" s="296">
        <v>99401</v>
      </c>
      <c r="B317" s="297" t="s">
        <v>668</v>
      </c>
      <c r="C317" s="300">
        <v>-1204949</v>
      </c>
      <c r="D317" s="298">
        <v>-1204041</v>
      </c>
      <c r="E317" s="298">
        <v>-748541</v>
      </c>
      <c r="F317" s="298">
        <v>-173986</v>
      </c>
      <c r="G317" s="298">
        <v>-287226</v>
      </c>
      <c r="H317" s="298">
        <v>0</v>
      </c>
      <c r="I317" s="298">
        <v>-3618743</v>
      </c>
      <c r="J317" s="301">
        <v>8267296</v>
      </c>
      <c r="K317" s="302">
        <v>9804490</v>
      </c>
      <c r="L317" s="302">
        <v>7028830</v>
      </c>
      <c r="M317" s="302">
        <v>6664936</v>
      </c>
      <c r="N317" s="302">
        <v>10409067</v>
      </c>
    </row>
    <row r="318" spans="1:14">
      <c r="A318" s="296">
        <v>99521</v>
      </c>
      <c r="B318" s="297" t="s">
        <v>669</v>
      </c>
      <c r="C318" s="300">
        <v>-375922</v>
      </c>
      <c r="D318" s="298">
        <v>-375355</v>
      </c>
      <c r="E318" s="298">
        <v>-89237</v>
      </c>
      <c r="F318" s="298">
        <v>10981</v>
      </c>
      <c r="G318" s="298">
        <v>-137163</v>
      </c>
      <c r="H318" s="298">
        <v>0</v>
      </c>
      <c r="I318" s="298">
        <v>-966696</v>
      </c>
      <c r="J318" s="301">
        <v>5162054</v>
      </c>
      <c r="K318" s="302">
        <v>6121869</v>
      </c>
      <c r="L318" s="302">
        <v>4388763</v>
      </c>
      <c r="M318" s="302">
        <v>4161549</v>
      </c>
      <c r="N318" s="302">
        <v>6499364</v>
      </c>
    </row>
    <row r="319" spans="1:14" s="308" customFormat="1" ht="16.5" thickBot="1">
      <c r="A319" s="296">
        <v>99831</v>
      </c>
      <c r="B319" s="297" t="s">
        <v>670</v>
      </c>
      <c r="C319" s="305">
        <v>-54073</v>
      </c>
      <c r="D319" s="303">
        <v>-54009</v>
      </c>
      <c r="E319" s="303">
        <v>-51082</v>
      </c>
      <c r="F319" s="303">
        <v>9243</v>
      </c>
      <c r="G319" s="303">
        <v>-10899</v>
      </c>
      <c r="H319" s="303">
        <v>0</v>
      </c>
      <c r="I319" s="303">
        <v>-160820</v>
      </c>
      <c r="J319" s="306">
        <v>591209</v>
      </c>
      <c r="K319" s="307">
        <v>701136</v>
      </c>
      <c r="L319" s="307">
        <v>502644</v>
      </c>
      <c r="M319" s="307">
        <v>476621</v>
      </c>
      <c r="N319" s="307">
        <v>744370</v>
      </c>
    </row>
    <row r="320" spans="1:14" s="308" customFormat="1" ht="18" customHeight="1" thickBot="1">
      <c r="A320" s="309"/>
      <c r="B320" s="310" t="s">
        <v>325</v>
      </c>
      <c r="C320" s="313">
        <v>-3930136541</v>
      </c>
      <c r="D320" s="311">
        <v>-3927090300</v>
      </c>
      <c r="E320" s="311">
        <v>-1654111339</v>
      </c>
      <c r="F320" s="315">
        <v>-621460027</v>
      </c>
      <c r="G320" s="311">
        <v>-909968682</v>
      </c>
      <c r="H320" s="317">
        <v>0</v>
      </c>
      <c r="I320" s="312">
        <v>-11042766889</v>
      </c>
      <c r="J320" s="314">
        <v>27740851233</v>
      </c>
      <c r="K320" s="311">
        <v>32898894178</v>
      </c>
      <c r="L320" s="311">
        <v>23585187860</v>
      </c>
      <c r="M320" s="311">
        <v>22364142016</v>
      </c>
      <c r="N320" s="312">
        <v>34927546972</v>
      </c>
    </row>
    <row r="321" spans="1:14" ht="18" customHeight="1">
      <c r="A321" s="318"/>
      <c r="B321" s="319"/>
      <c r="C321" s="320"/>
      <c r="D321" s="320"/>
      <c r="E321" s="320"/>
      <c r="F321" s="320"/>
      <c r="G321" s="320"/>
      <c r="H321" s="320"/>
      <c r="I321" s="320"/>
      <c r="J321" s="322"/>
      <c r="K321" s="323"/>
      <c r="L321" s="323"/>
      <c r="M321" s="323"/>
      <c r="N321" s="323"/>
    </row>
    <row r="322" spans="1:14" ht="18" customHeight="1">
      <c r="J322" s="324"/>
      <c r="K322" s="325"/>
      <c r="L322" s="325"/>
      <c r="M322" s="325"/>
      <c r="N322" s="325"/>
    </row>
    <row r="323" spans="1:14" ht="18" customHeight="1">
      <c r="J323" s="326"/>
      <c r="K323" s="327"/>
      <c r="L323" s="327"/>
      <c r="M323" s="327"/>
      <c r="N323" s="327"/>
    </row>
    <row r="324" spans="1:14" ht="18" customHeight="1">
      <c r="J324" s="326"/>
      <c r="K324" s="327"/>
      <c r="L324" s="327"/>
      <c r="M324" s="327"/>
      <c r="N324" s="327"/>
    </row>
    <row r="325" spans="1:14" ht="18" customHeight="1"/>
    <row r="326" spans="1:14" ht="18" customHeight="1"/>
    <row r="327" spans="1:14" ht="18" customHeight="1"/>
    <row r="328" spans="1:14" ht="18" customHeight="1"/>
    <row r="329" spans="1:14" ht="18" customHeight="1">
      <c r="J329" s="329"/>
      <c r="K329" s="330"/>
      <c r="L329" s="330"/>
      <c r="M329" s="330"/>
      <c r="N329" s="331"/>
    </row>
    <row r="330" spans="1:14" ht="18" customHeight="1"/>
    <row r="331" spans="1:14" ht="18" customHeight="1"/>
    <row r="332" spans="1:14" ht="18" customHeight="1"/>
    <row r="333" spans="1:14" ht="18" customHeight="1"/>
    <row r="334" spans="1:14" ht="18" customHeight="1"/>
    <row r="335" spans="1:14" ht="18" customHeight="1"/>
    <row r="336" spans="1:14"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36"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54"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sheetData>
  <sheetProtection algorithmName="SHA-512" hashValue="Os21l0I2XF8/TyzisWR7lEzpNZGGPRfOq6l2ipzeyZrFWfOmqy8AhuVtfuJOdSqjKoBSgJjjB+XlrA+weADL1g==" saltValue="HHJwy1Na+26nSIPCdgvKKQ==" spinCount="100000" sheet="1" objects="1" scenarios="1"/>
  <mergeCells count="1">
    <mergeCell ref="C8:I8"/>
  </mergeCells>
  <conditionalFormatting sqref="J324:N324">
    <cfRule type="cellIs" dxfId="0" priority="1" operator="notEqual">
      <formula>0</formula>
    </cfRule>
  </conditionalFormatting>
  <printOptions horizontalCentered="1"/>
  <pageMargins left="0.25" right="0.25" top="0.75" bottom="0.75" header="0.25" footer="0.25"/>
  <pageSetup scale="40" firstPageNumber="7" fitToWidth="3" orientation="landscape" verticalDpi="300" r:id="rId1"/>
  <headerFooter scaleWithDoc="0" alignWithMargins="0">
    <oddHeader>&amp;L&amp;"Arial,Bold"APPENDIX: GASB 75 Calculations for North Carolina State Health Plan
Information as of June 30, 2018 to be Reported June 30, 2019</oddHeader>
    <oddFooter>&amp;L&amp;G&amp;R&amp;P</oddFooter>
  </headerFooter>
  <rowBreaks count="1" manualBreakCount="1">
    <brk id="321" max="16383" man="1"/>
  </rowBreaks>
  <colBreaks count="1" manualBreakCount="1">
    <brk id="9" min="5" max="31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SZA3YSNECVJS-888571302-33</_dlc_DocId>
    <_dlc_DocIdUrl xmlns="1b9e605d-6da6-421e-84a6-6502d598475a">
      <Url>https://compass.nctreasurer.com/wcr/_layouts/15/DocIdRedir.aspx?ID=SZA3YSNECVJS-888571302-33</Url>
      <Description>SZA3YSNECVJS-888571302-33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F68DEA-3D66-42AF-9D90-07BC4F88A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8A7471-F53B-449F-8665-C563C160D6EF}">
  <ds:schemaRefs>
    <ds:schemaRef ds:uri="http://purl.org/dc/terms/"/>
    <ds:schemaRef ds:uri="http://schemas.microsoft.com/office/2006/metadata/properties"/>
    <ds:schemaRef ds:uri="1b9e605d-6da6-421e-84a6-6502d598475a"/>
    <ds:schemaRef ds:uri="http://purl.org/dc/elements/1.1/"/>
    <ds:schemaRef ds:uri="F649DC96-43A9-4905-BB6F-345F046C23DB"/>
    <ds:schemaRef ds:uri="http://schemas.microsoft.com/office/infopath/2007/PartnerControls"/>
    <ds:schemaRef ds:uri="http://schemas.microsoft.com/office/2006/documentManagement/types"/>
    <ds:schemaRef ds:uri="http://schemas.microsoft.com/sharepoint/v3/fields"/>
    <ds:schemaRef ds:uri="http://purl.org/dc/dcmitype/"/>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4.xml><?xml version="1.0" encoding="utf-8"?>
<ds:datastoreItem xmlns:ds="http://schemas.openxmlformats.org/officeDocument/2006/customXml" ds:itemID="{2A59C7E4-B518-4D9D-92AE-26B179CB6A6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Info</vt:lpstr>
      <vt:lpstr>JE Template</vt:lpstr>
      <vt:lpstr>2021 Summary</vt:lpstr>
      <vt:lpstr>2020 Summary</vt:lpstr>
      <vt:lpstr>Contributions FY 2020</vt:lpstr>
      <vt:lpstr>Contributions FY 2019</vt:lpstr>
      <vt:lpstr>Amortization Schedule FY 2020</vt:lpstr>
      <vt:lpstr>'Amortization Schedule FY 2020'!ERData</vt:lpstr>
      <vt:lpstr>'Contributions FY 2020'!ERData</vt:lpstr>
      <vt:lpstr>'2021 Summary'!Print_Area</vt:lpstr>
      <vt:lpstr>'Amortization Schedule FY 2020'!Print_Area</vt:lpstr>
      <vt:lpstr>'Contributions FY 2020'!Print_Area</vt:lpstr>
      <vt:lpstr>'2020 Summary'!Print_Titles</vt:lpstr>
      <vt:lpstr>'2021 Summary'!Print_Titles</vt:lpstr>
      <vt:lpstr>'Amortization Schedule FY 2020'!Print_Titles</vt:lpstr>
      <vt:lpstr>'Contributions FY 2020'!Print_Titles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Eric Faust</cp:lastModifiedBy>
  <cp:lastPrinted>2016-02-17T19:22:39Z</cp:lastPrinted>
  <dcterms:created xsi:type="dcterms:W3CDTF">2015-01-07T18:39:17Z</dcterms:created>
  <dcterms:modified xsi:type="dcterms:W3CDTF">2021-07-16T18:22:35Z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267b4b44-ff90-40e0-aa73-8c60764ce91f</vt:lpwstr>
  </property>
</Properties>
</file>