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custom.xml" ContentType="application/vnd.openxmlformats-officedocument.custom-properties+xml"/>
  <Override PartName="/customXml/itemProps1.xml" ContentType="application/vnd.openxmlformats-officedocument.customXml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2018 Website Files\OPEB\"/>
    </mc:Choice>
  </mc:AlternateContent>
  <bookViews>
    <workbookView xWindow="0" yWindow="0" windowWidth="19200" windowHeight="11580" tabRatio="576"/>
  </bookViews>
  <sheets>
    <sheet name="Info" sheetId="6" r:id="rId1"/>
    <sheet name="JE Template" sheetId="10" r:id="rId2"/>
    <sheet name="2018 Summary" sheetId="22" r:id="rId3"/>
    <sheet name="DIPNC Contributions 2017" sheetId="21" r:id="rId4"/>
    <sheet name="Deferred Amortization" sheetId="23" r:id="rId5"/>
  </sheets>
  <externalReferences>
    <externalReference r:id="rId6"/>
    <externalReference r:id="rId7"/>
  </externalReferences>
  <definedNames>
    <definedName name="_xlnm._FilterDatabase" localSheetId="2" hidden="1">'2018 Summary'!$A$2:$T$297</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4">#REF!</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4">#REF!</definedName>
    <definedName name="EmployerRates" localSheetId="0">#REF!</definedName>
    <definedName name="EmployerRates" localSheetId="1">#REF!</definedName>
    <definedName name="EmployerRates">#REF!</definedName>
    <definedName name="EmployerRatesLEO" localSheetId="4">#REF!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2">'2018 Summary'!$A$1:$T$312</definedName>
    <definedName name="_xlnm.Print_Titles" localSheetId="2">'2018 Summary'!$1:$2</definedName>
    <definedName name="_xlnm.Print_Titles" localSheetId="4">'Deferred Amortization'!$A:$D,'Deferred Amortization'!$3:$4</definedName>
    <definedName name="ProjDisc?">[1]DeveloperInfo!$D$65</definedName>
    <definedName name="ProValResults" localSheetId="4">#REF!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4">#REF!</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4">#REF!</definedName>
    <definedName name="UnfundedData" localSheetId="1">#REF!</definedName>
    <definedName name="UnfundedData">#REF!</definedName>
    <definedName name="UnfundedLY" localSheetId="4">#REF!</definedName>
    <definedName name="UnfundedLY" localSheetId="1">#REF!</definedName>
    <definedName name="UnfundedLY">#REF!</definedName>
    <definedName name="UnfunedLYLEO" localSheetId="4">#REF!</definedName>
    <definedName name="UnfunedLYLEO" localSheetId="1">#REF!</definedName>
    <definedName name="UnfunedLYLEO">#REF!</definedName>
    <definedName name="VersionGASB">[1]DeveloperInfo!$D$4</definedName>
  </definedNames>
  <calcPr calcId="162913"/>
</workbook>
</file>

<file path=xl/calcChain.xml><?xml version="1.0" encoding="utf-8"?>
<calcChain xmlns="http://schemas.openxmlformats.org/spreadsheetml/2006/main">
  <c r="C18" i="6" l="1"/>
  <c r="V15" i="10"/>
  <c r="U15" i="10"/>
  <c r="T15" i="10"/>
  <c r="R15" i="10"/>
  <c r="Q15" i="10"/>
  <c r="P15" i="10"/>
  <c r="O15" i="10"/>
  <c r="M15" i="10"/>
  <c r="L15" i="10"/>
  <c r="K15" i="10"/>
  <c r="J15" i="10"/>
  <c r="H15" i="10"/>
  <c r="E293" i="22" l="1"/>
  <c r="E294" i="22"/>
  <c r="E295" i="22"/>
  <c r="E292" i="22"/>
  <c r="E5" i="22"/>
  <c r="E6" i="22"/>
  <c r="E7" i="22"/>
  <c r="E8" i="22"/>
  <c r="E9" i="22"/>
  <c r="E10" i="22"/>
  <c r="E11" i="22"/>
  <c r="E12" i="22"/>
  <c r="E13" i="22"/>
  <c r="E14" i="22"/>
  <c r="E15" i="22"/>
  <c r="E16" i="22"/>
  <c r="E17" i="22"/>
  <c r="E18" i="22"/>
  <c r="E19" i="22"/>
  <c r="E20" i="22"/>
  <c r="E21" i="22"/>
  <c r="E23" i="22"/>
  <c r="E24" i="22"/>
  <c r="E25" i="22"/>
  <c r="E26" i="22"/>
  <c r="E27" i="22"/>
  <c r="E28" i="22"/>
  <c r="E29" i="22"/>
  <c r="E31" i="22"/>
  <c r="E32" i="22"/>
  <c r="E33" i="22"/>
  <c r="E34" i="22"/>
  <c r="E35" i="22"/>
  <c r="E36" i="22"/>
  <c r="E37" i="22"/>
  <c r="E38" i="22"/>
  <c r="E39" i="22"/>
  <c r="E40" i="22"/>
  <c r="E41" i="22"/>
  <c r="E42" i="22"/>
  <c r="E43" i="22"/>
  <c r="E44" i="22"/>
  <c r="E45" i="22"/>
  <c r="E46" i="22"/>
  <c r="E47" i="22"/>
  <c r="E48" i="22"/>
  <c r="E49"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E153" i="22"/>
  <c r="E154" i="22"/>
  <c r="E155" i="22"/>
  <c r="E156" i="22"/>
  <c r="E157" i="22"/>
  <c r="E158" i="22"/>
  <c r="E159" i="22"/>
  <c r="E160" i="22"/>
  <c r="E161" i="22"/>
  <c r="E162" i="22"/>
  <c r="E163" i="22"/>
  <c r="E164" i="22"/>
  <c r="E165" i="22"/>
  <c r="E166" i="22"/>
  <c r="E167" i="22"/>
  <c r="E168" i="22"/>
  <c r="E169" i="22"/>
  <c r="E170" i="22"/>
  <c r="E171" i="22"/>
  <c r="E172" i="22"/>
  <c r="E173" i="22"/>
  <c r="E174" i="22"/>
  <c r="E175" i="22"/>
  <c r="E176" i="22"/>
  <c r="E177" i="22"/>
  <c r="E178" i="22"/>
  <c r="E179" i="22"/>
  <c r="E180" i="22"/>
  <c r="E181" i="22"/>
  <c r="E182" i="22"/>
  <c r="E183" i="22"/>
  <c r="E184" i="22"/>
  <c r="E185" i="22"/>
  <c r="E186" i="22"/>
  <c r="E187" i="22"/>
  <c r="E188" i="22"/>
  <c r="E189" i="22"/>
  <c r="E190" i="22"/>
  <c r="E191" i="22"/>
  <c r="E192" i="22"/>
  <c r="E193" i="22"/>
  <c r="E194" i="22"/>
  <c r="E195" i="22"/>
  <c r="E196" i="22"/>
  <c r="E197" i="22"/>
  <c r="E198" i="22"/>
  <c r="E199" i="22"/>
  <c r="E200" i="22"/>
  <c r="E201" i="22"/>
  <c r="E202" i="22"/>
  <c r="E203" i="22"/>
  <c r="E204" i="22"/>
  <c r="E205" i="22"/>
  <c r="E207" i="22"/>
  <c r="E208" i="22"/>
  <c r="E209" i="22"/>
  <c r="E210" i="22"/>
  <c r="E211" i="22"/>
  <c r="E212" i="22"/>
  <c r="E213" i="22"/>
  <c r="E214" i="22"/>
  <c r="E215" i="22"/>
  <c r="E216" i="22"/>
  <c r="E217" i="22"/>
  <c r="E218" i="22"/>
  <c r="E219" i="22"/>
  <c r="E220" i="22"/>
  <c r="E221" i="22"/>
  <c r="E222" i="22"/>
  <c r="E223" i="22"/>
  <c r="E224" i="22"/>
  <c r="E225" i="22"/>
  <c r="E226" i="22"/>
  <c r="E227" i="22"/>
  <c r="E228" i="22"/>
  <c r="E229" i="22"/>
  <c r="E230" i="22"/>
  <c r="E231" i="22"/>
  <c r="E232" i="22"/>
  <c r="E233" i="22"/>
  <c r="E234" i="22"/>
  <c r="E235" i="22"/>
  <c r="E236" i="22"/>
  <c r="E237" i="22"/>
  <c r="E238" i="22"/>
  <c r="E239" i="22"/>
  <c r="E240" i="22"/>
  <c r="E241" i="22"/>
  <c r="E242" i="22"/>
  <c r="E243" i="22"/>
  <c r="E244" i="22"/>
  <c r="E245" i="22"/>
  <c r="E246" i="22"/>
  <c r="E247" i="22"/>
  <c r="E248" i="22"/>
  <c r="E249" i="22"/>
  <c r="E250" i="22"/>
  <c r="E251" i="22"/>
  <c r="E252" i="22"/>
  <c r="E253" i="22"/>
  <c r="E254" i="22"/>
  <c r="E255" i="22"/>
  <c r="E256" i="22"/>
  <c r="E257" i="22"/>
  <c r="E258" i="22"/>
  <c r="E259" i="22"/>
  <c r="E260" i="22"/>
  <c r="E261" i="22"/>
  <c r="E262" i="22"/>
  <c r="E263" i="22"/>
  <c r="E264" i="22"/>
  <c r="E265" i="22"/>
  <c r="E266" i="22"/>
  <c r="E267" i="22"/>
  <c r="E268" i="22"/>
  <c r="E269" i="22"/>
  <c r="E270" i="22"/>
  <c r="E271" i="22"/>
  <c r="E272" i="22"/>
  <c r="E273" i="22"/>
  <c r="E274" i="22"/>
  <c r="E275" i="22"/>
  <c r="E276" i="22"/>
  <c r="E277" i="22"/>
  <c r="E278" i="22"/>
  <c r="E279" i="22"/>
  <c r="E280" i="22"/>
  <c r="E281" i="22"/>
  <c r="E282" i="22"/>
  <c r="E283" i="22"/>
  <c r="E284" i="22"/>
  <c r="E285" i="22"/>
  <c r="E286" i="22"/>
  <c r="E287" i="22"/>
  <c r="E288" i="22"/>
  <c r="E289" i="22"/>
  <c r="E290" i="22"/>
  <c r="E291" i="22"/>
  <c r="E4" i="22"/>
  <c r="E300" i="22" l="1"/>
  <c r="G15" i="10" s="1"/>
  <c r="C295" i="21"/>
  <c r="F15" i="10" s="1"/>
  <c r="F33" i="10" l="1"/>
  <c r="E54" i="10" l="1"/>
  <c r="E32" i="10"/>
  <c r="B63" i="10" l="1"/>
  <c r="B64" i="10" s="1"/>
  <c r="B65" i="10" s="1"/>
  <c r="B66" i="10" s="1"/>
  <c r="V20" i="10"/>
  <c r="U20" i="10"/>
  <c r="T20" i="10"/>
  <c r="R20" i="10"/>
  <c r="Q20" i="10"/>
  <c r="P20" i="10"/>
  <c r="O20" i="10"/>
  <c r="M20" i="10"/>
  <c r="L20" i="10"/>
  <c r="K20" i="10"/>
  <c r="J20" i="10"/>
  <c r="G20" i="10"/>
  <c r="H20" i="10"/>
  <c r="F20" i="10"/>
  <c r="C2" i="10" l="1"/>
  <c r="A18" i="10" l="1"/>
  <c r="A13" i="10"/>
  <c r="B13" i="10" l="1"/>
  <c r="F13" i="10"/>
  <c r="D13" i="10"/>
  <c r="C13" i="10"/>
  <c r="D74" i="10" s="1"/>
  <c r="V13" i="10"/>
  <c r="E44" i="10" s="1"/>
  <c r="U13" i="10"/>
  <c r="M13" i="10"/>
  <c r="E27" i="10" s="1"/>
  <c r="O13" i="10"/>
  <c r="F28" i="10" s="1"/>
  <c r="R13" i="10"/>
  <c r="F31" i="10" s="1"/>
  <c r="T13" i="10"/>
  <c r="J13" i="10"/>
  <c r="E24" i="10" s="1"/>
  <c r="H13" i="10"/>
  <c r="E37" i="10" s="1"/>
  <c r="Q13" i="10"/>
  <c r="F29" i="10" s="1"/>
  <c r="L13" i="10"/>
  <c r="E25" i="10" s="1"/>
  <c r="P13" i="10"/>
  <c r="F30" i="10" s="1"/>
  <c r="K13" i="10"/>
  <c r="E26" i="10" s="1"/>
  <c r="G13" i="10"/>
  <c r="E65" i="10"/>
  <c r="E66" i="10"/>
  <c r="E62" i="10"/>
  <c r="E64" i="10"/>
  <c r="E63" i="10"/>
  <c r="F18" i="10"/>
  <c r="B18" i="10"/>
  <c r="H18" i="10"/>
  <c r="G18" i="10"/>
  <c r="Q18" i="10"/>
  <c r="R18" i="10"/>
  <c r="J18" i="10"/>
  <c r="L18" i="10"/>
  <c r="V18" i="10"/>
  <c r="D18" i="10"/>
  <c r="K18" i="10"/>
  <c r="T18" i="10"/>
  <c r="U18" i="10"/>
  <c r="M18" i="10"/>
  <c r="O18" i="10"/>
  <c r="P18" i="10"/>
  <c r="C18" i="10"/>
  <c r="F51" i="10" l="1"/>
  <c r="E52" i="10"/>
  <c r="F38" i="10"/>
  <c r="E38" i="10"/>
  <c r="E51" i="10"/>
  <c r="F53" i="10"/>
  <c r="F50" i="10"/>
  <c r="F52" i="10"/>
  <c r="E43" i="10"/>
  <c r="E50" i="10"/>
  <c r="E53" i="10"/>
  <c r="F34" i="10"/>
  <c r="E45" i="10"/>
  <c r="E34" i="10"/>
  <c r="E18" i="10"/>
  <c r="F74" i="10"/>
  <c r="E13" i="10"/>
  <c r="E74" i="10"/>
  <c r="E36" i="10" l="1"/>
  <c r="E39" i="10" s="1"/>
  <c r="E46" i="10"/>
  <c r="F36" i="10"/>
  <c r="F39" i="10" s="1"/>
  <c r="F55" i="10"/>
  <c r="E55" i="10"/>
  <c r="G39" i="10" l="1"/>
  <c r="E68" i="10" l="1"/>
</calcChain>
</file>

<file path=xl/sharedStrings.xml><?xml version="1.0" encoding="utf-8"?>
<sst xmlns="http://schemas.openxmlformats.org/spreadsheetml/2006/main" count="1360" uniqueCount="429">
  <si>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</si>
  <si>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</si>
  <si>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</si>
  <si>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</si>
  <si>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</si>
  <si>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</si>
  <si>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</si>
  <si>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</si>
  <si>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</si>
  <si>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</si>
  <si>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</si>
  <si>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</si>
  <si>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</si>
  <si>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</si>
  <si>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</si>
  <si>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</si>
  <si>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</si>
  <si>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</si>
  <si>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</si>
  <si>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</si>
  <si>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</si>
  <si>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</si>
  <si>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</si>
  <si>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</si>
  <si>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</si>
  <si>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</si>
  <si>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</si>
  <si>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</si>
  <si>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</si>
  <si>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</si>
  <si>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</si>
  <si>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</si>
  <si>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</si>
  <si>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</si>
  <si>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</si>
  <si>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</si>
  <si>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</si>
  <si>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</si>
  <si>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</si>
  <si>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</si>
  <si>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</si>
  <si>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</si>
  <si>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</si>
  <si>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</si>
  <si>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</si>
  <si>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</si>
  <si>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</si>
  <si>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</si>
  <si>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</si>
  <si>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</si>
  <si>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</si>
  <si>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</si>
  <si>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</si>
  <si>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</si>
  <si>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</si>
  <si>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</si>
  <si>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</si>
  <si>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</si>
  <si>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</si>
  <si>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</si>
  <si>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</si>
  <si>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</si>
  <si>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</si>
  <si>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</si>
  <si>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</si>
  <si>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</si>
  <si>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</si>
  <si>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</si>
  <si>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</si>
  <si>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</si>
  <si>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</si>
  <si>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</si>
  <si>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</si>
  <si>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</si>
  <si>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</si>
  <si>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</si>
  <si>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</si>
  <si>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</si>
  <si>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</si>
  <si>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</si>
  <si>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</si>
  <si>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</si>
  <si>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</si>
  <si>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</si>
  <si>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</si>
  <si>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</si>
  <si>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</si>
  <si>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</si>
  <si>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</si>
  <si>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</si>
  <si>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</si>
  <si>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</si>
  <si>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</si>
  <si>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</si>
  <si>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</si>
  <si>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</si>
  <si>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</si>
  <si>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</si>
  <si>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</si>
  <si>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SEGS ACADEMY</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</si>
  <si>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</si>
  <si>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</si>
  <si>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</si>
  <si>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</si>
  <si>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</si>
  <si>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</si>
  <si>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</si>
  <si>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</si>
  <si>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</si>
  <si>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</si>
  <si>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</si>
  <si>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</si>
  <si>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</si>
  <si>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</si>
  <si>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</si>
  <si>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</si>
  <si>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</si>
  <si>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</si>
  <si>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</si>
  <si>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</si>
  <si>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</si>
  <si>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</si>
  <si>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</si>
  <si>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</si>
  <si>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</si>
  <si>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</si>
  <si>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</si>
  <si>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</si>
  <si>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</si>
  <si>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</si>
  <si>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</si>
  <si>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</si>
  <si>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</si>
  <si>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</si>
  <si>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</si>
  <si>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</si>
  <si>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</si>
  <si>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</si>
  <si>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</si>
  <si>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</si>
  <si>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</si>
  <si>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</si>
  <si>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</si>
  <si>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</si>
  <si>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</si>
  <si>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</si>
  <si>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</si>
  <si>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</si>
  <si>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</si>
  <si>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</si>
  <si>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</si>
  <si>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</si>
  <si>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</si>
  <si>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</si>
  <si>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</si>
  <si>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</si>
  <si>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</si>
  <si>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</si>
  <si>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</si>
  <si>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</si>
  <si>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</si>
  <si>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</si>
  <si>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</si>
  <si>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</si>
  <si>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</si>
  <si>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</si>
  <si>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</si>
  <si>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</si>
  <si>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</si>
  <si>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</si>
  <si>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</si>
  <si>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</si>
  <si>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</si>
  <si>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</si>
  <si>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</si>
  <si>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</si>
  <si>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</si>
  <si>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</si>
  <si>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</si>
  <si>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</si>
  <si>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</si>
  <si>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</si>
  <si>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</si>
  <si>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</si>
  <si>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</si>
  <si>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</si>
  <si>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</si>
  <si>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</si>
  <si>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</si>
  <si>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</si>
  <si>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</si>
  <si>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</si>
  <si>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</si>
  <si>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</si>
  <si>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</si>
  <si>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</si>
  <si>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</si>
  <si>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</si>
  <si>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</si>
  <si>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</si>
  <si>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</si>
  <si>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</si>
  <si>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</si>
  <si>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</si>
  <si>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</si>
  <si>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</si>
  <si>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</si>
  <si>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</si>
  <si>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</si>
  <si>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</si>
  <si>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</si>
  <si>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</si>
  <si>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</si>
  <si>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</si>
  <si>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</si>
  <si>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</si>
  <si>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</si>
  <si>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</si>
  <si>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</si>
  <si>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</si>
  <si>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</si>
  <si>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</si>
  <si>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</si>
  <si>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</si>
  <si>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</si>
  <si>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</si>
  <si>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</si>
  <si>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</si>
  <si>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</si>
  <si>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</si>
  <si>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</si>
  <si>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</si>
  <si>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</si>
  <si>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</si>
  <si>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</si>
  <si>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</si>
  <si>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</si>
  <si>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</si>
  <si>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</si>
  <si>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</si>
  <si>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</si>
  <si>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</si>
  <si>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</si>
  <si>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</si>
  <si>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</si>
  <si>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</si>
  <si>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</si>
  <si>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</si>
  <si>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</si>
  <si>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</si>
  <si>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</si>
  <si>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</si>
  <si>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</si>
  <si>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</si>
  <si>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</si>
  <si>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</si>
  <si>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</si>
  <si>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</si>
  <si>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</si>
  <si>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</si>
  <si>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</si>
  <si>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</si>
  <si>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</si>
  <si>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</si>
  <si>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</si>
  <si>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</si>
  <si>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</si>
  <si>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</si>
  <si>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</si>
  <si>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</si>
  <si>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</si>
  <si>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</si>
  <si>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</si>
  <si>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</si>
  <si>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</si>
  <si>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</si>
  <si>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</si>
  <si>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</si>
  <si>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</si>
  <si>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</si>
  <si>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</si>
  <si>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</si>
  <si>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</si>
  <si>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</si>
  <si>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</si>
  <si>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</si>
  <si>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</si>
  <si>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</si>
  <si>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</si>
  <si>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</si>
  <si>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</si>
  <si>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</si>
  <si>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</si>
  <si>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</si>
  <si>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</si>
  <si>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</si>
  <si>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</si>
  <si>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</si>
  <si>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</si>
  <si>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</si>
  <si>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</si>
  <si>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</si>
  <si>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</si>
  <si>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</si>
  <si>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</si>
  <si>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</si>
  <si>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</si>
  <si>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</si>
  <si>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</si>
  <si>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</si>
  <si>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</si>
  <si>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</si>
  <si>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</si>
  <si>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</si>
  <si>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</si>
  <si>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</si>
  <si>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</si>
  <si>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</si>
  <si>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</si>
  <si>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</si>
  <si>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</si>
  <si>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</si>
  <si>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</si>
  <si>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</si>
  <si>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</si>
  <si>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</si>
  <si>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</si>
  <si>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</si>
  <si>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</si>
  <si>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</si>
  <si>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</si>
  <si>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</si>
  <si>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</si>
  <si>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</si>
  <si>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</si>
  <si>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</si>
  <si>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</si>
  <si>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</si>
  <si>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</si>
  <si>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</si>
  <si>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</si>
  <si>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</si>
  <si>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Actuarially Determined Component of Pension Expense</t>
  </si>
  <si>
    <t>Information for notes to the financial statements</t>
  </si>
  <si>
    <t>STATE DIVISION OF HEALTH SERVICES</t>
  </si>
  <si>
    <t>FERNLEAF COMMUNITY CHARTER</t>
  </si>
  <si>
    <t>TOTAL Recognition of Deferred (Inflows)/Outflows</t>
  </si>
  <si>
    <t>Paragraph 54 and 55 Outflows</t>
  </si>
  <si>
    <t>Paragraph 54 and 55 Inflows</t>
  </si>
  <si>
    <t>Plan measurement period used for FY18 is the twelve months ending June 30, 2017.</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</si>
  <si>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</si>
  <si>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</si>
  <si>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</si>
  <si>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</si>
  <si>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</si>
  <si>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</si>
  <si>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</si>
  <si>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</si>
  <si>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</si>
  <si>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</si>
  <si>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</si>
  <si>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</si>
  <si>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</si>
  <si>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</si>
  <si>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</si>
  <si>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</si>
  <si>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</si>
  <si>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 Plan - FYE June 30, 2018</t>
  </si>
  <si>
    <t>Total Plan - FYE June 30, 2017</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</si>
  <si>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</si>
  <si>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</si>
  <si>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</si>
  <si>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</si>
  <si>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</si>
  <si>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</si>
  <si>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</si>
  <si>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</si>
  <si>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</si>
  <si>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</si>
  <si>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</si>
  <si>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Fiscal Year Ended June 30, 2018</t>
  </si>
  <si>
    <t>Your employer contributions from 7/1/2017 through 6/30/2018</t>
  </si>
  <si>
    <t>Enter the amount of contributions subsequent to the measurement date that you recorded as a deferred outflow of resources in your June 30, 2017 financial statement for TSERS</t>
  </si>
  <si>
    <t>Tables for Disclosure</t>
  </si>
  <si>
    <t>NO AGENCY CHOSEN</t>
  </si>
  <si>
    <t>N/A</t>
  </si>
  <si>
    <t>Step 2 - In cell C22, enter the amount of deferred outflow you recorded in FY 2017 for TSERS contributions made subsequent to the measurement period (July 1, 2016 through June 30, 2017)</t>
  </si>
  <si>
    <t>Unit Contributions to Plan in Measurement Year</t>
  </si>
  <si>
    <t>Net Position</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</si>
  <si>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</si>
  <si>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</si>
  <si>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</si>
  <si>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2017 Contributions</t>
  </si>
  <si>
    <t>Ending DIPNC net OPEB asset</t>
  </si>
  <si>
    <t>Total DIPNC OPEB expense reported for fiscal year</t>
  </si>
  <si>
    <t>Net OPEB asset</t>
  </si>
  <si>
    <t>Beginning Net OPEB Liability</t>
  </si>
  <si>
    <t>Ending Net OPEB Liability</t>
  </si>
  <si>
    <t>Proportional Share Of OPEB Expense</t>
  </si>
  <si>
    <t>Total Employer OPEB Expense</t>
  </si>
  <si>
    <t>Net OPEB Asset BOY</t>
  </si>
  <si>
    <t>Current Discount Rate (3.75%)</t>
  </si>
  <si>
    <t>1% Increase (4.75%)</t>
  </si>
  <si>
    <t>1% Decrease (2.75%)</t>
  </si>
  <si>
    <t>Sensitivity of the net OPEB asset to changes in the discount rate</t>
  </si>
  <si>
    <t>Measurement date - 6/30/2017</t>
  </si>
  <si>
    <t>Recognition period - 4 years</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</si>
  <si>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</si>
  <si>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</si>
  <si>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</si>
  <si>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</si>
  <si>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</si>
  <si>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</si>
  <si>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</si>
  <si>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</si>
  <si>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</si>
  <si>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</si>
  <si>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</si>
  <si>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</si>
  <si>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</si>
  <si>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</si>
  <si>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</si>
  <si>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</si>
  <si>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</si>
  <si>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 xml:space="preserve">Note - If you are unable to see the 4 different tabs in this workbook (Info, JE Template, 2018 Summary, DIPNC Contributions 2017, Deferred Amortization) then go to File, Options, Advanced, Display Options for this Workbook, and ensure that Show Sheet Tabs is checked.  Consult your IT specialist as needed.
</t>
  </si>
  <si>
    <t xml:space="preserve"> Click on cell C16 within this tab.  Select your agency from the drop-down menu.  Agencies are listed in alphabetical order.</t>
  </si>
  <si>
    <t>In cell C22, enter your employer contributions made for the period of July 1, 2017 through your fiscal year end.</t>
  </si>
  <si>
    <t>Go to the JE Template tab within this workbook.  Review the resulting entries within the workbook for reasonableness.  Should you have any questions regarding  the resulting entries, see the referenced GASB 75 literature.  Review the entries with applicable staff prior to posting the entries in your general ledger.</t>
  </si>
  <si>
    <r>
      <t xml:space="preserve">This template automatically generates the GASB 75 journal entries (13th period) and certain note disclosures (see below) for all employer participants of the </t>
    </r>
    <r>
      <rPr>
        <b/>
        <sz val="10"/>
        <color rgb="FF000000"/>
        <rFont val="Arial"/>
        <family val="2"/>
      </rPr>
      <t>Disability Income Plan of North Carolina (DIPNC)</t>
    </r>
    <r>
      <rPr>
        <sz val="10"/>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</si>
</sst>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s>
  <fonts count="25">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s>
  <cellStyleXfs count="27">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0" fontId="15" fillId="0" borderId="11" applyNumberFormat="0" applyFill="0" applyAlignment="0" applyProtection="0"/>
    <xf numFmtId="43" fontId="19" fillId="0" borderId="0" applyFont="0" applyFill="0" applyBorder="0" applyAlignment="0" applyProtection="0"/>
    <xf numFmtId="0" fontId="20" fillId="0" borderId="0" applyFill="0" applyBorder="0" applyAlignment="0" applyProtection="0">
      <alignment horizontal="left"/>
    </xf>
    <xf numFmtId="0" fontId="19" fillId="0" borderId="0"/>
    <xf numFmtId="0" fontId="21" fillId="5" borderId="0" applyNumberFormat="0" applyBorder="0">
      <alignment horizontal="centerContinuous"/>
    </xf>
    <xf numFmtId="0" fontId="22" fillId="5" borderId="15" applyNumberFormat="0" applyFont="0" applyBorder="0" applyAlignment="0" applyProtection="0">
      <alignment horizontal="center"/>
    </xf>
    <xf numFmtId="0" fontId="23" fillId="5" borderId="16" applyNumberFormat="0" applyBorder="0">
      <alignment horizontal="center"/>
    </xf>
    <xf numFmtId="9" fontId="19" fillId="0" borderId="0" applyFont="0" applyFill="0" applyBorder="0" applyAlignment="0" applyProtection="0"/>
    <xf numFmtId="38" fontId="24" fillId="0" borderId="0" applyBorder="0">
      <alignment horizontal="right"/>
    </xf>
    <xf numFmtId="10" fontId="24" fillId="0" borderId="0" applyBorder="0">
      <alignment horizontal="right"/>
    </xf>
    <xf numFmtId="0" fontId="20" fillId="6" borderId="0" applyBorder="0"/>
    <xf numFmtId="0" fontId="20" fillId="7" borderId="17" applyNumberFormat="0" applyFont="0" applyBorder="0" applyAlignment="0" applyProtection="0">
      <alignment horizontal="centerContinuous"/>
    </xf>
  </cellStyleXfs>
  <cellXfs count="229">
    <xf numFmtId="0" fontId="0" fillId="0" borderId="0" xfId="0"/>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7" fillId="2" borderId="0" xfId="4" quotePrefix="1" applyFont="1" applyFill="1"/>
    <xf numFmtId="0" fontId="5" fillId="2" borderId="0" xfId="4" applyFill="1"/>
    <xf numFmtId="0" fontId="5" fillId="0" borderId="0" xfId="4" applyFont="1"/>
    <xf numFmtId="0" fontId="5" fillId="0" borderId="0" xfId="4"/>
    <xf numFmtId="0" fontId="7" fillId="2" borderId="0" xfId="4" applyFont="1" applyFill="1"/>
    <xf numFmtId="0" fontId="7" fillId="2" borderId="0" xfId="4" applyFont="1" applyFill="1" applyAlignment="1">
      <alignment horizontal="left"/>
    </xf>
    <xf numFmtId="0" fontId="5" fillId="2" borderId="10" xfId="4" applyFont="1" applyFill="1" applyBorder="1" applyAlignment="1" applyProtection="1">
      <alignment horizontal="center"/>
      <protection locked="0"/>
    </xf>
    <xf numFmtId="0" fontId="8" fillId="2" borderId="0" xfId="4" applyFont="1" applyFill="1" applyAlignment="1" applyProtection="1">
      <alignment horizontal="left" indent="1"/>
    </xf>
    <xf numFmtId="0" fontId="5" fillId="2" borderId="0" xfId="4" applyFill="1" applyBorder="1"/>
    <xf numFmtId="0" fontId="8" fillId="2" borderId="0" xfId="4" applyFont="1" applyFill="1" applyAlignment="1" applyProtection="1">
      <alignment horizontal="left" indent="3"/>
    </xf>
    <xf numFmtId="0" fontId="9" fillId="2" borderId="0" xfId="4" applyFont="1" applyFill="1" applyAlignment="1" applyProtection="1">
      <alignment horizontal="left" indent="4"/>
    </xf>
    <xf numFmtId="0" fontId="5" fillId="0" borderId="0" xfId="4" applyFont="1" applyAlignment="1">
      <alignment horizontal="center"/>
    </xf>
    <xf numFmtId="0" fontId="0" fillId="0" borderId="0" xfId="0" applyFill="1" applyBorder="1"/>
    <xf numFmtId="0" fontId="12" fillId="2" borderId="0" xfId="0" applyFont="1" applyFill="1" applyAlignment="1" applyProtection="1">
      <alignment horizontal="center"/>
    </xf>
    <xf numFmtId="167"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164" fontId="0" fillId="0" borderId="0" xfId="0" applyNumberForma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43" fontId="0" fillId="0" borderId="0" xfId="0" applyNumberFormat="1" applyFill="1"/>
    <xf numFmtId="168" fontId="13" fillId="0" borderId="0" xfId="9" applyNumberFormat="1" applyFont="1" applyFill="1"/>
    <xf numFmtId="168" fontId="0" fillId="0" borderId="0" xfId="9" applyNumberFormat="1" applyFont="1"/>
    <xf numFmtId="0" fontId="0" fillId="0" borderId="0" xfId="0" applyBorder="1"/>
    <xf numFmtId="0" fontId="0" fillId="0" borderId="0" xfId="0" applyFill="1" applyAlignment="1">
      <alignment horizontal="right" wrapText="1"/>
    </xf>
    <xf numFmtId="0" fontId="5" fillId="0" borderId="0" xfId="4"/>
    <xf numFmtId="0" fontId="2" fillId="0" borderId="0" xfId="0" applyFont="1" applyAlignment="1">
      <alignment horizontal="right"/>
    </xf>
    <xf numFmtId="14" fontId="5" fillId="2" borderId="0" xfId="4" applyNumberFormat="1" applyFill="1" applyBorder="1" applyAlignment="1">
      <alignment horizontal="left"/>
    </xf>
    <xf numFmtId="14" fontId="5" fillId="0" borderId="0" xfId="4" applyNumberFormat="1"/>
    <xf numFmtId="0" fontId="5" fillId="0" borderId="0" xfId="4" applyAlignment="1">
      <alignment horizontal="right"/>
    </xf>
    <xf numFmtId="166" fontId="5" fillId="0" borderId="10" xfId="8" applyNumberFormat="1" applyFont="1" applyBorder="1"/>
    <xf numFmtId="0" fontId="5" fillId="0" borderId="0" xfId="4"/>
    <xf numFmtId="0" fontId="5" fillId="2" borderId="0" xfId="4" applyFont="1" applyFill="1"/>
    <xf numFmtId="0" fontId="5" fillId="0" borderId="0" xfId="4"/>
    <xf numFmtId="166" fontId="5" fillId="0" borderId="0" xfId="8" applyNumberFormat="1" applyFont="1" applyBorder="1"/>
    <xf numFmtId="0" fontId="5" fillId="2" borderId="0" xfId="4" applyFill="1" applyAlignment="1">
      <alignment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vertical="center"/>
    </xf>
    <xf numFmtId="0" fontId="0" fillId="0" borderId="0" xfId="0" applyFill="1" applyBorder="1" applyAlignment="1">
      <alignment horizontal="right"/>
    </xf>
    <xf numFmtId="0" fontId="15" fillId="0" borderId="0" xfId="15" applyBorder="1"/>
    <xf numFmtId="0" fontId="0" fillId="0" borderId="0" xfId="0" applyFill="1" applyAlignment="1">
      <alignment horizontal="center"/>
    </xf>
    <xf numFmtId="0" fontId="16" fillId="0" borderId="1" xfId="0" applyFont="1" applyFill="1" applyBorder="1" applyAlignment="1">
      <alignment horizontal="centerContinuous"/>
    </xf>
    <xf numFmtId="0" fontId="16" fillId="0" borderId="0" xfId="0" applyFont="1" applyFill="1" applyBorder="1" applyAlignment="1">
      <alignment horizontal="center" wrapText="1"/>
    </xf>
    <xf numFmtId="43" fontId="16" fillId="0" borderId="0" xfId="0" applyNumberFormat="1" applyFont="1" applyFill="1"/>
    <xf numFmtId="0" fontId="16" fillId="0" borderId="0" xfId="0" applyFont="1" applyFill="1"/>
    <xf numFmtId="0" fontId="0" fillId="0" borderId="0" xfId="0" applyAlignment="1">
      <alignment wrapText="1"/>
    </xf>
    <xf numFmtId="43" fontId="0" fillId="0" borderId="0" xfId="1" applyFont="1"/>
    <xf numFmtId="0" fontId="0" fillId="0" borderId="0" xfId="0" applyAlignment="1">
      <alignment wrapText="1"/>
    </xf>
    <xf numFmtId="0" fontId="0" fillId="0" borderId="0" xfId="0" applyAlignment="1">
      <alignment vertical="top"/>
    </xf>
    <xf numFmtId="0" fontId="0" fillId="0" borderId="0" xfId="0"/>
    <xf numFmtId="0" fontId="0" fillId="0" borderId="0" xfId="0" applyAlignment="1">
      <alignment wrapText="1"/>
    </xf>
    <xf numFmtId="43" fontId="0" fillId="0" borderId="0" xfId="1" applyFont="1"/>
    <xf numFmtId="0" fontId="0" fillId="0" borderId="0" xfId="0" applyFill="1"/>
    <xf numFmtId="0" fontId="0" fillId="0" borderId="0" xfId="0" applyAlignment="1">
      <alignment vertical="top"/>
    </xf>
    <xf numFmtId="0" fontId="5" fillId="0" borderId="0" xfId="4"/>
    <xf numFmtId="0" fontId="0" fillId="0" borderId="0" xfId="0" applyFill="1" applyAlignment="1">
      <alignment horizontal="center"/>
    </xf>
    <xf numFmtId="166" fontId="0" fillId="0" borderId="0" xfId="0" applyNumberFormat="1"/>
    <xf numFmtId="0" fontId="13" fillId="0" borderId="0" xfId="0" applyFont="1"/>
    <xf numFmtId="168" fontId="13" fillId="0" borderId="0" xfId="9" applyNumberFormat="1" applyFont="1"/>
    <xf numFmtId="164" fontId="13" fillId="0" borderId="0" xfId="0" applyNumberFormat="1" applyFont="1"/>
    <xf numFmtId="0" fontId="16" fillId="0" borderId="0" xfId="0" applyFont="1" applyFill="1" applyBorder="1" applyAlignment="1">
      <alignment horizontal="center"/>
    </xf>
    <xf numFmtId="0" fontId="16" fillId="0" borderId="0" xfId="0" applyFont="1" applyFill="1" applyBorder="1" applyAlignment="1">
      <alignment horizontal="left"/>
    </xf>
    <xf numFmtId="168" fontId="16" fillId="0" borderId="0" xfId="9" applyNumberFormat="1" applyFont="1"/>
    <xf numFmtId="0" fontId="16" fillId="0" borderId="0" xfId="0" applyFont="1"/>
    <xf numFmtId="164" fontId="16" fillId="0" borderId="0" xfId="0" applyNumberFormat="1" applyFont="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0" borderId="0" xfId="0" applyFill="1"/>
    <xf numFmtId="0" fontId="13" fillId="0" borderId="0" xfId="0" applyFont="1" applyFill="1" applyBorder="1" applyAlignment="1">
      <alignment horizontal="center"/>
    </xf>
    <xf numFmtId="0" fontId="13" fillId="0" borderId="0" xfId="0" applyFont="1" applyFill="1" applyBorder="1" applyAlignment="1">
      <alignment horizontal="left"/>
    </xf>
    <xf numFmtId="0" fontId="13" fillId="0" borderId="0" xfId="0" applyFont="1" applyFill="1" applyAlignment="1">
      <alignment horizontal="center"/>
    </xf>
    <xf numFmtId="0" fontId="14" fillId="0" borderId="0" xfId="0" applyFont="1"/>
    <xf numFmtId="0" fontId="13" fillId="0" borderId="0" xfId="0" applyFont="1" applyFill="1"/>
    <xf numFmtId="0" fontId="5" fillId="0" borderId="0" xfId="4" applyFill="1"/>
    <xf numFmtId="0" fontId="5" fillId="0" borderId="0" xfId="4" applyFont="1" applyFill="1"/>
    <xf numFmtId="0" fontId="7" fillId="0" borderId="0" xfId="4" applyFont="1" applyFill="1"/>
    <xf numFmtId="0" fontId="5" fillId="2" borderId="1" xfId="4" applyFill="1" applyBorder="1" applyAlignment="1">
      <alignment horizontal="right"/>
    </xf>
    <xf numFmtId="0" fontId="13" fillId="0" borderId="0" xfId="0" applyFont="1" applyFill="1" applyBorder="1" applyAlignment="1">
      <alignment horizontal="center" wrapText="1"/>
    </xf>
    <xf numFmtId="0" fontId="3" fillId="3" borderId="0" xfId="0" applyFont="1" applyFill="1" applyBorder="1" applyAlignment="1">
      <alignment horizontal="center" wrapText="1"/>
    </xf>
    <xf numFmtId="164" fontId="0" fillId="3" borderId="0" xfId="1" applyNumberFormat="1" applyFont="1" applyFill="1"/>
    <xf numFmtId="0" fontId="0" fillId="3" borderId="0" xfId="0" applyFill="1"/>
    <xf numFmtId="0" fontId="0" fillId="4" borderId="0" xfId="0" applyFill="1" applyBorder="1" applyAlignment="1">
      <alignment wrapText="1"/>
    </xf>
    <xf numFmtId="43" fontId="0" fillId="4" borderId="6" xfId="1" applyFont="1" applyFill="1" applyBorder="1"/>
    <xf numFmtId="0" fontId="0" fillId="4" borderId="5" xfId="0" applyFill="1" applyBorder="1" applyAlignment="1">
      <alignment vertical="top"/>
    </xf>
    <xf numFmtId="164" fontId="0" fillId="4" borderId="0" xfId="1" applyNumberFormat="1" applyFont="1" applyFill="1" applyBorder="1"/>
    <xf numFmtId="0" fontId="0" fillId="4" borderId="7" xfId="0" applyFill="1" applyBorder="1" applyAlignment="1">
      <alignment vertical="top"/>
    </xf>
    <xf numFmtId="0" fontId="0" fillId="4" borderId="1" xfId="0" applyFill="1" applyBorder="1" applyAlignment="1">
      <alignment wrapText="1"/>
    </xf>
    <xf numFmtId="41" fontId="0" fillId="4" borderId="1" xfId="1" applyNumberFormat="1" applyFont="1" applyFill="1" applyBorder="1"/>
    <xf numFmtId="43" fontId="0" fillId="4" borderId="8" xfId="1" applyFont="1" applyFill="1" applyBorder="1"/>
    <xf numFmtId="43" fontId="0" fillId="0" borderId="0" xfId="0" applyNumberFormat="1"/>
    <xf numFmtId="0" fontId="13" fillId="0" borderId="0" xfId="0" applyFont="1" applyFill="1" applyBorder="1" applyAlignment="1">
      <alignment horizontal="left" wrapText="1"/>
    </xf>
    <xf numFmtId="168" fontId="13" fillId="0" borderId="0" xfId="0" applyNumberFormat="1" applyFont="1" applyFill="1"/>
    <xf numFmtId="168" fontId="16" fillId="0" borderId="0" xfId="9" applyNumberFormat="1" applyFont="1" applyFill="1"/>
    <xf numFmtId="164" fontId="16" fillId="0" borderId="0" xfId="1" applyNumberFormat="1" applyFont="1" applyFill="1"/>
    <xf numFmtId="166" fontId="0" fillId="0" borderId="0" xfId="0" applyNumberFormat="1" applyFill="1"/>
    <xf numFmtId="43" fontId="0" fillId="0" borderId="0" xfId="1" applyFont="1" applyFill="1"/>
    <xf numFmtId="0" fontId="0" fillId="8" borderId="5" xfId="0" applyFill="1" applyBorder="1" applyAlignment="1"/>
    <xf numFmtId="0" fontId="0" fillId="8" borderId="0" xfId="0" applyFill="1" applyBorder="1" applyAlignment="1">
      <alignment wrapText="1"/>
    </xf>
    <xf numFmtId="0" fontId="0" fillId="8" borderId="0" xfId="0" quotePrefix="1" applyFill="1" applyBorder="1" applyAlignment="1">
      <alignment wrapText="1"/>
    </xf>
    <xf numFmtId="0" fontId="0" fillId="8" borderId="0" xfId="0" applyFill="1" applyBorder="1"/>
    <xf numFmtId="0" fontId="0" fillId="8" borderId="7" xfId="0" applyFill="1" applyBorder="1" applyAlignment="1"/>
    <xf numFmtId="0" fontId="0" fillId="8" borderId="1" xfId="0" applyFill="1" applyBorder="1"/>
    <xf numFmtId="0" fontId="2" fillId="9" borderId="2" xfId="0" applyFont="1" applyFill="1" applyBorder="1" applyAlignment="1">
      <alignment vertical="top"/>
    </xf>
    <xf numFmtId="0" fontId="2" fillId="9" borderId="3" xfId="0" applyFont="1" applyFill="1" applyBorder="1" applyAlignment="1">
      <alignment wrapText="1"/>
    </xf>
    <xf numFmtId="0" fontId="2" fillId="9" borderId="3" xfId="0" applyFont="1" applyFill="1" applyBorder="1" applyAlignment="1">
      <alignment horizontal="right" wrapText="1"/>
    </xf>
    <xf numFmtId="43" fontId="2" fillId="9" borderId="4" xfId="1" applyFont="1" applyFill="1" applyBorder="1" applyAlignment="1">
      <alignment horizontal="right"/>
    </xf>
    <xf numFmtId="0" fontId="0" fillId="9" borderId="5" xfId="0" applyFill="1" applyBorder="1" applyAlignment="1"/>
    <xf numFmtId="0" fontId="0" fillId="9" borderId="0" xfId="0" applyFill="1" applyBorder="1" applyAlignment="1">
      <alignment wrapText="1"/>
    </xf>
    <xf numFmtId="0" fontId="0" fillId="9" borderId="0" xfId="0" applyFill="1"/>
    <xf numFmtId="41" fontId="0" fillId="9" borderId="0" xfId="0" applyNumberFormat="1" applyFill="1" applyBorder="1" applyAlignment="1">
      <alignment wrapText="1"/>
    </xf>
    <xf numFmtId="41" fontId="0" fillId="9" borderId="6" xfId="1" applyNumberFormat="1" applyFont="1" applyFill="1" applyBorder="1"/>
    <xf numFmtId="0" fontId="0" fillId="9" borderId="0" xfId="0" applyFill="1" applyBorder="1" applyAlignment="1"/>
    <xf numFmtId="0" fontId="0" fillId="9" borderId="0" xfId="0" quotePrefix="1" applyFill="1" applyBorder="1" applyAlignment="1">
      <alignment wrapText="1"/>
    </xf>
    <xf numFmtId="41" fontId="0" fillId="9" borderId="0" xfId="0" quotePrefix="1" applyNumberFormat="1" applyFill="1" applyBorder="1" applyAlignment="1">
      <alignment wrapText="1"/>
    </xf>
    <xf numFmtId="0" fontId="0" fillId="9" borderId="0" xfId="0" applyFill="1" applyBorder="1"/>
    <xf numFmtId="41" fontId="0" fillId="9" borderId="0" xfId="0" applyNumberFormat="1" applyFill="1" applyBorder="1"/>
    <xf numFmtId="41" fontId="0" fillId="9" borderId="1" xfId="0" applyNumberFormat="1" applyFill="1" applyBorder="1" applyAlignment="1">
      <alignment wrapText="1"/>
    </xf>
    <xf numFmtId="41" fontId="0" fillId="9" borderId="8" xfId="1" applyNumberFormat="1" applyFont="1" applyFill="1" applyBorder="1"/>
    <xf numFmtId="0" fontId="0" fillId="9" borderId="7" xfId="0" applyFill="1" applyBorder="1" applyAlignment="1"/>
    <xf numFmtId="0" fontId="0" fillId="9" borderId="1" xfId="0" applyFill="1" applyBorder="1"/>
    <xf numFmtId="41" fontId="0" fillId="9" borderId="1" xfId="0" applyNumberFormat="1" applyFill="1" applyBorder="1"/>
    <xf numFmtId="0" fontId="0" fillId="8" borderId="2" xfId="0" applyFill="1" applyBorder="1" applyAlignment="1">
      <alignment vertical="top"/>
    </xf>
    <xf numFmtId="0" fontId="0" fillId="8" borderId="3" xfId="0" applyFill="1" applyBorder="1" applyAlignment="1">
      <alignment wrapText="1"/>
    </xf>
    <xf numFmtId="43" fontId="0" fillId="8" borderId="3" xfId="1" applyFont="1" applyFill="1" applyBorder="1"/>
    <xf numFmtId="43" fontId="0" fillId="8" borderId="4" xfId="1" applyFont="1" applyFill="1" applyBorder="1"/>
    <xf numFmtId="42" fontId="0" fillId="8" borderId="0" xfId="1" applyNumberFormat="1" applyFont="1" applyFill="1" applyBorder="1"/>
    <xf numFmtId="43" fontId="0" fillId="8" borderId="6" xfId="1" applyFont="1" applyFill="1" applyBorder="1"/>
    <xf numFmtId="0" fontId="0" fillId="8" borderId="1" xfId="0" applyFill="1" applyBorder="1" applyAlignment="1">
      <alignment wrapText="1"/>
    </xf>
    <xf numFmtId="41" fontId="0" fillId="8" borderId="1" xfId="8" applyNumberFormat="1" applyFont="1" applyFill="1" applyBorder="1"/>
    <xf numFmtId="43" fontId="0" fillId="8" borderId="8" xfId="1" applyFont="1" applyFill="1" applyBorder="1"/>
    <xf numFmtId="0" fontId="0" fillId="8" borderId="5" xfId="0" applyFill="1" applyBorder="1" applyAlignment="1">
      <alignment vertical="top"/>
    </xf>
    <xf numFmtId="43" fontId="2" fillId="8" borderId="1" xfId="1" applyFont="1" applyFill="1" applyBorder="1" applyAlignment="1">
      <alignment horizontal="center" wrapText="1"/>
    </xf>
    <xf numFmtId="43" fontId="2" fillId="8" borderId="8" xfId="1" applyFont="1" applyFill="1" applyBorder="1" applyAlignment="1">
      <alignment horizontal="center" wrapText="1"/>
    </xf>
    <xf numFmtId="164" fontId="0" fillId="8" borderId="0" xfId="1" applyNumberFormat="1" applyFont="1" applyFill="1" applyBorder="1"/>
    <xf numFmtId="164" fontId="0" fillId="8" borderId="6" xfId="1" applyNumberFormat="1" applyFont="1" applyFill="1" applyBorder="1"/>
    <xf numFmtId="0" fontId="0" fillId="8" borderId="5" xfId="0" applyFill="1" applyBorder="1"/>
    <xf numFmtId="43" fontId="0" fillId="10" borderId="6" xfId="1" applyFont="1" applyFill="1" applyBorder="1"/>
    <xf numFmtId="166" fontId="0" fillId="8" borderId="9" xfId="8" applyNumberFormat="1" applyFont="1" applyFill="1" applyBorder="1"/>
    <xf numFmtId="166" fontId="0" fillId="8" borderId="12" xfId="8" applyNumberFormat="1" applyFont="1" applyFill="1" applyBorder="1"/>
    <xf numFmtId="43" fontId="0" fillId="8" borderId="0" xfId="1" applyFont="1" applyFill="1" applyBorder="1"/>
    <xf numFmtId="0" fontId="0" fillId="8" borderId="7" xfId="0" applyFill="1" applyBorder="1"/>
    <xf numFmtId="43" fontId="0" fillId="8" borderId="1" xfId="1" applyFont="1" applyFill="1" applyBorder="1"/>
    <xf numFmtId="0" fontId="0" fillId="9" borderId="2" xfId="0" applyFill="1" applyBorder="1"/>
    <xf numFmtId="0" fontId="0" fillId="9" borderId="3" xfId="0" applyFill="1" applyBorder="1"/>
    <xf numFmtId="0" fontId="0" fillId="9" borderId="4" xfId="0" applyFill="1" applyBorder="1"/>
    <xf numFmtId="0" fontId="0" fillId="9" borderId="5" xfId="0" applyFill="1" applyBorder="1"/>
    <xf numFmtId="0" fontId="0" fillId="9" borderId="6" xfId="0" applyFill="1" applyBorder="1"/>
    <xf numFmtId="0" fontId="2" fillId="9" borderId="0" xfId="0" applyFont="1" applyFill="1" applyBorder="1"/>
    <xf numFmtId="0" fontId="0" fillId="9" borderId="0" xfId="0" applyFill="1" applyBorder="1" applyAlignment="1">
      <alignment horizontal="left"/>
    </xf>
    <xf numFmtId="0" fontId="0" fillId="9" borderId="7" xfId="0" applyFill="1" applyBorder="1"/>
    <xf numFmtId="0" fontId="0" fillId="9" borderId="8" xfId="0" applyFill="1" applyBorder="1"/>
    <xf numFmtId="0" fontId="2" fillId="9" borderId="2" xfId="0" applyFont="1" applyFill="1" applyBorder="1"/>
    <xf numFmtId="0" fontId="2" fillId="9" borderId="3" xfId="0" applyFont="1" applyFill="1" applyBorder="1"/>
    <xf numFmtId="0" fontId="2" fillId="9" borderId="13" xfId="0" applyFont="1" applyFill="1" applyBorder="1" applyAlignment="1">
      <alignment horizontal="center" wrapText="1"/>
    </xf>
    <xf numFmtId="0" fontId="2" fillId="9" borderId="14" xfId="0" applyFont="1" applyFill="1" applyBorder="1" applyAlignment="1">
      <alignment horizontal="center" wrapText="1"/>
    </xf>
    <xf numFmtId="0" fontId="2" fillId="9" borderId="5" xfId="0" applyFont="1" applyFill="1" applyBorder="1"/>
    <xf numFmtId="0" fontId="0" fillId="9" borderId="0" xfId="0" applyFont="1" applyFill="1" applyBorder="1"/>
    <xf numFmtId="164" fontId="0" fillId="9" borderId="0" xfId="1" applyNumberFormat="1" applyFont="1" applyFill="1" applyBorder="1"/>
    <xf numFmtId="164" fontId="0" fillId="9" borderId="0" xfId="0" applyNumberFormat="1" applyFont="1" applyFill="1" applyBorder="1" applyAlignment="1">
      <alignment horizontal="center" wrapText="1"/>
    </xf>
    <xf numFmtId="164" fontId="0" fillId="9" borderId="6" xfId="1" applyNumberFormat="1" applyFont="1" applyFill="1" applyBorder="1"/>
    <xf numFmtId="0" fontId="2" fillId="9" borderId="0" xfId="0" applyFont="1" applyFill="1" applyBorder="1" applyAlignment="1">
      <alignment horizontal="center" wrapText="1"/>
    </xf>
    <xf numFmtId="0" fontId="2" fillId="9" borderId="6" xfId="0" applyFont="1" applyFill="1" applyBorder="1" applyAlignment="1">
      <alignment horizontal="center" wrapText="1"/>
    </xf>
    <xf numFmtId="164" fontId="2" fillId="9" borderId="0" xfId="0" applyNumberFormat="1" applyFont="1" applyFill="1" applyBorder="1"/>
    <xf numFmtId="164" fontId="2" fillId="9" borderId="6" xfId="0" applyNumberFormat="1" applyFont="1" applyFill="1" applyBorder="1"/>
    <xf numFmtId="164" fontId="2" fillId="0" borderId="0" xfId="0" applyNumberFormat="1" applyFont="1" applyFill="1"/>
    <xf numFmtId="41" fontId="0" fillId="9" borderId="0" xfId="8" applyNumberFormat="1" applyFont="1" applyFill="1" applyBorder="1"/>
    <xf numFmtId="42" fontId="0" fillId="9" borderId="0" xfId="8" applyNumberFormat="1" applyFont="1" applyFill="1" applyBorder="1"/>
    <xf numFmtId="42" fontId="0" fillId="9" borderId="9" xfId="0" applyNumberFormat="1" applyFill="1" applyBorder="1"/>
    <xf numFmtId="41" fontId="0" fillId="9" borderId="0" xfId="1" applyNumberFormat="1" applyFont="1" applyFill="1" applyBorder="1" applyAlignment="1">
      <alignment horizontal="right"/>
    </xf>
    <xf numFmtId="42" fontId="0" fillId="9" borderId="8" xfId="8" applyNumberFormat="1" applyFont="1" applyFill="1" applyBorder="1" applyAlignment="1">
      <alignment wrapText="1"/>
    </xf>
    <xf numFmtId="42" fontId="0" fillId="9" borderId="13" xfId="8" applyNumberFormat="1" applyFont="1" applyFill="1" applyBorder="1" applyAlignment="1">
      <alignment wrapText="1"/>
    </xf>
    <xf numFmtId="0" fontId="5" fillId="0" borderId="0" xfId="4" applyFont="1" applyFill="1" applyAlignment="1">
      <alignment vertical="top"/>
    </xf>
    <xf numFmtId="0" fontId="5" fillId="2" borderId="0" xfId="4" applyFont="1" applyFill="1" applyAlignment="1">
      <alignment vertical="top"/>
    </xf>
    <xf numFmtId="0" fontId="5" fillId="9" borderId="5" xfId="4" applyFill="1" applyBorder="1"/>
    <xf numFmtId="0" fontId="5" fillId="9" borderId="0" xfId="4" applyFill="1" applyBorder="1"/>
    <xf numFmtId="0" fontId="5" fillId="9" borderId="6" xfId="4" applyFill="1" applyBorder="1"/>
    <xf numFmtId="0" fontId="5" fillId="2" borderId="0" xfId="4" applyFont="1" applyFill="1" applyAlignment="1">
      <alignment vertical="top" wrapText="1"/>
    </xf>
    <xf numFmtId="0" fontId="0" fillId="0" borderId="0" xfId="0" applyAlignment="1">
      <alignment vertical="top" wrapText="1"/>
    </xf>
    <xf numFmtId="0" fontId="5" fillId="0" borderId="0" xfId="4" applyFont="1" applyFill="1" applyAlignment="1">
      <alignment vertical="top" wrapText="1"/>
    </xf>
    <xf numFmtId="0" fontId="0" fillId="0" borderId="0" xfId="0" applyAlignment="1">
      <alignment wrapText="1"/>
    </xf>
    <xf numFmtId="0" fontId="5" fillId="2" borderId="0" xfId="4" applyFill="1" applyAlignment="1">
      <alignment vertical="top" wrapText="1"/>
    </xf>
    <xf numFmtId="0" fontId="0" fillId="0" borderId="6" xfId="0" applyBorder="1" applyAlignment="1">
      <alignment vertical="top" wrapText="1"/>
    </xf>
    <xf numFmtId="0" fontId="10" fillId="2" borderId="0" xfId="4" applyFont="1" applyFill="1" applyAlignment="1">
      <alignment horizontal="left"/>
    </xf>
    <xf numFmtId="0" fontId="5" fillId="0" borderId="0" xfId="4"/>
    <xf numFmtId="0" fontId="17" fillId="9" borderId="2" xfId="0" applyFont="1"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17" fillId="9" borderId="5" xfId="0" applyFont="1" applyFill="1" applyBorder="1" applyAlignment="1">
      <alignment vertical="top" wrapText="1"/>
    </xf>
    <xf numFmtId="0" fontId="0" fillId="9" borderId="0" xfId="0" applyFill="1" applyBorder="1" applyAlignment="1">
      <alignment vertical="top" wrapText="1"/>
    </xf>
    <xf numFmtId="0" fontId="0" fillId="9" borderId="6" xfId="0" applyFill="1" applyBorder="1" applyAlignment="1">
      <alignment vertical="top" wrapText="1"/>
    </xf>
    <xf numFmtId="0" fontId="17" fillId="9" borderId="7" xfId="0" applyFont="1" applyFill="1" applyBorder="1" applyAlignment="1">
      <alignment vertical="top" wrapText="1"/>
    </xf>
    <xf numFmtId="0" fontId="0" fillId="9" borderId="1" xfId="0" applyFill="1" applyBorder="1" applyAlignment="1">
      <alignment vertical="top" wrapText="1"/>
    </xf>
    <xf numFmtId="0" fontId="0" fillId="9" borderId="8" xfId="0" applyFill="1" applyBorder="1"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2" fillId="2" borderId="0" xfId="0" applyFont="1" applyFill="1" applyAlignment="1">
      <alignment vertical="top" wrapText="1"/>
    </xf>
    <xf numFmtId="0" fontId="0" fillId="2"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cellXfs>
  <cellStyles count="27">
    <cellStyle name="BigBorder" xfId="25"/>
    <cellStyle name="BigTitle" xfId="19"/>
    <cellStyle name="Blue%2" xfId="24"/>
    <cellStyle name="BlueInt" xfId="23"/>
    <cellStyle name="columnheader1" xfId="21"/>
    <cellStyle name="Comma" xfId="1" builtinId="3"/>
    <cellStyle name="Comma 2" xfId="2"/>
    <cellStyle name="Comma 3" xfId="16"/>
    <cellStyle name="Currency" xfId="8" builtinId="4"/>
    <cellStyle name="Currency 2" xfId="10"/>
    <cellStyle name="Linked Cell" xfId="15" builtinId="24"/>
    <cellStyle name="Normal" xfId="0" builtinId="0"/>
    <cellStyle name="Normal 2" xfId="3"/>
    <cellStyle name="Normal 2 2" xfId="11"/>
    <cellStyle name="Normal 2 3" xfId="17"/>
    <cellStyle name="Normal 3" xfId="4"/>
    <cellStyle name="Normal 3 2" xfId="5"/>
    <cellStyle name="Normal 3 3" xfId="12"/>
    <cellStyle name="Normal 4" xfId="6"/>
    <cellStyle name="Normal 4 2" xfId="13"/>
    <cellStyle name="Normal 4 3" xfId="14"/>
    <cellStyle name="Normal 5" xfId="18"/>
    <cellStyle name="pageheader" xfId="26"/>
    <cellStyle name="Percent" xfId="9" builtinId="5"/>
    <cellStyle name="Percent 2" xfId="7"/>
    <cellStyle name="Percent 3" xfId="22"/>
    <cellStyle name="sectionhead" xfId="20"/>
  </cellStyles>
  <dxfs count="5">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51</xdr:row>
      <xdr:rowOff>190500</xdr:rowOff>
    </xdr:from>
    <xdr:to>
      <xdr:col>7</xdr:col>
      <xdr:colOff>0</xdr:colOff>
      <xdr:row>51</xdr:row>
      <xdr:rowOff>285750</xdr:rowOff>
    </xdr:to>
    <xdr:cxnSp macro="">
      <xdr:nvCxnSpPr>
        <xdr:cNvPr id="2" name="Straight Arrow Connector 1"/>
        <xdr:cNvCxnSpPr/>
      </xdr:nvCxnSpPr>
      <xdr:spPr>
        <a:xfrm flipH="1">
          <a:off x="10077451" y="127254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ayak%20Preeta/GASB%2074%20&amp;%2075/DIPNC%20Working%20Folder/GASB%2075%20JE%20template%20-%20DIP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R16" t="str">
            <v>FALSE</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R17" t="str">
            <v>FALSE</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R319" t="str">
            <v>FALSE</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Y Summary"/>
      <sheetName val="PY Summary"/>
      <sheetName val="Contributions"/>
      <sheetName val="Deferred Amortization"/>
    </sheetNames>
    <sheetDataSet>
      <sheetData sheetId="0"/>
      <sheetData sheetId="1">
        <row r="1">
          <cell r="A1"/>
          <cell r="E1">
            <v>82606000</v>
          </cell>
        </row>
        <row r="2">
          <cell r="A2" t="str">
            <v>Agency Number</v>
          </cell>
          <cell r="B2" t="str">
            <v>Agency</v>
          </cell>
          <cell r="C2" t="str">
            <v>Current Proportional Share</v>
          </cell>
          <cell r="D2" t="str">
            <v>Prior Proportional Share</v>
          </cell>
          <cell r="E2" t="str">
            <v>Added by FOD - Beginning Net OPEB Liability</v>
          </cell>
          <cell r="F2" t="str">
            <v>Net Pension Liability</v>
          </cell>
        </row>
        <row r="3">
          <cell r="A3">
            <v>10200</v>
          </cell>
          <cell r="B3" t="str">
            <v>NORTH CAROLINA EDUCATION LOTTERY</v>
          </cell>
          <cell r="C3">
            <v>9.8879999999999997E-4</v>
          </cell>
          <cell r="D3">
            <v>1.0004E-3</v>
          </cell>
          <cell r="E3">
            <v>82639.042400000006</v>
          </cell>
          <cell r="F3">
            <v>-61404.479999999996</v>
          </cell>
        </row>
        <row r="4">
          <cell r="A4">
            <v>10400</v>
          </cell>
          <cell r="B4" t="str">
            <v>DEPARTMENT OF JUSTICE</v>
          </cell>
          <cell r="C4">
            <v>2.8936000000000001E-3</v>
          </cell>
          <cell r="D4">
            <v>2.8808000000000002E-3</v>
          </cell>
          <cell r="E4">
            <v>237971.36480000001</v>
          </cell>
          <cell r="F4">
            <v>-179692.56</v>
          </cell>
        </row>
        <row r="5">
          <cell r="A5">
            <v>10500</v>
          </cell>
          <cell r="B5" t="str">
            <v>STATE AUDITOR</v>
          </cell>
          <cell r="C5">
            <v>6.6390000000000004E-4</v>
          </cell>
          <cell r="D5">
            <v>6.581E-4</v>
          </cell>
          <cell r="E5">
            <v>54363.008600000001</v>
          </cell>
          <cell r="F5">
            <v>-41228.19</v>
          </cell>
        </row>
        <row r="6">
          <cell r="A6">
            <v>10700</v>
          </cell>
          <cell r="B6" t="str">
            <v>DEPARTMENT OF NATURAL AND CULTURAL RESOURCES</v>
          </cell>
          <cell r="C6">
            <v>4.0207999999999997E-3</v>
          </cell>
          <cell r="D6">
            <v>1.6463000000000001E-3</v>
          </cell>
          <cell r="E6">
            <v>135994.25779999999</v>
          </cell>
          <cell r="F6">
            <v>-249691.68</v>
          </cell>
        </row>
        <row r="7">
          <cell r="A7">
            <v>10800</v>
          </cell>
          <cell r="B7" t="str">
            <v>ADMINISTRATIVE OFFICE OF THE COURTS</v>
          </cell>
          <cell r="C7">
            <v>1.69856E-2</v>
          </cell>
          <cell r="D7">
            <v>1.7383800000000001E-2</v>
          </cell>
          <cell r="E7">
            <v>1436006.1828000001</v>
          </cell>
          <cell r="F7">
            <v>-1054805.76</v>
          </cell>
        </row>
        <row r="8">
          <cell r="A8">
            <v>10850</v>
          </cell>
          <cell r="B8" t="str">
            <v>OFFICE OF ADMINISTRATIVE HEARING</v>
          </cell>
          <cell r="C8">
            <v>1.1900000000000001E-4</v>
          </cell>
          <cell r="D8">
            <v>1.0959999999999999E-4</v>
          </cell>
          <cell r="E8">
            <v>9053.6175999999996</v>
          </cell>
          <cell r="F8">
            <v>-7389.9000000000005</v>
          </cell>
        </row>
        <row r="9">
          <cell r="A9">
            <v>10900</v>
          </cell>
          <cell r="B9" t="str">
            <v>DEPARTMENT OF ADMINISTRATION</v>
          </cell>
          <cell r="C9">
            <v>1.6461E-3</v>
          </cell>
          <cell r="D9">
            <v>1.6946999999999999E-3</v>
          </cell>
          <cell r="E9">
            <v>139992.38819999999</v>
          </cell>
          <cell r="F9">
            <v>-102222.81</v>
          </cell>
        </row>
        <row r="10">
          <cell r="A10">
            <v>10910</v>
          </cell>
          <cell r="B10" t="str">
            <v>OFFICE OF STATE BUDGET &amp; MANAGEMENT</v>
          </cell>
          <cell r="C10">
            <v>2.3949999999999999E-4</v>
          </cell>
          <cell r="D10">
            <v>3.0180000000000002E-4</v>
          </cell>
          <cell r="E10">
            <v>24930.490800000003</v>
          </cell>
          <cell r="F10">
            <v>-14872.949999999999</v>
          </cell>
        </row>
        <row r="11">
          <cell r="A11">
            <v>10930</v>
          </cell>
          <cell r="B11" t="str">
            <v>INFORMATION TECHNOLOGY SERVICES</v>
          </cell>
          <cell r="C11">
            <v>2.1821000000000002E-3</v>
          </cell>
          <cell r="D11">
            <v>2.2986999999999999E-3</v>
          </cell>
          <cell r="E11">
            <v>189886.41219999999</v>
          </cell>
          <cell r="F11">
            <v>-135508.41</v>
          </cell>
        </row>
        <row r="12">
          <cell r="A12">
            <v>10940</v>
          </cell>
          <cell r="B12" t="str">
            <v>OFFICE OF STATE CONTROLLER</v>
          </cell>
          <cell r="C12">
            <v>6.0190000000000005E-4</v>
          </cell>
          <cell r="D12">
            <v>6.3520000000000004E-4</v>
          </cell>
          <cell r="E12">
            <v>52471.331200000001</v>
          </cell>
          <cell r="F12">
            <v>-37377.990000000005</v>
          </cell>
        </row>
        <row r="13">
          <cell r="A13">
            <v>10950</v>
          </cell>
          <cell r="B13" t="str">
            <v>N C SCHOOL OF SCIENCE &amp; MATHEMATICS</v>
          </cell>
          <cell r="C13">
            <v>7.7360000000000005E-4</v>
          </cell>
          <cell r="D13">
            <v>7.626E-4</v>
          </cell>
          <cell r="E13">
            <v>62995.335599999999</v>
          </cell>
          <cell r="F13">
            <v>-48040.560000000005</v>
          </cell>
        </row>
        <row r="14">
          <cell r="A14">
            <v>11300</v>
          </cell>
          <cell r="B14" t="str">
            <v>ENVIRONMENT AND NATURAL RESOURCES</v>
          </cell>
          <cell r="C14">
            <v>4.5649999999999996E-3</v>
          </cell>
          <cell r="D14">
            <v>7.2303999999999997E-3</v>
          </cell>
          <cell r="E14">
            <v>597274.42239999992</v>
          </cell>
          <cell r="F14">
            <v>-283486.5</v>
          </cell>
        </row>
        <row r="15">
          <cell r="A15">
            <v>11310</v>
          </cell>
          <cell r="B15" t="str">
            <v>NC HOUSING FINANCE AGENCY</v>
          </cell>
          <cell r="C15">
            <v>4.3340000000000002E-4</v>
          </cell>
          <cell r="D15">
            <v>4.5419999999999998E-4</v>
          </cell>
          <cell r="E15">
            <v>37519.645199999999</v>
          </cell>
          <cell r="F15">
            <v>-26914.14</v>
          </cell>
        </row>
        <row r="16">
          <cell r="A16">
            <v>11600</v>
          </cell>
          <cell r="B16" t="str">
            <v>WILDLIFE RESOURCES COMMISSION</v>
          </cell>
          <cell r="C16">
            <v>1.8975000000000001E-3</v>
          </cell>
          <cell r="D16">
            <v>1.9577000000000002E-3</v>
          </cell>
          <cell r="E16">
            <v>161717.76620000001</v>
          </cell>
          <cell r="F16">
            <v>-117834.75</v>
          </cell>
        </row>
        <row r="17">
          <cell r="A17">
            <v>11900</v>
          </cell>
          <cell r="B17" t="str">
            <v>STATE BOARD OF ELECTIONS</v>
          </cell>
          <cell r="C17">
            <v>2.186E-4</v>
          </cell>
          <cell r="D17">
            <v>2.2049999999999999E-4</v>
          </cell>
          <cell r="E17">
            <v>18214.623</v>
          </cell>
          <cell r="F17">
            <v>-13575.06</v>
          </cell>
        </row>
        <row r="18">
          <cell r="A18">
            <v>12100</v>
          </cell>
          <cell r="B18" t="str">
            <v>GOVERNOR'S OFFICE</v>
          </cell>
          <cell r="C18">
            <v>2.396E-4</v>
          </cell>
          <cell r="D18">
            <v>2.4340000000000001E-4</v>
          </cell>
          <cell r="E18">
            <v>20106.3004</v>
          </cell>
          <cell r="F18">
            <v>-14879.16</v>
          </cell>
        </row>
        <row r="19">
          <cell r="A19">
            <v>12150</v>
          </cell>
          <cell r="B19" t="str">
            <v>LT GOVERNOR'S OFFICE</v>
          </cell>
          <cell r="C19">
            <v>3.6999999999999998E-5</v>
          </cell>
          <cell r="D19">
            <v>3.9199999999999997E-5</v>
          </cell>
          <cell r="E19">
            <v>3238.1551999999997</v>
          </cell>
          <cell r="F19">
            <v>-2297.6999999999998</v>
          </cell>
        </row>
        <row r="20">
          <cell r="A20">
            <v>12160</v>
          </cell>
          <cell r="B20" t="str">
            <v>GENERAL ASSEMBLY</v>
          </cell>
          <cell r="C20">
            <v>1.6967E-3</v>
          </cell>
          <cell r="D20">
            <v>1.6524E-3</v>
          </cell>
          <cell r="E20">
            <v>136498.1544</v>
          </cell>
          <cell r="F20">
            <v>-105365.06999999999</v>
          </cell>
        </row>
        <row r="21">
          <cell r="A21">
            <v>12220</v>
          </cell>
          <cell r="B21" t="str">
            <v>HEALTH &amp; HUMAN SVCS</v>
          </cell>
          <cell r="C21">
            <v>4.1874000000000001E-2</v>
          </cell>
          <cell r="D21">
            <v>4.3741500000000003E-2</v>
          </cell>
          <cell r="E21">
            <v>3613310.3490000004</v>
          </cell>
          <cell r="F21">
            <v>-2600375.4</v>
          </cell>
        </row>
        <row r="22">
          <cell r="A22">
            <v>12510</v>
          </cell>
          <cell r="B22" t="str">
            <v>DEPARTMENT OF COMMERCE</v>
          </cell>
          <cell r="C22">
            <v>4.6820000000000004E-3</v>
          </cell>
          <cell r="D22">
            <v>5.0238000000000001E-3</v>
          </cell>
          <cell r="E22">
            <v>414996.02280000004</v>
          </cell>
          <cell r="F22">
            <v>-290752.2</v>
          </cell>
        </row>
        <row r="23">
          <cell r="A23">
            <v>12600</v>
          </cell>
          <cell r="B23" t="str">
            <v>INSURANCE DEPARTMENT</v>
          </cell>
          <cell r="C23">
            <v>1.2949000000000001E-3</v>
          </cell>
          <cell r="D23">
            <v>1.3450999999999999E-3</v>
          </cell>
          <cell r="E23">
            <v>111113.33059999999</v>
          </cell>
          <cell r="F23">
            <v>-80413.290000000008</v>
          </cell>
        </row>
        <row r="24">
          <cell r="A24">
            <v>12700</v>
          </cell>
          <cell r="B24" t="str">
            <v>LABOR DEPARTMENT</v>
          </cell>
          <cell r="C24">
            <v>9.923E-4</v>
          </cell>
          <cell r="D24">
            <v>1.0353999999999999E-3</v>
          </cell>
          <cell r="E24">
            <v>85530.252399999998</v>
          </cell>
          <cell r="F24">
            <v>-61621.83</v>
          </cell>
        </row>
        <row r="25">
          <cell r="A25">
            <v>13500</v>
          </cell>
          <cell r="B25" t="str">
            <v>REVENUE DEPARTMENT</v>
          </cell>
          <cell r="C25">
            <v>3.8471999999999998E-3</v>
          </cell>
          <cell r="D25">
            <v>3.7786999999999999E-3</v>
          </cell>
          <cell r="E25">
            <v>312143.29219999997</v>
          </cell>
          <cell r="F25">
            <v>-238911.12</v>
          </cell>
        </row>
        <row r="26">
          <cell r="A26">
            <v>13700</v>
          </cell>
          <cell r="B26" t="str">
            <v>SECRETARY OF STATE</v>
          </cell>
          <cell r="C26">
            <v>4.505E-4</v>
          </cell>
          <cell r="D26">
            <v>4.7610000000000003E-4</v>
          </cell>
          <cell r="E26">
            <v>39328.7166</v>
          </cell>
          <cell r="F26">
            <v>-27976.05</v>
          </cell>
        </row>
        <row r="27">
          <cell r="A27">
            <v>14300</v>
          </cell>
          <cell r="B27" t="str">
            <v>STATE TREASURER</v>
          </cell>
          <cell r="C27">
            <v>1.4867000000000001E-3</v>
          </cell>
          <cell r="D27">
            <v>1.3965E-3</v>
          </cell>
          <cell r="E27">
            <v>115359.27899999999</v>
          </cell>
          <cell r="F27">
            <v>-92324.07</v>
          </cell>
        </row>
        <row r="28">
          <cell r="A28">
            <v>18400</v>
          </cell>
          <cell r="B28" t="str">
            <v>DEPT OF AGRICULTURE &amp; CONSUMER SVCS.</v>
          </cell>
          <cell r="C28">
            <v>4.9541000000000003E-3</v>
          </cell>
          <cell r="D28">
            <v>5.1003999999999997E-3</v>
          </cell>
          <cell r="E28">
            <v>421323.64239999995</v>
          </cell>
          <cell r="F28">
            <v>-307649.61000000004</v>
          </cell>
        </row>
        <row r="29">
          <cell r="A29">
            <v>18600</v>
          </cell>
          <cell r="B29" t="str">
            <v>BARBER EXAMINERS, STATE BOARD OF</v>
          </cell>
          <cell r="C29">
            <v>1.9000000000000001E-5</v>
          </cell>
          <cell r="D29">
            <v>1.6099999999999998E-5</v>
          </cell>
          <cell r="E29">
            <v>1329.9565999999998</v>
          </cell>
          <cell r="F29">
            <v>-1179.9000000000001</v>
          </cell>
        </row>
        <row r="30">
          <cell r="A30">
            <v>18690</v>
          </cell>
          <cell r="B30" t="str">
            <v>N C REAL ESTATE COMMISSION</v>
          </cell>
          <cell r="C30">
            <v>4.0999999999999997E-6</v>
          </cell>
          <cell r="D30">
            <v>7.6000000000000001E-6</v>
          </cell>
          <cell r="E30">
            <v>627.80560000000003</v>
          </cell>
          <cell r="F30">
            <v>-254.60999999999999</v>
          </cell>
        </row>
        <row r="31">
          <cell r="A31">
            <v>18740</v>
          </cell>
          <cell r="B31" t="str">
            <v>N C AUCTIONEERS LICENSING BOARD</v>
          </cell>
          <cell r="C31">
            <v>6.4999999999999996E-6</v>
          </cell>
          <cell r="D31">
            <v>5.4E-6</v>
          </cell>
          <cell r="E31">
            <v>446.07240000000002</v>
          </cell>
          <cell r="F31">
            <v>-403.65</v>
          </cell>
        </row>
        <row r="32">
          <cell r="A32">
            <v>18780</v>
          </cell>
          <cell r="B32" t="str">
            <v>N C STATE BOARD OF EXAMINERS OF PRACTICING PSYCHOL</v>
          </cell>
          <cell r="C32">
            <v>1.36E-5</v>
          </cell>
          <cell r="D32">
            <v>1.17E-5</v>
          </cell>
          <cell r="E32">
            <v>966.49019999999996</v>
          </cell>
          <cell r="F32">
            <v>-844.56000000000006</v>
          </cell>
        </row>
        <row r="33">
          <cell r="A33">
            <v>19005</v>
          </cell>
          <cell r="B33" t="str">
            <v>COMMUNITY COLLEGES ADMINISTRATION</v>
          </cell>
          <cell r="C33">
            <v>6.5709999999999998E-4</v>
          </cell>
          <cell r="D33">
            <v>7.0779999999999997E-4</v>
          </cell>
          <cell r="E33">
            <v>58468.5268</v>
          </cell>
          <cell r="F33">
            <v>-40805.909999999996</v>
          </cell>
        </row>
        <row r="34">
          <cell r="A34">
            <v>19100</v>
          </cell>
          <cell r="B34" t="str">
            <v>DEPARTMENT OF PUBLIC SAFETY</v>
          </cell>
          <cell r="C34">
            <v>6.1746300000000004E-2</v>
          </cell>
          <cell r="D34">
            <v>6.3048800000000002E-2</v>
          </cell>
          <cell r="E34">
            <v>5208209.1727999998</v>
          </cell>
          <cell r="F34">
            <v>-3834445.2300000004</v>
          </cell>
        </row>
        <row r="35">
          <cell r="A35">
            <v>20100</v>
          </cell>
          <cell r="B35" t="str">
            <v>APPALACHIAN STATE UNIVERSITY</v>
          </cell>
          <cell r="C35">
            <v>1.0171100000000001E-2</v>
          </cell>
          <cell r="D35">
            <v>9.8910000000000005E-3</v>
          </cell>
          <cell r="E35">
            <v>817055.946</v>
          </cell>
          <cell r="F35">
            <v>-631625.31000000006</v>
          </cell>
        </row>
        <row r="36">
          <cell r="A36">
            <v>20200</v>
          </cell>
          <cell r="B36" t="str">
            <v>N C SCHOOL OF THE ARTS</v>
          </cell>
          <cell r="C36">
            <v>1.3272E-3</v>
          </cell>
          <cell r="D36">
            <v>1.2939E-3</v>
          </cell>
          <cell r="E36">
            <v>106883.9034</v>
          </cell>
          <cell r="F36">
            <v>-82419.12</v>
          </cell>
        </row>
        <row r="37">
          <cell r="A37">
            <v>20300</v>
          </cell>
          <cell r="B37" t="str">
            <v>EAST CAROLINA UNIVERSITY</v>
          </cell>
          <cell r="C37">
            <v>2.4237000000000002E-2</v>
          </cell>
          <cell r="D37">
            <v>2.4496E-2</v>
          </cell>
          <cell r="E37">
            <v>2023516.5760000001</v>
          </cell>
          <cell r="F37">
            <v>-1505117.7000000002</v>
          </cell>
        </row>
        <row r="38">
          <cell r="A38">
            <v>20400</v>
          </cell>
          <cell r="B38" t="str">
            <v>ELIZABETH CITY STATE UNIVERSITY</v>
          </cell>
          <cell r="C38">
            <v>1.1854999999999999E-3</v>
          </cell>
          <cell r="D38">
            <v>1.4059999999999999E-3</v>
          </cell>
          <cell r="E38">
            <v>116144.03599999999</v>
          </cell>
          <cell r="F38">
            <v>-73619.549999999988</v>
          </cell>
        </row>
        <row r="39">
          <cell r="A39">
            <v>20600</v>
          </cell>
          <cell r="B39" t="str">
            <v>FAYETTEVILLE STATE UNIVERSITY</v>
          </cell>
          <cell r="C39">
            <v>2.6253000000000001E-3</v>
          </cell>
          <cell r="D39">
            <v>2.8386000000000002E-3</v>
          </cell>
          <cell r="E39">
            <v>234485.3916</v>
          </cell>
          <cell r="F39">
            <v>-163031.13</v>
          </cell>
        </row>
        <row r="40">
          <cell r="A40">
            <v>20700</v>
          </cell>
          <cell r="B40" t="str">
            <v>NC A&amp;T UNIVERSITY</v>
          </cell>
          <cell r="C40">
            <v>5.8230000000000001E-3</v>
          </cell>
          <cell r="D40">
            <v>5.8859999999999997E-3</v>
          </cell>
          <cell r="E40">
            <v>486218.91599999997</v>
          </cell>
          <cell r="F40">
            <v>-361608.3</v>
          </cell>
        </row>
        <row r="41">
          <cell r="A41">
            <v>20800</v>
          </cell>
          <cell r="B41" t="str">
            <v>N C CENTRAL UNIVERSITY</v>
          </cell>
          <cell r="C41">
            <v>4.6451000000000001E-3</v>
          </cell>
          <cell r="D41">
            <v>4.6766000000000004E-3</v>
          </cell>
          <cell r="E41">
            <v>386315.21960000001</v>
          </cell>
          <cell r="F41">
            <v>-288460.71000000002</v>
          </cell>
        </row>
        <row r="42">
          <cell r="A42">
            <v>20900</v>
          </cell>
          <cell r="B42" t="str">
            <v>UNIVERSITY OF NORTH CAROLINA AT GREENSBORO</v>
          </cell>
          <cell r="C42">
            <v>9.0533999999999996E-3</v>
          </cell>
          <cell r="D42">
            <v>9.4643999999999995E-3</v>
          </cell>
          <cell r="E42">
            <v>781816.22639999993</v>
          </cell>
          <cell r="F42">
            <v>-562216.14</v>
          </cell>
        </row>
        <row r="43">
          <cell r="A43">
            <v>21200</v>
          </cell>
          <cell r="B43" t="str">
            <v>UNC - PEMBROKE</v>
          </cell>
          <cell r="C43">
            <v>3.0804999999999999E-3</v>
          </cell>
          <cell r="D43">
            <v>2.9313E-3</v>
          </cell>
          <cell r="E43">
            <v>242142.96779999998</v>
          </cell>
          <cell r="F43">
            <v>-191299.05</v>
          </cell>
        </row>
        <row r="44">
          <cell r="A44">
            <v>21300</v>
          </cell>
          <cell r="B44" t="str">
            <v>N C STATE UNIVERSITY</v>
          </cell>
          <cell r="C44">
            <v>3.7188200000000005E-2</v>
          </cell>
          <cell r="D44">
            <v>3.6200000000000003E-2</v>
          </cell>
          <cell r="E44">
            <v>2990337.2</v>
          </cell>
          <cell r="F44">
            <v>-2309387.2200000002</v>
          </cell>
        </row>
        <row r="45">
          <cell r="A45">
            <v>21520</v>
          </cell>
          <cell r="B45" t="str">
            <v>UNC-CHAPEL HILL CB1260</v>
          </cell>
          <cell r="C45">
            <v>6.6604300000000005E-2</v>
          </cell>
          <cell r="D45">
            <v>6.66297E-2</v>
          </cell>
          <cell r="E45">
            <v>5504012.9982000003</v>
          </cell>
          <cell r="F45">
            <v>-4136127.0300000003</v>
          </cell>
        </row>
        <row r="46">
          <cell r="A46">
            <v>21525</v>
          </cell>
          <cell r="B46" t="str">
            <v>UNC-GENERAL ADMINISTRATION</v>
          </cell>
          <cell r="C46">
            <v>1.768E-3</v>
          </cell>
          <cell r="D46">
            <v>1.7168000000000001E-3</v>
          </cell>
          <cell r="E46">
            <v>141817.98080000002</v>
          </cell>
          <cell r="F46">
            <v>-109792.8</v>
          </cell>
        </row>
        <row r="47">
          <cell r="A47">
            <v>21550</v>
          </cell>
          <cell r="B47" t="str">
            <v>UNC HEALTH CARE SYSTEM</v>
          </cell>
          <cell r="C47">
            <v>3.6935200000000001E-2</v>
          </cell>
          <cell r="D47">
            <v>3.6450200000000002E-2</v>
          </cell>
          <cell r="E47">
            <v>3011005.2212</v>
          </cell>
          <cell r="F47">
            <v>-2293675.92</v>
          </cell>
        </row>
        <row r="48">
          <cell r="A48">
            <v>21570</v>
          </cell>
          <cell r="B48" t="str">
            <v>UNIVERSITY OF NORTH CAROLINA PRESS</v>
          </cell>
          <cell r="C48">
            <v>1.629E-4</v>
          </cell>
          <cell r="D48">
            <v>1.4889999999999999E-4</v>
          </cell>
          <cell r="E48">
            <v>12300.033399999998</v>
          </cell>
          <cell r="F48">
            <v>-10116.09</v>
          </cell>
        </row>
        <row r="49">
          <cell r="A49">
            <v>21800</v>
          </cell>
          <cell r="B49" t="str">
            <v>WESTERN CAROLINA UNIVERSITY</v>
          </cell>
          <cell r="C49">
            <v>5.5704999999999999E-3</v>
          </cell>
          <cell r="D49">
            <v>5.4824000000000001E-3</v>
          </cell>
          <cell r="E49">
            <v>452879.13440000004</v>
          </cell>
          <cell r="F49">
            <v>-345928.05</v>
          </cell>
        </row>
        <row r="50">
          <cell r="A50">
            <v>21900</v>
          </cell>
          <cell r="B50" t="str">
            <v>WINSTON-SALEM STATE UNIVERSITY</v>
          </cell>
          <cell r="C50">
            <v>3.2564999999999998E-3</v>
          </cell>
          <cell r="D50">
            <v>3.3628E-3</v>
          </cell>
          <cell r="E50">
            <v>277787.45679999999</v>
          </cell>
          <cell r="F50">
            <v>-202228.65</v>
          </cell>
        </row>
        <row r="51">
          <cell r="A51">
            <v>22000</v>
          </cell>
          <cell r="B51" t="str">
            <v>DEPARTMENT OF PUBLIC INSTRUCTION</v>
          </cell>
          <cell r="C51">
            <v>3.3175000000000001E-3</v>
          </cell>
          <cell r="D51">
            <v>3.6338999999999998E-3</v>
          </cell>
          <cell r="E51">
            <v>300181.94339999999</v>
          </cell>
          <cell r="F51">
            <v>-206016.75</v>
          </cell>
        </row>
        <row r="52">
          <cell r="A52">
            <v>23000</v>
          </cell>
          <cell r="B52" t="str">
            <v>UNIVERSITY OF NORTH CAROLINA AT ASHEVILLE</v>
          </cell>
          <cell r="C52">
            <v>2.4472999999999999E-3</v>
          </cell>
          <cell r="D52">
            <v>2.3429000000000002E-3</v>
          </cell>
          <cell r="E52">
            <v>193537.59740000003</v>
          </cell>
          <cell r="F52">
            <v>-151977.32999999999</v>
          </cell>
        </row>
        <row r="53">
          <cell r="A53">
            <v>23100</v>
          </cell>
          <cell r="B53" t="str">
            <v>UNIVERSITY OF NORTH CAROLINA AT CHARLOTTE</v>
          </cell>
          <cell r="C53">
            <v>1.3588599999999999E-2</v>
          </cell>
          <cell r="D53">
            <v>1.34612E-2</v>
          </cell>
          <cell r="E53">
            <v>1111975.8872</v>
          </cell>
          <cell r="F53">
            <v>-843852.05999999994</v>
          </cell>
        </row>
        <row r="54">
          <cell r="A54">
            <v>23200</v>
          </cell>
          <cell r="B54" t="str">
            <v>UNIVERSITY OF NORTH CAROLINA AT WILMINGTON</v>
          </cell>
          <cell r="C54">
            <v>7.2922000000000004E-3</v>
          </cell>
          <cell r="D54">
            <v>6.8637000000000004E-3</v>
          </cell>
          <cell r="E54">
            <v>566982.80220000003</v>
          </cell>
          <cell r="F54">
            <v>-452845.62000000005</v>
          </cell>
        </row>
        <row r="55">
          <cell r="A55">
            <v>30000</v>
          </cell>
          <cell r="B55" t="str">
            <v>YANCEY COUNTY SCHOOLS</v>
          </cell>
          <cell r="C55">
            <v>8.9260000000000001E-4</v>
          </cell>
          <cell r="D55">
            <v>9.0740000000000005E-4</v>
          </cell>
          <cell r="E55">
            <v>74956.684399999998</v>
          </cell>
          <cell r="F55">
            <v>-55430.46</v>
          </cell>
        </row>
        <row r="56">
          <cell r="A56">
            <v>30100</v>
          </cell>
          <cell r="B56" t="str">
            <v>ALAMANCE COUNTY SCHOOLS</v>
          </cell>
          <cell r="C56">
            <v>7.9336000000000007E-3</v>
          </cell>
          <cell r="D56">
            <v>7.6858999999999999E-3</v>
          </cell>
          <cell r="E56">
            <v>634901.45539999998</v>
          </cell>
          <cell r="F56">
            <v>-492676.56000000006</v>
          </cell>
        </row>
        <row r="57">
          <cell r="A57">
            <v>30102</v>
          </cell>
          <cell r="B57" t="str">
            <v>CLOVER GARDEN CHARTER SCHOOL</v>
          </cell>
          <cell r="C57">
            <v>1.4349999999999999E-4</v>
          </cell>
          <cell r="D57">
            <v>1.2640000000000001E-4</v>
          </cell>
          <cell r="E57">
            <v>10441.3984</v>
          </cell>
          <cell r="F57">
            <v>-8911.35</v>
          </cell>
        </row>
        <row r="58">
          <cell r="A58">
            <v>30103</v>
          </cell>
          <cell r="B58" t="str">
            <v>RIVER MILL ACADEMY CHARTER</v>
          </cell>
          <cell r="C58">
            <v>1.7149999999999999E-4</v>
          </cell>
          <cell r="D58">
            <v>1.693E-4</v>
          </cell>
          <cell r="E58">
            <v>13985.1958</v>
          </cell>
          <cell r="F58">
            <v>-10650.15</v>
          </cell>
        </row>
        <row r="59">
          <cell r="A59">
            <v>30104</v>
          </cell>
          <cell r="B59" t="str">
            <v>THE HAWBRIDGE SCHOOL</v>
          </cell>
          <cell r="C59">
            <v>1.013E-4</v>
          </cell>
          <cell r="D59">
            <v>7.8999999999999996E-5</v>
          </cell>
          <cell r="E59">
            <v>6525.8739999999998</v>
          </cell>
          <cell r="F59">
            <v>-6290.73</v>
          </cell>
        </row>
        <row r="60">
          <cell r="A60">
            <v>30105</v>
          </cell>
          <cell r="B60" t="str">
            <v>ALAMANCE COMMUNITY COLLEGE</v>
          </cell>
          <cell r="C60">
            <v>7.4439999999999999E-4</v>
          </cell>
          <cell r="D60">
            <v>7.2150000000000003E-4</v>
          </cell>
          <cell r="E60">
            <v>59600.228999999999</v>
          </cell>
          <cell r="F60">
            <v>-46227.24</v>
          </cell>
        </row>
        <row r="61">
          <cell r="A61">
            <v>30200</v>
          </cell>
          <cell r="B61" t="str">
            <v>ALEXANDER COUNTY SCHOOLS</v>
          </cell>
          <cell r="C61">
            <v>1.7336000000000001E-3</v>
          </cell>
          <cell r="D61">
            <v>1.8021000000000001E-3</v>
          </cell>
          <cell r="E61">
            <v>148864.2726</v>
          </cell>
          <cell r="F61">
            <v>-107656.56</v>
          </cell>
        </row>
        <row r="62">
          <cell r="A62">
            <v>30300</v>
          </cell>
          <cell r="B62" t="str">
            <v>ALLEGHANY COUNTY SCHOOLS</v>
          </cell>
          <cell r="C62">
            <v>6.0309999999999997E-4</v>
          </cell>
          <cell r="D62">
            <v>6.0019999999999995E-4</v>
          </cell>
          <cell r="E62">
            <v>49580.121199999994</v>
          </cell>
          <cell r="F62">
            <v>-37452.509999999995</v>
          </cell>
        </row>
        <row r="63">
          <cell r="A63">
            <v>30400</v>
          </cell>
          <cell r="B63" t="str">
            <v>ANSON COUNTY SCHOOLS</v>
          </cell>
          <cell r="C63">
            <v>1.1155E-3</v>
          </cell>
          <cell r="D63">
            <v>1.1854000000000001E-3</v>
          </cell>
          <cell r="E63">
            <v>97921.152400000006</v>
          </cell>
          <cell r="F63">
            <v>-69272.55</v>
          </cell>
        </row>
        <row r="64">
          <cell r="A64">
            <v>30405</v>
          </cell>
          <cell r="B64" t="str">
            <v>SOUTH PIEDMONT COMMUNITY COLLEGE</v>
          </cell>
          <cell r="C64">
            <v>7.3749999999999998E-4</v>
          </cell>
          <cell r="D64">
            <v>7.2070000000000001E-4</v>
          </cell>
          <cell r="E64">
            <v>59534.144200000002</v>
          </cell>
          <cell r="F64">
            <v>-45798.75</v>
          </cell>
        </row>
        <row r="65">
          <cell r="A65">
            <v>30500</v>
          </cell>
          <cell r="B65" t="str">
            <v>ASHE COUNTY SCHOOLS</v>
          </cell>
          <cell r="C65">
            <v>1.1643000000000001E-3</v>
          </cell>
          <cell r="D65">
            <v>1.1812999999999999E-3</v>
          </cell>
          <cell r="E65">
            <v>97582.467799999999</v>
          </cell>
          <cell r="F65">
            <v>-72303.03</v>
          </cell>
        </row>
        <row r="66">
          <cell r="A66">
            <v>30600</v>
          </cell>
          <cell r="B66" t="str">
            <v>AVERY COUNTY SCHOOLS</v>
          </cell>
          <cell r="C66">
            <v>9.0720000000000004E-4</v>
          </cell>
          <cell r="D66">
            <v>9.1350000000000003E-4</v>
          </cell>
          <cell r="E66">
            <v>75460.581000000006</v>
          </cell>
          <cell r="F66">
            <v>-56337.120000000003</v>
          </cell>
        </row>
        <row r="67">
          <cell r="A67">
            <v>30601</v>
          </cell>
          <cell r="B67" t="str">
            <v>GRANDFATHER ACADEMY</v>
          </cell>
          <cell r="C67">
            <v>2.12E-5</v>
          </cell>
          <cell r="D67">
            <v>2.23E-5</v>
          </cell>
          <cell r="E67">
            <v>1842.1138000000001</v>
          </cell>
          <cell r="F67">
            <v>-1316.52</v>
          </cell>
        </row>
        <row r="68">
          <cell r="A68">
            <v>30700</v>
          </cell>
          <cell r="B68" t="str">
            <v>BEAUFORT COUNTY SCHOOLS</v>
          </cell>
          <cell r="C68">
            <v>2.3170999999999999E-3</v>
          </cell>
          <cell r="D68">
            <v>2.3408999999999999E-3</v>
          </cell>
          <cell r="E68">
            <v>193372.3854</v>
          </cell>
          <cell r="F68">
            <v>-143891.91</v>
          </cell>
        </row>
        <row r="69">
          <cell r="A69">
            <v>30705</v>
          </cell>
          <cell r="B69" t="str">
            <v>BEAUFORT COUNTY COMMUNITY COLLEGE</v>
          </cell>
          <cell r="C69">
            <v>4.7140000000000002E-4</v>
          </cell>
          <cell r="D69">
            <v>4.3859999999999998E-4</v>
          </cell>
          <cell r="E69">
            <v>36230.991600000001</v>
          </cell>
          <cell r="F69">
            <v>-29273.940000000002</v>
          </cell>
        </row>
        <row r="70">
          <cell r="A70">
            <v>30800</v>
          </cell>
          <cell r="B70" t="str">
            <v>BERTIE COUNTY SCHOOLS</v>
          </cell>
          <cell r="C70">
            <v>9.1989999999999997E-4</v>
          </cell>
          <cell r="D70">
            <v>1.0004E-3</v>
          </cell>
          <cell r="E70">
            <v>82639.042400000006</v>
          </cell>
          <cell r="F70">
            <v>-57125.79</v>
          </cell>
        </row>
        <row r="71">
          <cell r="A71">
            <v>30900</v>
          </cell>
          <cell r="B71" t="str">
            <v>BLADEN COUNTY SCHOOLS</v>
          </cell>
          <cell r="C71">
            <v>1.5181000000000001E-3</v>
          </cell>
          <cell r="D71">
            <v>1.5643E-3</v>
          </cell>
          <cell r="E71">
            <v>129220.5658</v>
          </cell>
          <cell r="F71">
            <v>-94274.010000000009</v>
          </cell>
        </row>
        <row r="72">
          <cell r="A72">
            <v>30905</v>
          </cell>
          <cell r="B72" t="str">
            <v>BLADEN COMMUNITY COLLEGE</v>
          </cell>
          <cell r="C72">
            <v>3.0170000000000002E-4</v>
          </cell>
          <cell r="D72">
            <v>3.3139999999999998E-4</v>
          </cell>
          <cell r="E72">
            <v>27375.628399999998</v>
          </cell>
          <cell r="F72">
            <v>-18735.57</v>
          </cell>
        </row>
        <row r="73">
          <cell r="A73">
            <v>31000</v>
          </cell>
          <cell r="B73" t="str">
            <v>BRUNSWICK COUNTY SCHOOLS</v>
          </cell>
          <cell r="C73">
            <v>4.2865999999999998E-3</v>
          </cell>
          <cell r="D73">
            <v>4.3176000000000004E-3</v>
          </cell>
          <cell r="E73">
            <v>356659.66560000001</v>
          </cell>
          <cell r="F73">
            <v>-266197.86</v>
          </cell>
        </row>
        <row r="74">
          <cell r="A74">
            <v>31005</v>
          </cell>
          <cell r="B74" t="str">
            <v>BRUNSWICK COMMUNITY COLLEGE</v>
          </cell>
          <cell r="C74">
            <v>4.239E-4</v>
          </cell>
          <cell r="D74">
            <v>4.1360000000000002E-4</v>
          </cell>
          <cell r="E74">
            <v>34165.8416</v>
          </cell>
          <cell r="F74">
            <v>-26324.19</v>
          </cell>
        </row>
        <row r="75">
          <cell r="A75">
            <v>31100</v>
          </cell>
          <cell r="B75" t="str">
            <v>BUNCOMBE COUNTY SCHOOLS</v>
          </cell>
          <cell r="C75">
            <v>8.8377999999999998E-3</v>
          </cell>
          <cell r="D75">
            <v>8.8561999999999998E-3</v>
          </cell>
          <cell r="E75">
            <v>731575.25719999999</v>
          </cell>
          <cell r="F75">
            <v>-548827.38</v>
          </cell>
        </row>
        <row r="76">
          <cell r="A76">
            <v>31101</v>
          </cell>
          <cell r="B76" t="str">
            <v>F DELANY NEW SCHOOL FOR CHILDREN</v>
          </cell>
          <cell r="C76">
            <v>6.0099999999999997E-5</v>
          </cell>
          <cell r="D76">
            <v>6.1199999999999997E-5</v>
          </cell>
          <cell r="E76">
            <v>5055.4871999999996</v>
          </cell>
          <cell r="F76">
            <v>-3732.21</v>
          </cell>
        </row>
        <row r="77">
          <cell r="A77">
            <v>31102</v>
          </cell>
          <cell r="B77" t="str">
            <v>EVERGREEN COMMUNITY CHARTER SCHOOL</v>
          </cell>
          <cell r="C77">
            <v>1.393E-4</v>
          </cell>
          <cell r="D77">
            <v>1.3880000000000001E-4</v>
          </cell>
          <cell r="E77">
            <v>11465.712800000001</v>
          </cell>
          <cell r="F77">
            <v>-8650.5300000000007</v>
          </cell>
        </row>
        <row r="78">
          <cell r="A78">
            <v>31105</v>
          </cell>
          <cell r="B78" t="str">
            <v>ASHEVILLE-BUNCOMBE TECHNICAL COLLEGE</v>
          </cell>
          <cell r="C78">
            <v>1.3611000000000001E-3</v>
          </cell>
          <cell r="D78">
            <v>1.4457999999999999E-3</v>
          </cell>
          <cell r="E78">
            <v>119431.7548</v>
          </cell>
          <cell r="F78">
            <v>-84524.31</v>
          </cell>
        </row>
        <row r="79">
          <cell r="A79">
            <v>31110</v>
          </cell>
          <cell r="B79" t="str">
            <v>ASHEVILLE CITY SCHOOLS</v>
          </cell>
          <cell r="C79">
            <v>2.0669E-3</v>
          </cell>
          <cell r="D79">
            <v>2.0998000000000002E-3</v>
          </cell>
          <cell r="E79">
            <v>173456.07880000002</v>
          </cell>
          <cell r="F79">
            <v>-128354.49</v>
          </cell>
        </row>
        <row r="80">
          <cell r="A80">
            <v>31200</v>
          </cell>
          <cell r="B80" t="str">
            <v>BURKE COUNTY SCHOOLS</v>
          </cell>
          <cell r="C80">
            <v>4.1901000000000004E-3</v>
          </cell>
          <cell r="D80">
            <v>4.3239999999999997E-3</v>
          </cell>
          <cell r="E80">
            <v>357188.34399999998</v>
          </cell>
          <cell r="F80">
            <v>-260205.21000000002</v>
          </cell>
        </row>
        <row r="81">
          <cell r="A81">
            <v>31205</v>
          </cell>
          <cell r="B81" t="str">
            <v>WESTERN PIEDMONT COMM COLLEGE</v>
          </cell>
          <cell r="C81">
            <v>5.0940000000000002E-4</v>
          </cell>
          <cell r="D81">
            <v>5.5029999999999999E-4</v>
          </cell>
          <cell r="E81">
            <v>45458.0818</v>
          </cell>
          <cell r="F81">
            <v>-31633.74</v>
          </cell>
        </row>
        <row r="82">
          <cell r="A82">
            <v>31300</v>
          </cell>
          <cell r="B82" t="str">
            <v>CABARRUS COUNTY SCHOOLS</v>
          </cell>
          <cell r="C82">
            <v>1.06321E-2</v>
          </cell>
          <cell r="D82">
            <v>1.0067E-2</v>
          </cell>
          <cell r="E82">
            <v>831594.60199999996</v>
          </cell>
          <cell r="F82">
            <v>-660253.41</v>
          </cell>
        </row>
        <row r="83">
          <cell r="A83">
            <v>31301</v>
          </cell>
          <cell r="B83" t="str">
            <v>CAROLINA INTERNATIONAL SCHOOL</v>
          </cell>
          <cell r="C83">
            <v>2.154E-4</v>
          </cell>
          <cell r="D83">
            <v>1.739E-4</v>
          </cell>
          <cell r="E83">
            <v>14365.1834</v>
          </cell>
          <cell r="F83">
            <v>-13376.34</v>
          </cell>
        </row>
        <row r="84">
          <cell r="A84">
            <v>31320</v>
          </cell>
          <cell r="B84" t="str">
            <v>KANNAPOLIS CITY SCHOOLS</v>
          </cell>
          <cell r="C84">
            <v>1.9859999999999999E-3</v>
          </cell>
          <cell r="D84">
            <v>1.9845000000000002E-3</v>
          </cell>
          <cell r="E84">
            <v>163931.60700000002</v>
          </cell>
          <cell r="F84">
            <v>-123330.59999999999</v>
          </cell>
        </row>
        <row r="85">
          <cell r="A85">
            <v>31400</v>
          </cell>
          <cell r="B85" t="str">
            <v>CALDWELL COUNTY SCHOOLS</v>
          </cell>
          <cell r="C85">
            <v>4.1777999999999997E-3</v>
          </cell>
          <cell r="D85">
            <v>4.2136999999999999E-3</v>
          </cell>
          <cell r="E85">
            <v>348076.90220000001</v>
          </cell>
          <cell r="F85">
            <v>-259441.37999999998</v>
          </cell>
        </row>
        <row r="86">
          <cell r="A86">
            <v>31405</v>
          </cell>
          <cell r="B86" t="str">
            <v>CALDWELL COMMUNITY COLLEGE</v>
          </cell>
          <cell r="C86">
            <v>8.1789999999999999E-4</v>
          </cell>
          <cell r="D86">
            <v>8.6589999999999996E-4</v>
          </cell>
          <cell r="E86">
            <v>71528.535399999993</v>
          </cell>
          <cell r="F86">
            <v>-50791.59</v>
          </cell>
        </row>
        <row r="87">
          <cell r="A87">
            <v>31500</v>
          </cell>
          <cell r="B87" t="str">
            <v>CAMDEN COUNTY SCHOOLS</v>
          </cell>
          <cell r="C87">
            <v>6.3369999999999995E-4</v>
          </cell>
          <cell r="D87">
            <v>6.5700000000000003E-4</v>
          </cell>
          <cell r="E87">
            <v>54272.142</v>
          </cell>
          <cell r="F87">
            <v>-39352.769999999997</v>
          </cell>
        </row>
        <row r="88">
          <cell r="A88">
            <v>31600</v>
          </cell>
          <cell r="B88" t="str">
            <v>CARTERET COUNTY SCHOOLS</v>
          </cell>
          <cell r="C88">
            <v>2.9166999999999999E-3</v>
          </cell>
          <cell r="D88">
            <v>2.9052000000000001E-3</v>
          </cell>
          <cell r="E88">
            <v>239986.95120000001</v>
          </cell>
          <cell r="F88">
            <v>-181127.07</v>
          </cell>
        </row>
        <row r="89">
          <cell r="A89">
            <v>31605</v>
          </cell>
          <cell r="B89" t="str">
            <v>CARTERET COMMUNITY COLLEGE</v>
          </cell>
          <cell r="C89">
            <v>4.0969999999999998E-4</v>
          </cell>
          <cell r="D89">
            <v>4.169E-4</v>
          </cell>
          <cell r="E89">
            <v>34438.441399999996</v>
          </cell>
          <cell r="F89">
            <v>-25442.37</v>
          </cell>
        </row>
        <row r="90">
          <cell r="A90">
            <v>31700</v>
          </cell>
          <cell r="B90" t="str">
            <v>CASWELL COUNTY SCHOOLS</v>
          </cell>
          <cell r="C90">
            <v>8.7489999999999996E-4</v>
          </cell>
          <cell r="D90">
            <v>8.811E-4</v>
          </cell>
          <cell r="E90">
            <v>72784.146600000007</v>
          </cell>
          <cell r="F90">
            <v>-54331.29</v>
          </cell>
        </row>
        <row r="91">
          <cell r="A91">
            <v>31800</v>
          </cell>
          <cell r="B91" t="str">
            <v>CATAWBA COUNTY SCHOOLS</v>
          </cell>
          <cell r="C91">
            <v>5.4010000000000004E-3</v>
          </cell>
          <cell r="D91">
            <v>5.5672999999999999E-3</v>
          </cell>
          <cell r="E91">
            <v>459892.38380000001</v>
          </cell>
          <cell r="F91">
            <v>-335402.10000000003</v>
          </cell>
        </row>
        <row r="92">
          <cell r="A92">
            <v>31805</v>
          </cell>
          <cell r="B92" t="str">
            <v>CATAWBA VALLEY COMMUNITY COLLEGE</v>
          </cell>
          <cell r="C92">
            <v>1.0135999999999999E-3</v>
          </cell>
          <cell r="D92">
            <v>1.0246000000000001E-3</v>
          </cell>
          <cell r="E92">
            <v>84638.107600000003</v>
          </cell>
          <cell r="F92">
            <v>-62944.56</v>
          </cell>
        </row>
        <row r="93">
          <cell r="A93">
            <v>31810</v>
          </cell>
          <cell r="B93" t="str">
            <v>HICKORY CITY SCHOOLS</v>
          </cell>
          <cell r="C93">
            <v>1.3606E-3</v>
          </cell>
          <cell r="D93">
            <v>1.3273E-3</v>
          </cell>
          <cell r="E93">
            <v>109642.94379999999</v>
          </cell>
          <cell r="F93">
            <v>-84493.26</v>
          </cell>
        </row>
        <row r="94">
          <cell r="A94">
            <v>31820</v>
          </cell>
          <cell r="B94" t="str">
            <v>NEWTON-CONOVER CITY SCHOOLS</v>
          </cell>
          <cell r="C94">
            <v>1.2298999999999999E-3</v>
          </cell>
          <cell r="D94">
            <v>1.1599E-3</v>
          </cell>
          <cell r="E94">
            <v>95814.699399999998</v>
          </cell>
          <cell r="F94">
            <v>-76376.789999999994</v>
          </cell>
        </row>
        <row r="95">
          <cell r="A95">
            <v>31900</v>
          </cell>
          <cell r="B95" t="str">
            <v>CHATHAM COUNTY SCHOOLS</v>
          </cell>
          <cell r="C95">
            <v>3.137E-3</v>
          </cell>
          <cell r="D95">
            <v>3.1959000000000002E-3</v>
          </cell>
          <cell r="E95">
            <v>264000.51540000003</v>
          </cell>
          <cell r="F95">
            <v>-194807.7</v>
          </cell>
        </row>
        <row r="96">
          <cell r="A96">
            <v>32000</v>
          </cell>
          <cell r="B96" t="str">
            <v>CHEROKEE COUNTY SCHOOLS</v>
          </cell>
          <cell r="C96">
            <v>1.2830999999999999E-3</v>
          </cell>
          <cell r="D96">
            <v>1.2183000000000001E-3</v>
          </cell>
          <cell r="E96">
            <v>100638.8898</v>
          </cell>
          <cell r="F96">
            <v>-79680.509999999995</v>
          </cell>
        </row>
        <row r="97">
          <cell r="A97">
            <v>32005</v>
          </cell>
          <cell r="B97" t="str">
            <v>TRI-COUNTY COMMUNITY COLLEGE</v>
          </cell>
          <cell r="C97">
            <v>2.8860000000000002E-4</v>
          </cell>
          <cell r="D97">
            <v>3.0249999999999998E-4</v>
          </cell>
          <cell r="E97">
            <v>24988.314999999999</v>
          </cell>
          <cell r="F97">
            <v>-17922.060000000001</v>
          </cell>
        </row>
        <row r="98">
          <cell r="A98">
            <v>32100</v>
          </cell>
          <cell r="B98" t="str">
            <v>EDENTON-CHOWAN COUNTY SCHOOLS</v>
          </cell>
          <cell r="C98">
            <v>7.8859999999999998E-4</v>
          </cell>
          <cell r="D98">
            <v>8.3250000000000002E-4</v>
          </cell>
          <cell r="E98">
            <v>68769.494999999995</v>
          </cell>
          <cell r="F98">
            <v>-48972.06</v>
          </cell>
        </row>
        <row r="99">
          <cell r="A99">
            <v>32200</v>
          </cell>
          <cell r="B99" t="str">
            <v>CLAY COUNTY SCHOOLS</v>
          </cell>
          <cell r="C99">
            <v>4.8809999999999999E-4</v>
          </cell>
          <cell r="D99">
            <v>4.8559999999999999E-4</v>
          </cell>
          <cell r="E99">
            <v>40113.473599999998</v>
          </cell>
          <cell r="F99">
            <v>-30311.01</v>
          </cell>
        </row>
        <row r="100">
          <cell r="A100">
            <v>32300</v>
          </cell>
          <cell r="B100" t="str">
            <v>CLEVELAND COUNTY SCHOOLS</v>
          </cell>
          <cell r="C100">
            <v>5.5947999999999996E-3</v>
          </cell>
          <cell r="D100">
            <v>5.6376000000000004E-3</v>
          </cell>
          <cell r="E100">
            <v>465699.58560000005</v>
          </cell>
          <cell r="F100">
            <v>-347437.07999999996</v>
          </cell>
        </row>
        <row r="101">
          <cell r="A101">
            <v>32305</v>
          </cell>
          <cell r="B101" t="str">
            <v>CLEVELAND COMMUNITY COLLEGE</v>
          </cell>
          <cell r="C101">
            <v>5.6249999999999996E-4</v>
          </cell>
          <cell r="D101">
            <v>5.7220000000000003E-4</v>
          </cell>
          <cell r="E101">
            <v>47267.153200000001</v>
          </cell>
          <cell r="F101">
            <v>-34931.25</v>
          </cell>
        </row>
        <row r="102">
          <cell r="A102">
            <v>32400</v>
          </cell>
          <cell r="B102" t="str">
            <v>COLUMBUS COUNTY SCHOOLS</v>
          </cell>
          <cell r="C102">
            <v>2.0022999999999998E-3</v>
          </cell>
          <cell r="D102">
            <v>2.0140000000000002E-3</v>
          </cell>
          <cell r="E102">
            <v>166368.48400000003</v>
          </cell>
          <cell r="F102">
            <v>-124342.82999999999</v>
          </cell>
        </row>
        <row r="103">
          <cell r="A103">
            <v>32405</v>
          </cell>
          <cell r="B103" t="str">
            <v>SOUTHEASTERN COMMUNITY COLLEGE</v>
          </cell>
          <cell r="C103">
            <v>4.8999999999999998E-4</v>
          </cell>
          <cell r="D103">
            <v>5.0960000000000003E-4</v>
          </cell>
          <cell r="E103">
            <v>42096.017599999999</v>
          </cell>
          <cell r="F103">
            <v>-30429</v>
          </cell>
        </row>
        <row r="104">
          <cell r="A104">
            <v>32410</v>
          </cell>
          <cell r="B104" t="str">
            <v>WHITEVILLE CITY SCHOOLS</v>
          </cell>
          <cell r="C104">
            <v>7.8669999999999999E-4</v>
          </cell>
          <cell r="D104">
            <v>8.0210000000000004E-4</v>
          </cell>
          <cell r="E104">
            <v>66258.272599999997</v>
          </cell>
          <cell r="F104">
            <v>-48854.07</v>
          </cell>
        </row>
        <row r="105">
          <cell r="A105">
            <v>32420</v>
          </cell>
          <cell r="B105" t="str">
            <v>SEGS ACADEMY</v>
          </cell>
          <cell r="C105">
            <v>0</v>
          </cell>
          <cell r="D105">
            <v>2.44E-5</v>
          </cell>
          <cell r="E105">
            <v>2015.5863999999999</v>
          </cell>
          <cell r="F105">
            <v>0</v>
          </cell>
        </row>
        <row r="106">
          <cell r="A106">
            <v>32500</v>
          </cell>
          <cell r="B106" t="str">
            <v>NEW BERN CRAVEN COUNTY BOARD OF EDUCATION</v>
          </cell>
          <cell r="C106">
            <v>4.5309E-3</v>
          </cell>
          <cell r="D106">
            <v>4.5427999999999996E-3</v>
          </cell>
          <cell r="E106">
            <v>375262.53679999994</v>
          </cell>
          <cell r="F106">
            <v>-281368.89</v>
          </cell>
        </row>
        <row r="107">
          <cell r="A107">
            <v>32505</v>
          </cell>
          <cell r="B107" t="str">
            <v>CRAVEN COMMUNITY COLLEGE</v>
          </cell>
          <cell r="C107">
            <v>6.3960000000000004E-4</v>
          </cell>
          <cell r="D107">
            <v>6.6270000000000001E-4</v>
          </cell>
          <cell r="E107">
            <v>54742.996200000001</v>
          </cell>
          <cell r="F107">
            <v>-39719.160000000003</v>
          </cell>
        </row>
        <row r="108">
          <cell r="A108">
            <v>32600</v>
          </cell>
          <cell r="B108" t="str">
            <v>CUMBERLAND COUNTY SCHOOLS</v>
          </cell>
          <cell r="C108">
            <v>1.584E-2</v>
          </cell>
          <cell r="D108">
            <v>1.66176E-2</v>
          </cell>
          <cell r="E108">
            <v>1372713.4656</v>
          </cell>
          <cell r="F108">
            <v>-983664</v>
          </cell>
        </row>
        <row r="109">
          <cell r="A109">
            <v>32605</v>
          </cell>
          <cell r="B109" t="str">
            <v>FAYETTEVILLE TECHNICAL COMMUNITY COLLEGE</v>
          </cell>
          <cell r="C109">
            <v>2.2585000000000001E-3</v>
          </cell>
          <cell r="D109">
            <v>2.2309000000000001E-3</v>
          </cell>
          <cell r="E109">
            <v>184285.7254</v>
          </cell>
          <cell r="F109">
            <v>-140252.85</v>
          </cell>
        </row>
        <row r="110">
          <cell r="A110">
            <v>32700</v>
          </cell>
          <cell r="B110" t="str">
            <v>CURRITUCK COUNTY SCHOOLS</v>
          </cell>
          <cell r="C110">
            <v>1.3795999999999999E-3</v>
          </cell>
          <cell r="D110">
            <v>1.3607000000000001E-3</v>
          </cell>
          <cell r="E110">
            <v>112401.98420000001</v>
          </cell>
          <cell r="F110">
            <v>-85673.159999999989</v>
          </cell>
        </row>
        <row r="111">
          <cell r="A111">
            <v>32800</v>
          </cell>
          <cell r="B111" t="str">
            <v>DARE COUNTY SCHOOLS</v>
          </cell>
          <cell r="C111">
            <v>1.8781E-3</v>
          </cell>
          <cell r="D111">
            <v>1.8592000000000001E-3</v>
          </cell>
          <cell r="E111">
            <v>153581.07520000002</v>
          </cell>
          <cell r="F111">
            <v>-116630.01</v>
          </cell>
        </row>
        <row r="112">
          <cell r="A112">
            <v>32900</v>
          </cell>
          <cell r="B112" t="str">
            <v>DAVIDSON COUNTY SCHOOLS</v>
          </cell>
          <cell r="C112">
            <v>5.8910999999999998E-3</v>
          </cell>
          <cell r="D112">
            <v>5.8795999999999996E-3</v>
          </cell>
          <cell r="E112">
            <v>485690.23759999999</v>
          </cell>
          <cell r="F112">
            <v>-365837.31</v>
          </cell>
        </row>
        <row r="113">
          <cell r="A113">
            <v>32901</v>
          </cell>
          <cell r="B113" t="str">
            <v>INVEST COLLEGIATE CHARTER (DAVIDSON)</v>
          </cell>
          <cell r="C113">
            <v>1.8709999999999999E-4</v>
          </cell>
          <cell r="D113">
            <v>1.572E-4</v>
          </cell>
          <cell r="E113">
            <v>12985.663199999999</v>
          </cell>
          <cell r="F113">
            <v>-11618.91</v>
          </cell>
        </row>
        <row r="114">
          <cell r="A114">
            <v>32905</v>
          </cell>
          <cell r="B114" t="str">
            <v>DAVIDSON COUNTY COMMUNITY COLLEGE</v>
          </cell>
          <cell r="C114">
            <v>8.3339999999999998E-4</v>
          </cell>
          <cell r="D114">
            <v>8.4259999999999999E-4</v>
          </cell>
          <cell r="E114">
            <v>69603.815600000002</v>
          </cell>
          <cell r="F114">
            <v>-51754.14</v>
          </cell>
        </row>
        <row r="115">
          <cell r="A115">
            <v>32910</v>
          </cell>
          <cell r="B115" t="str">
            <v>LEXINGTON CITY SCHOOLS</v>
          </cell>
          <cell r="C115">
            <v>1.088E-3</v>
          </cell>
          <cell r="D115">
            <v>1.1100999999999999E-3</v>
          </cell>
          <cell r="E115">
            <v>91700.920599999998</v>
          </cell>
          <cell r="F115">
            <v>-67564.800000000003</v>
          </cell>
        </row>
        <row r="116">
          <cell r="A116">
            <v>32920</v>
          </cell>
          <cell r="B116" t="str">
            <v>THOMASVILLE CITY SCHOOLS</v>
          </cell>
          <cell r="C116">
            <v>9.0510000000000005E-4</v>
          </cell>
          <cell r="D116">
            <v>9.2679999999999998E-4</v>
          </cell>
          <cell r="E116">
            <v>76559.2408</v>
          </cell>
          <cell r="F116">
            <v>-56206.710000000006</v>
          </cell>
        </row>
        <row r="117">
          <cell r="A117">
            <v>33000</v>
          </cell>
          <cell r="B117" t="str">
            <v>DAVIE COUNTY SCHOOLS</v>
          </cell>
          <cell r="C117">
            <v>2.2732999999999998E-3</v>
          </cell>
          <cell r="D117">
            <v>2.2821E-3</v>
          </cell>
          <cell r="E117">
            <v>188515.1526</v>
          </cell>
          <cell r="F117">
            <v>-141171.93</v>
          </cell>
        </row>
        <row r="118">
          <cell r="A118">
            <v>33001</v>
          </cell>
          <cell r="B118" t="str">
            <v>N.E. REGIONAL SCHOOL FOR BIOTECHNOLOGY</v>
          </cell>
          <cell r="C118">
            <v>6.6299999999999999E-5</v>
          </cell>
          <cell r="D118">
            <v>5.49E-5</v>
          </cell>
          <cell r="E118">
            <v>4535.0694000000003</v>
          </cell>
          <cell r="F118">
            <v>-4117.2299999999996</v>
          </cell>
        </row>
        <row r="119">
          <cell r="A119">
            <v>33027</v>
          </cell>
          <cell r="B119" t="str">
            <v>CORNERSTONE ACADEMY</v>
          </cell>
          <cell r="C119">
            <v>2.1880000000000001E-4</v>
          </cell>
          <cell r="D119">
            <v>1.7550000000000001E-4</v>
          </cell>
          <cell r="E119">
            <v>14497.353000000001</v>
          </cell>
          <cell r="F119">
            <v>-13587.48</v>
          </cell>
        </row>
        <row r="120">
          <cell r="A120">
            <v>33100</v>
          </cell>
          <cell r="B120" t="str">
            <v>DUPLIN COUNTY SCHOOLS</v>
          </cell>
          <cell r="C120">
            <v>3.2885000000000002E-3</v>
          </cell>
          <cell r="D120">
            <v>3.2246000000000002E-3</v>
          </cell>
          <cell r="E120">
            <v>266371.3076</v>
          </cell>
          <cell r="F120">
            <v>-204215.85</v>
          </cell>
        </row>
        <row r="121">
          <cell r="A121">
            <v>33105</v>
          </cell>
          <cell r="B121" t="str">
            <v>JAMES SPRUNT TECHNICAL COLLEGE</v>
          </cell>
          <cell r="C121">
            <v>3.4590000000000001E-4</v>
          </cell>
          <cell r="D121">
            <v>3.793E-4</v>
          </cell>
          <cell r="E121">
            <v>31332.4558</v>
          </cell>
          <cell r="F121">
            <v>-21480.39</v>
          </cell>
        </row>
        <row r="122">
          <cell r="A122">
            <v>33200</v>
          </cell>
          <cell r="B122" t="str">
            <v>DURHAM PUBLIC SCHOOLS</v>
          </cell>
          <cell r="C122">
            <v>1.42872E-2</v>
          </cell>
          <cell r="D122">
            <v>1.38251E-2</v>
          </cell>
          <cell r="E122">
            <v>1142036.2105999999</v>
          </cell>
          <cell r="F122">
            <v>-887235.12</v>
          </cell>
        </row>
        <row r="123">
          <cell r="A123">
            <v>33202</v>
          </cell>
          <cell r="B123" t="str">
            <v>CENTRAL PARK SCH FOR CHILDREN</v>
          </cell>
          <cell r="C123">
            <v>1.6670000000000001E-4</v>
          </cell>
          <cell r="D123">
            <v>1.417E-4</v>
          </cell>
          <cell r="E123">
            <v>11705.270200000001</v>
          </cell>
          <cell r="F123">
            <v>-10352.070000000002</v>
          </cell>
        </row>
        <row r="124">
          <cell r="A124">
            <v>33203</v>
          </cell>
          <cell r="B124" t="str">
            <v>HEALTHY START ACADEMY</v>
          </cell>
          <cell r="C124">
            <v>1.2510000000000001E-4</v>
          </cell>
          <cell r="D124">
            <v>1.237E-4</v>
          </cell>
          <cell r="E124">
            <v>10218.3622</v>
          </cell>
          <cell r="F124">
            <v>-7768.71</v>
          </cell>
        </row>
        <row r="125">
          <cell r="A125">
            <v>33204</v>
          </cell>
          <cell r="B125" t="str">
            <v>VOYAGER ACADEMY</v>
          </cell>
          <cell r="C125">
            <v>4.1169999999999998E-4</v>
          </cell>
          <cell r="D125">
            <v>3.7730000000000001E-4</v>
          </cell>
          <cell r="E125">
            <v>31167.2438</v>
          </cell>
          <cell r="F125">
            <v>-25566.57</v>
          </cell>
        </row>
        <row r="126">
          <cell r="A126">
            <v>33205</v>
          </cell>
          <cell r="B126" t="str">
            <v>DURHAM TECHNICAL INSTITUTE</v>
          </cell>
          <cell r="C126">
            <v>1.1393E-3</v>
          </cell>
          <cell r="D126">
            <v>1.0874999999999999E-3</v>
          </cell>
          <cell r="E126">
            <v>89834.024999999994</v>
          </cell>
          <cell r="F126">
            <v>-70750.53</v>
          </cell>
        </row>
        <row r="127">
          <cell r="A127">
            <v>33206</v>
          </cell>
          <cell r="B127" t="str">
            <v>BEAR GRASS CHARTER SCHOOL</v>
          </cell>
          <cell r="C127">
            <v>9.2200000000000005E-5</v>
          </cell>
          <cell r="D127">
            <v>9.2200000000000005E-5</v>
          </cell>
          <cell r="E127">
            <v>7616.2732000000005</v>
          </cell>
          <cell r="F127">
            <v>-5725.62</v>
          </cell>
        </row>
        <row r="128">
          <cell r="A128">
            <v>33207</v>
          </cell>
          <cell r="B128" t="str">
            <v>INVEST COLLEGIATE CHARTER (BUNCOMBE)</v>
          </cell>
          <cell r="C128">
            <v>2.1259999999999999E-4</v>
          </cell>
          <cell r="D128">
            <v>9.3700000000000001E-5</v>
          </cell>
          <cell r="E128">
            <v>7740.1822000000002</v>
          </cell>
          <cell r="F128">
            <v>-13202.46</v>
          </cell>
        </row>
        <row r="129">
          <cell r="A129">
            <v>33208</v>
          </cell>
          <cell r="B129" t="str">
            <v>KIPP HALIFAX COLLEGE PREP CHARTER</v>
          </cell>
          <cell r="C129">
            <v>3.6199999999999999E-5</v>
          </cell>
          <cell r="D129">
            <v>2.9799999999999999E-5</v>
          </cell>
          <cell r="E129">
            <v>2461.6588000000002</v>
          </cell>
          <cell r="F129">
            <v>-2248.02</v>
          </cell>
        </row>
        <row r="130">
          <cell r="A130">
            <v>33209</v>
          </cell>
          <cell r="B130" t="str">
            <v>PIONEER SPRINGS COMMUNITY CHARTER</v>
          </cell>
          <cell r="C130">
            <v>6.0699999999999998E-5</v>
          </cell>
          <cell r="D130">
            <v>5.1999999999999997E-5</v>
          </cell>
          <cell r="E130">
            <v>4295.5119999999997</v>
          </cell>
          <cell r="F130">
            <v>-3769.47</v>
          </cell>
        </row>
        <row r="131">
          <cell r="A131">
            <v>33300</v>
          </cell>
          <cell r="B131" t="str">
            <v>EDGECOMBE COUNTY SCHOOLS</v>
          </cell>
          <cell r="C131">
            <v>2.0419000000000001E-3</v>
          </cell>
          <cell r="D131">
            <v>2.0366E-3</v>
          </cell>
          <cell r="E131">
            <v>168235.37959999999</v>
          </cell>
          <cell r="F131">
            <v>-126801.99</v>
          </cell>
        </row>
        <row r="132">
          <cell r="A132">
            <v>33305</v>
          </cell>
          <cell r="B132" t="str">
            <v>EDGECOMBE TECHNICAL COLLEGE</v>
          </cell>
          <cell r="C132">
            <v>5.2660000000000001E-4</v>
          </cell>
          <cell r="D132">
            <v>5.4929999999999996E-4</v>
          </cell>
          <cell r="E132">
            <v>45375.4758</v>
          </cell>
          <cell r="F132">
            <v>-32701.86</v>
          </cell>
        </row>
        <row r="133">
          <cell r="A133">
            <v>33400</v>
          </cell>
          <cell r="B133" t="str">
            <v>WINSTON-SALEM-FORSYTH COUNTY SCHOOLS</v>
          </cell>
          <cell r="C133">
            <v>1.8232499999999999E-2</v>
          </cell>
          <cell r="D133">
            <v>1.80202E-2</v>
          </cell>
          <cell r="E133">
            <v>1488576.6412</v>
          </cell>
          <cell r="F133">
            <v>-1132238.25</v>
          </cell>
        </row>
        <row r="134">
          <cell r="A134">
            <v>33402</v>
          </cell>
          <cell r="B134" t="str">
            <v>ARTS BASED ELEMENTARY CHARTER</v>
          </cell>
          <cell r="C134">
            <v>1.428E-4</v>
          </cell>
          <cell r="D134">
            <v>1.3109999999999999E-4</v>
          </cell>
          <cell r="E134">
            <v>10829.646599999998</v>
          </cell>
          <cell r="F134">
            <v>-8867.8799999999992</v>
          </cell>
        </row>
        <row r="135">
          <cell r="A135">
            <v>33405</v>
          </cell>
          <cell r="B135" t="str">
            <v>FORSYTH TECHNICAL INSTITUTE</v>
          </cell>
          <cell r="C135">
            <v>1.794E-3</v>
          </cell>
          <cell r="D135">
            <v>1.7809E-3</v>
          </cell>
          <cell r="E135">
            <v>147113.02539999998</v>
          </cell>
          <cell r="F135">
            <v>-111407.4</v>
          </cell>
        </row>
        <row r="136">
          <cell r="A136">
            <v>33500</v>
          </cell>
          <cell r="B136" t="str">
            <v>FRANKLIN COUNTY SCHOOLS</v>
          </cell>
          <cell r="C136">
            <v>3.0427000000000002E-3</v>
          </cell>
          <cell r="D136">
            <v>2.9545000000000001E-3</v>
          </cell>
          <cell r="E136">
            <v>244059.427</v>
          </cell>
          <cell r="F136">
            <v>-188951.67</v>
          </cell>
        </row>
        <row r="137">
          <cell r="A137">
            <v>33501</v>
          </cell>
          <cell r="B137" t="str">
            <v>A CHILDS GARDEN CHARTER (AKA CROSS CREEK CHARTER)</v>
          </cell>
          <cell r="C137">
            <v>6.3100000000000002E-5</v>
          </cell>
          <cell r="D137">
            <v>6.1299999999999999E-5</v>
          </cell>
          <cell r="E137">
            <v>5063.7478000000001</v>
          </cell>
          <cell r="F137">
            <v>-3918.51</v>
          </cell>
        </row>
        <row r="138">
          <cell r="A138">
            <v>33600</v>
          </cell>
          <cell r="B138" t="str">
            <v>GASTON COUNTY SCHOOLS</v>
          </cell>
          <cell r="C138">
            <v>9.7438999999999998E-3</v>
          </cell>
          <cell r="D138">
            <v>9.4490000000000008E-3</v>
          </cell>
          <cell r="E138">
            <v>780544.09400000004</v>
          </cell>
          <cell r="F138">
            <v>-605096.18999999994</v>
          </cell>
        </row>
        <row r="139">
          <cell r="A139">
            <v>33605</v>
          </cell>
          <cell r="B139" t="str">
            <v>GASTON COLLEGE</v>
          </cell>
          <cell r="C139">
            <v>1.3012E-3</v>
          </cell>
          <cell r="D139">
            <v>1.3270000000000001E-3</v>
          </cell>
          <cell r="E139">
            <v>109618.16200000001</v>
          </cell>
          <cell r="F139">
            <v>-80804.52</v>
          </cell>
        </row>
        <row r="140">
          <cell r="A140">
            <v>33700</v>
          </cell>
          <cell r="B140" t="str">
            <v>GATES COUNTY SCHOOLS</v>
          </cell>
          <cell r="C140">
            <v>6.9439999999999997E-4</v>
          </cell>
          <cell r="D140">
            <v>7.2780000000000002E-4</v>
          </cell>
          <cell r="E140">
            <v>60120.646800000002</v>
          </cell>
          <cell r="F140">
            <v>-43122.239999999998</v>
          </cell>
        </row>
        <row r="141">
          <cell r="A141">
            <v>33800</v>
          </cell>
          <cell r="B141" t="str">
            <v>GRAHAM COUNTY SCHOOLS</v>
          </cell>
          <cell r="C141">
            <v>5.1650000000000003E-4</v>
          </cell>
          <cell r="D141">
            <v>5.1320000000000001E-4</v>
          </cell>
          <cell r="E141">
            <v>42393.3992</v>
          </cell>
          <cell r="F141">
            <v>-32074.65</v>
          </cell>
        </row>
        <row r="142">
          <cell r="A142">
            <v>33900</v>
          </cell>
          <cell r="B142" t="str">
            <v>GRANVILLE COUNTY SCHOOLS AND OXFORD ORPHANAGE</v>
          </cell>
          <cell r="C142">
            <v>2.7112999999999998E-3</v>
          </cell>
          <cell r="D142">
            <v>2.6450000000000002E-3</v>
          </cell>
          <cell r="E142">
            <v>218492.87000000002</v>
          </cell>
          <cell r="F142">
            <v>-168371.72999999998</v>
          </cell>
        </row>
        <row r="143">
          <cell r="A143">
            <v>34000</v>
          </cell>
          <cell r="B143" t="str">
            <v>GREENE COUNTY SCHOOLS</v>
          </cell>
          <cell r="C143">
            <v>1.1693000000000001E-3</v>
          </cell>
          <cell r="D143">
            <v>1.1998E-3</v>
          </cell>
          <cell r="E143">
            <v>99110.678799999994</v>
          </cell>
          <cell r="F143">
            <v>-72613.53</v>
          </cell>
        </row>
        <row r="144">
          <cell r="A144">
            <v>34100</v>
          </cell>
          <cell r="B144" t="str">
            <v>GUILFORD COUNTY SCHOOLS</v>
          </cell>
          <cell r="C144">
            <v>2.67586E-2</v>
          </cell>
          <cell r="D144">
            <v>2.7254899999999999E-2</v>
          </cell>
          <cell r="E144">
            <v>2251418.2694000001</v>
          </cell>
          <cell r="F144">
            <v>-1661709.06</v>
          </cell>
        </row>
        <row r="145">
          <cell r="A145">
            <v>34105</v>
          </cell>
          <cell r="B145" t="str">
            <v>GUILFORD TECHNICAL COMMUNITY COLLEGE</v>
          </cell>
          <cell r="C145">
            <v>2.2068000000000001E-3</v>
          </cell>
          <cell r="D145">
            <v>2.3582E-3</v>
          </cell>
          <cell r="E145">
            <v>194801.46919999999</v>
          </cell>
          <cell r="F145">
            <v>-137042.28</v>
          </cell>
        </row>
        <row r="146">
          <cell r="A146">
            <v>34200</v>
          </cell>
          <cell r="B146" t="str">
            <v>HALIFAX COUNTY SCHOOLS</v>
          </cell>
          <cell r="C146">
            <v>9.7099999999999997E-4</v>
          </cell>
          <cell r="D146">
            <v>1.2011000000000001E-3</v>
          </cell>
          <cell r="E146">
            <v>99218.066600000006</v>
          </cell>
          <cell r="F146">
            <v>-60299.1</v>
          </cell>
        </row>
        <row r="147">
          <cell r="A147">
            <v>34205</v>
          </cell>
          <cell r="B147" t="str">
            <v>HALIFAX COMMUNITY COLLEGE</v>
          </cell>
          <cell r="C147">
            <v>3.9360000000000003E-4</v>
          </cell>
          <cell r="D147">
            <v>4.303E-4</v>
          </cell>
          <cell r="E147">
            <v>35545.361799999999</v>
          </cell>
          <cell r="F147">
            <v>-24442.560000000001</v>
          </cell>
        </row>
        <row r="148">
          <cell r="A148">
            <v>34220</v>
          </cell>
          <cell r="B148" t="str">
            <v>ROANOKE RAPIDS CITY SCHOOLS</v>
          </cell>
          <cell r="C148">
            <v>9.3530000000000002E-4</v>
          </cell>
          <cell r="D148">
            <v>9.4180000000000002E-4</v>
          </cell>
          <cell r="E148">
            <v>77798.330799999996</v>
          </cell>
          <cell r="F148">
            <v>-58082.130000000005</v>
          </cell>
        </row>
        <row r="149">
          <cell r="A149">
            <v>34230</v>
          </cell>
          <cell r="B149" t="str">
            <v>WELDON CITY SCHOOLS</v>
          </cell>
          <cell r="C149">
            <v>4.3590000000000002E-4</v>
          </cell>
          <cell r="D149">
            <v>4.4339999999999999E-4</v>
          </cell>
          <cell r="E149">
            <v>36627.500399999997</v>
          </cell>
          <cell r="F149">
            <v>-27069.390000000003</v>
          </cell>
        </row>
        <row r="150">
          <cell r="A150">
            <v>34300</v>
          </cell>
          <cell r="B150" t="str">
            <v>HARNETT COUNTY SCHOOLS</v>
          </cell>
          <cell r="C150">
            <v>6.3845999999999998E-3</v>
          </cell>
          <cell r="D150">
            <v>6.3309000000000004E-3</v>
          </cell>
          <cell r="E150">
            <v>522970.32540000003</v>
          </cell>
          <cell r="F150">
            <v>-396483.66</v>
          </cell>
        </row>
        <row r="151">
          <cell r="A151">
            <v>34400</v>
          </cell>
          <cell r="B151" t="str">
            <v>HAYWOOD COUNTY SCHOOLS</v>
          </cell>
          <cell r="C151">
            <v>2.6771999999999998E-3</v>
          </cell>
          <cell r="D151">
            <v>2.6746999999999999E-3</v>
          </cell>
          <cell r="E151">
            <v>220946.26819999999</v>
          </cell>
          <cell r="F151">
            <v>-166254.12</v>
          </cell>
        </row>
        <row r="152">
          <cell r="A152">
            <v>34405</v>
          </cell>
          <cell r="B152" t="str">
            <v>HAYWOOD TECHNICAL COLLEGE</v>
          </cell>
          <cell r="C152">
            <v>5.3189999999999997E-4</v>
          </cell>
          <cell r="D152">
            <v>5.6559999999999998E-4</v>
          </cell>
          <cell r="E152">
            <v>46721.953600000001</v>
          </cell>
          <cell r="F152">
            <v>-33030.99</v>
          </cell>
        </row>
        <row r="153">
          <cell r="A153">
            <v>34500</v>
          </cell>
          <cell r="B153" t="str">
            <v>HENDERSON COUNTY SCHOOLS</v>
          </cell>
          <cell r="C153">
            <v>4.5821000000000004E-3</v>
          </cell>
          <cell r="D153">
            <v>4.4619999999999998E-3</v>
          </cell>
          <cell r="E153">
            <v>368587.97200000001</v>
          </cell>
          <cell r="F153">
            <v>-284548.41000000003</v>
          </cell>
        </row>
        <row r="154">
          <cell r="A154">
            <v>34501</v>
          </cell>
          <cell r="B154" t="str">
            <v>MOUNTAIN COMMUNITY SCHOOL</v>
          </cell>
          <cell r="C154">
            <v>5.5899999999999997E-5</v>
          </cell>
          <cell r="D154">
            <v>5.5500000000000001E-5</v>
          </cell>
          <cell r="E154">
            <v>4584.6329999999998</v>
          </cell>
          <cell r="F154">
            <v>-3471.39</v>
          </cell>
        </row>
        <row r="155">
          <cell r="A155">
            <v>34505</v>
          </cell>
          <cell r="B155" t="str">
            <v>BLUE RIDGE COMMUNITY COLLEGE</v>
          </cell>
          <cell r="C155">
            <v>5.5340000000000001E-4</v>
          </cell>
          <cell r="D155">
            <v>5.4379999999999999E-4</v>
          </cell>
          <cell r="E155">
            <v>44921.142800000001</v>
          </cell>
          <cell r="F155">
            <v>-34366.14</v>
          </cell>
        </row>
        <row r="156">
          <cell r="A156">
            <v>34600</v>
          </cell>
          <cell r="B156" t="str">
            <v>HERTFORD COUNTY SCHOOLS</v>
          </cell>
          <cell r="C156">
            <v>1.0751999999999999E-3</v>
          </cell>
          <cell r="D156">
            <v>1.108E-3</v>
          </cell>
          <cell r="E156">
            <v>91527.448000000004</v>
          </cell>
          <cell r="F156">
            <v>-66769.919999999998</v>
          </cell>
        </row>
        <row r="157">
          <cell r="A157">
            <v>34605</v>
          </cell>
          <cell r="B157" t="str">
            <v>ROANOKE-CHOWAN COMMUNITY COLLEGE</v>
          </cell>
          <cell r="C157">
            <v>2.4110000000000001E-4</v>
          </cell>
          <cell r="D157">
            <v>2.4269999999999999E-4</v>
          </cell>
          <cell r="E157">
            <v>20048.476200000001</v>
          </cell>
          <cell r="F157">
            <v>-14972.31</v>
          </cell>
        </row>
        <row r="158">
          <cell r="A158">
            <v>34700</v>
          </cell>
          <cell r="B158" t="str">
            <v>HOKE COUNTY SCHOOLS</v>
          </cell>
          <cell r="C158">
            <v>3.0238000000000001E-3</v>
          </cell>
          <cell r="D158">
            <v>2.9945000000000002E-3</v>
          </cell>
          <cell r="E158">
            <v>247363.66700000002</v>
          </cell>
          <cell r="F158">
            <v>-187777.98</v>
          </cell>
        </row>
        <row r="159">
          <cell r="A159">
            <v>34800</v>
          </cell>
          <cell r="B159" t="str">
            <v>HYDE COUNTY SCHOOLS</v>
          </cell>
          <cell r="C159">
            <v>3.2220000000000003E-4</v>
          </cell>
          <cell r="D159">
            <v>2.8810000000000001E-4</v>
          </cell>
          <cell r="E159">
            <v>23798.7886</v>
          </cell>
          <cell r="F159">
            <v>-20008.620000000003</v>
          </cell>
        </row>
        <row r="160">
          <cell r="A160">
            <v>34900</v>
          </cell>
          <cell r="B160" t="str">
            <v>IREDELL-STATESVILLE SCHOOLS</v>
          </cell>
          <cell r="C160">
            <v>6.5344000000000001E-3</v>
          </cell>
          <cell r="D160">
            <v>6.7425999999999996E-3</v>
          </cell>
          <cell r="E160">
            <v>556979.2156</v>
          </cell>
          <cell r="F160">
            <v>-405786.24</v>
          </cell>
        </row>
        <row r="161">
          <cell r="A161">
            <v>34901</v>
          </cell>
          <cell r="B161" t="str">
            <v>AMERICAN RENAISSANCE MID SCHOOL</v>
          </cell>
          <cell r="C161">
            <v>1.6890000000000001E-4</v>
          </cell>
          <cell r="D161">
            <v>1.6119999999999999E-4</v>
          </cell>
          <cell r="E161">
            <v>13316.087199999998</v>
          </cell>
          <cell r="F161">
            <v>-10488.69</v>
          </cell>
        </row>
        <row r="162">
          <cell r="A162">
            <v>34903</v>
          </cell>
          <cell r="B162" t="str">
            <v>SUCCESS INSTITUTE</v>
          </cell>
          <cell r="C162">
            <v>1.0900000000000001E-5</v>
          </cell>
          <cell r="D162">
            <v>1.7499999999999998E-5</v>
          </cell>
          <cell r="E162">
            <v>1445.6049999999998</v>
          </cell>
          <cell r="F162">
            <v>-676.89</v>
          </cell>
        </row>
        <row r="163">
          <cell r="A163">
            <v>34905</v>
          </cell>
          <cell r="B163" t="str">
            <v>MITCHELL COMMUNITY COLLEGE</v>
          </cell>
          <cell r="C163">
            <v>6.3849999999999996E-4</v>
          </cell>
          <cell r="D163">
            <v>6.8970000000000001E-4</v>
          </cell>
          <cell r="E163">
            <v>56973.358200000002</v>
          </cell>
          <cell r="F163">
            <v>-39650.85</v>
          </cell>
        </row>
        <row r="164">
          <cell r="A164">
            <v>34910</v>
          </cell>
          <cell r="B164" t="str">
            <v>MOORESVILLE CITY SCHOOLS</v>
          </cell>
          <cell r="C164">
            <v>2.0658E-3</v>
          </cell>
          <cell r="D164">
            <v>1.9681999999999998E-3</v>
          </cell>
          <cell r="E164">
            <v>162585.1292</v>
          </cell>
          <cell r="F164">
            <v>-128286.18000000001</v>
          </cell>
        </row>
        <row r="165">
          <cell r="A165">
            <v>35000</v>
          </cell>
          <cell r="B165" t="str">
            <v>JACKSON COUNTY SCHOOLS</v>
          </cell>
          <cell r="C165">
            <v>1.4005999999999999E-3</v>
          </cell>
          <cell r="D165">
            <v>1.3483E-3</v>
          </cell>
          <cell r="E165">
            <v>111377.6698</v>
          </cell>
          <cell r="F165">
            <v>-86977.26</v>
          </cell>
        </row>
        <row r="166">
          <cell r="A166">
            <v>35005</v>
          </cell>
          <cell r="B166" t="str">
            <v>SOUTHWESTERN COMMUNITY COLLEGE</v>
          </cell>
          <cell r="C166">
            <v>6.2089999999999997E-4</v>
          </cell>
          <cell r="D166">
            <v>6.3789999999999995E-4</v>
          </cell>
          <cell r="E166">
            <v>52694.367399999996</v>
          </cell>
          <cell r="F166">
            <v>-38557.89</v>
          </cell>
        </row>
        <row r="167">
          <cell r="A167">
            <v>35100</v>
          </cell>
          <cell r="B167" t="str">
            <v>JOHNSTON COUNTY SCHOOLS</v>
          </cell>
          <cell r="C167">
            <v>1.16682E-2</v>
          </cell>
          <cell r="D167">
            <v>1.16212E-2</v>
          </cell>
          <cell r="E167">
            <v>959980.84719999996</v>
          </cell>
          <cell r="F167">
            <v>-724595.22</v>
          </cell>
        </row>
        <row r="168">
          <cell r="A168">
            <v>35105</v>
          </cell>
          <cell r="B168" t="str">
            <v>JOHNSTON TECHNICAL COLLEGE</v>
          </cell>
          <cell r="C168">
            <v>1.0434999999999999E-3</v>
          </cell>
          <cell r="D168">
            <v>1.0725999999999999E-3</v>
          </cell>
          <cell r="E168">
            <v>88603.195599999992</v>
          </cell>
          <cell r="F168">
            <v>-64801.35</v>
          </cell>
        </row>
        <row r="169">
          <cell r="A169">
            <v>35106</v>
          </cell>
          <cell r="B169" t="str">
            <v>NEUSE CHARTER SCHOOL</v>
          </cell>
          <cell r="C169">
            <v>2.7090000000000003E-4</v>
          </cell>
          <cell r="D169">
            <v>2.3709999999999999E-4</v>
          </cell>
          <cell r="E169">
            <v>19585.882600000001</v>
          </cell>
          <cell r="F169">
            <v>-16822.890000000003</v>
          </cell>
        </row>
        <row r="170">
          <cell r="A170">
            <v>35200</v>
          </cell>
          <cell r="B170" t="str">
            <v>JONES COUNTY SCHOOLS</v>
          </cell>
          <cell r="C170">
            <v>5.0690000000000002E-4</v>
          </cell>
          <cell r="D170">
            <v>4.9620000000000003E-4</v>
          </cell>
          <cell r="E170">
            <v>40989.097200000004</v>
          </cell>
          <cell r="F170">
            <v>-31478.49</v>
          </cell>
        </row>
        <row r="171">
          <cell r="A171">
            <v>35300</v>
          </cell>
          <cell r="B171" t="str">
            <v>LEE COUNTY SCHOOLS</v>
          </cell>
          <cell r="C171">
            <v>3.4838E-3</v>
          </cell>
          <cell r="D171">
            <v>3.3181E-3</v>
          </cell>
          <cell r="E171">
            <v>274094.96860000002</v>
          </cell>
          <cell r="F171">
            <v>-216343.98</v>
          </cell>
        </row>
        <row r="172">
          <cell r="A172">
            <v>35305</v>
          </cell>
          <cell r="B172" t="str">
            <v>CENTRAL CAROLINA COMMUNITY COLLEGE</v>
          </cell>
          <cell r="C172">
            <v>1.2708000000000001E-3</v>
          </cell>
          <cell r="D172">
            <v>1.2014E-3</v>
          </cell>
          <cell r="E172">
            <v>99242.848400000003</v>
          </cell>
          <cell r="F172">
            <v>-78916.680000000008</v>
          </cell>
        </row>
        <row r="173">
          <cell r="A173">
            <v>35400</v>
          </cell>
          <cell r="B173" t="str">
            <v>LENOIR COUNTY SCHOOLS</v>
          </cell>
          <cell r="C173">
            <v>2.7407999999999998E-3</v>
          </cell>
          <cell r="D173">
            <v>2.8281999999999999E-3</v>
          </cell>
          <cell r="E173">
            <v>233626.2892</v>
          </cell>
          <cell r="F173">
            <v>-170203.68</v>
          </cell>
        </row>
        <row r="174">
          <cell r="A174">
            <v>35401</v>
          </cell>
          <cell r="B174" t="str">
            <v>CHILDRENS VILLAGE ACADEMY</v>
          </cell>
          <cell r="C174">
            <v>2.4499999999999999E-5</v>
          </cell>
          <cell r="D174">
            <v>2.9499999999999999E-5</v>
          </cell>
          <cell r="E174">
            <v>2436.877</v>
          </cell>
          <cell r="F174">
            <v>-1521.45</v>
          </cell>
        </row>
        <row r="175">
          <cell r="A175">
            <v>35405</v>
          </cell>
          <cell r="B175" t="str">
            <v>LENOIR COUNTY COMMUNITY COLLEGE</v>
          </cell>
          <cell r="C175">
            <v>9.6009999999999997E-4</v>
          </cell>
          <cell r="D175">
            <v>9.4300000000000004E-4</v>
          </cell>
          <cell r="E175">
            <v>77897.457999999999</v>
          </cell>
          <cell r="F175">
            <v>-59622.21</v>
          </cell>
        </row>
        <row r="176">
          <cell r="A176">
            <v>35500</v>
          </cell>
          <cell r="B176" t="str">
            <v>LINCOLN COUNTY SCHOOLS</v>
          </cell>
          <cell r="C176">
            <v>3.8563E-3</v>
          </cell>
          <cell r="D176">
            <v>3.8942999999999998E-3</v>
          </cell>
          <cell r="E176">
            <v>321692.54579999996</v>
          </cell>
          <cell r="F176">
            <v>-239476.23</v>
          </cell>
        </row>
        <row r="177">
          <cell r="A177">
            <v>35600</v>
          </cell>
          <cell r="B177" t="str">
            <v>MACON COUNTY SCHOOLS</v>
          </cell>
          <cell r="C177">
            <v>1.5314E-3</v>
          </cell>
          <cell r="D177">
            <v>1.5122E-3</v>
          </cell>
          <cell r="E177">
            <v>124916.7932</v>
          </cell>
          <cell r="F177">
            <v>-95099.94</v>
          </cell>
        </row>
        <row r="178">
          <cell r="A178">
            <v>35700</v>
          </cell>
          <cell r="B178" t="str">
            <v>MADISON COUNTY SCHOOLS</v>
          </cell>
          <cell r="C178">
            <v>8.5260000000000002E-4</v>
          </cell>
          <cell r="D178">
            <v>9.01E-4</v>
          </cell>
          <cell r="E178">
            <v>74428.005999999994</v>
          </cell>
          <cell r="F178">
            <v>-52946.46</v>
          </cell>
        </row>
        <row r="179">
          <cell r="A179">
            <v>35800</v>
          </cell>
          <cell r="B179" t="str">
            <v>MARTIN COUNTY SCHOOLS</v>
          </cell>
          <cell r="C179">
            <v>1.2198000000000001E-3</v>
          </cell>
          <cell r="D179">
            <v>1.2867E-3</v>
          </cell>
          <cell r="E179">
            <v>106289.14019999999</v>
          </cell>
          <cell r="F179">
            <v>-75749.58</v>
          </cell>
        </row>
        <row r="180">
          <cell r="A180">
            <v>35805</v>
          </cell>
          <cell r="B180" t="str">
            <v>MARTIN COMMUNITY COLLEGE</v>
          </cell>
          <cell r="C180">
            <v>1.995E-4</v>
          </cell>
          <cell r="D180">
            <v>1.5760000000000001E-4</v>
          </cell>
          <cell r="E180">
            <v>13018.705600000001</v>
          </cell>
          <cell r="F180">
            <v>-12388.95</v>
          </cell>
        </row>
        <row r="181">
          <cell r="A181">
            <v>35900</v>
          </cell>
          <cell r="B181" t="str">
            <v>MCDOWELL COUNTY SCHOOLS</v>
          </cell>
          <cell r="C181">
            <v>2.2843E-3</v>
          </cell>
          <cell r="D181">
            <v>2.3021999999999999E-3</v>
          </cell>
          <cell r="E181">
            <v>190175.53320000001</v>
          </cell>
          <cell r="F181">
            <v>-141855.03</v>
          </cell>
        </row>
        <row r="182">
          <cell r="A182">
            <v>35905</v>
          </cell>
          <cell r="B182" t="str">
            <v>MCDOWELL TECHNICAL COLLEGE</v>
          </cell>
          <cell r="C182">
            <v>3.0519999999999999E-4</v>
          </cell>
          <cell r="D182">
            <v>3.2059999999999999E-4</v>
          </cell>
          <cell r="E182">
            <v>26483.4836</v>
          </cell>
          <cell r="F182">
            <v>-18952.919999999998</v>
          </cell>
        </row>
        <row r="183">
          <cell r="A183">
            <v>36000</v>
          </cell>
          <cell r="B183" t="str">
            <v>CHARLOTTE-MECKLENBURG COUNTY SCHOOLS</v>
          </cell>
          <cell r="C183">
            <v>5.3251400000000004E-2</v>
          </cell>
          <cell r="D183">
            <v>5.1050900000000003E-2</v>
          </cell>
          <cell r="E183">
            <v>4217110.6453999998</v>
          </cell>
          <cell r="F183">
            <v>-3306911.9400000004</v>
          </cell>
        </row>
        <row r="184">
          <cell r="A184">
            <v>36001</v>
          </cell>
          <cell r="B184" t="str">
            <v>COMMUNITY CHARTER SCHOOL</v>
          </cell>
          <cell r="C184">
            <v>2.9600000000000001E-5</v>
          </cell>
          <cell r="D184">
            <v>3.0700000000000001E-5</v>
          </cell>
          <cell r="E184">
            <v>2536.0041999999999</v>
          </cell>
          <cell r="F184">
            <v>-1838.16</v>
          </cell>
        </row>
        <row r="185">
          <cell r="A185">
            <v>36002</v>
          </cell>
          <cell r="B185" t="str">
            <v>KENNEDY CHARTER</v>
          </cell>
          <cell r="C185">
            <v>1.3019999999999999E-4</v>
          </cell>
          <cell r="D185">
            <v>1.8320000000000001E-4</v>
          </cell>
          <cell r="E185">
            <v>15133.4192</v>
          </cell>
          <cell r="F185">
            <v>-8085.4199999999992</v>
          </cell>
        </row>
        <row r="186">
          <cell r="A186">
            <v>36003</v>
          </cell>
          <cell r="B186" t="str">
            <v>COMMUNITY SCHOOL OF DAVIDSON</v>
          </cell>
          <cell r="C186">
            <v>4.0099999999999999E-4</v>
          </cell>
          <cell r="D186">
            <v>3.9760000000000002E-4</v>
          </cell>
          <cell r="E186">
            <v>32844.145600000003</v>
          </cell>
          <cell r="F186">
            <v>-24902.1</v>
          </cell>
        </row>
        <row r="187">
          <cell r="A187">
            <v>36004</v>
          </cell>
          <cell r="B187" t="str">
            <v>CORVIAN COMMUNITY CHARTER SCHOOL</v>
          </cell>
          <cell r="C187">
            <v>1.972E-4</v>
          </cell>
          <cell r="D187">
            <v>1.5100000000000001E-4</v>
          </cell>
          <cell r="E187">
            <v>12473.506000000001</v>
          </cell>
          <cell r="F187">
            <v>-12246.119999999999</v>
          </cell>
        </row>
        <row r="188">
          <cell r="A188">
            <v>36005</v>
          </cell>
          <cell r="B188" t="str">
            <v>CENTRAL PIEDMONT COMMUNITY COLLEGE</v>
          </cell>
          <cell r="C188">
            <v>4.4998E-3</v>
          </cell>
          <cell r="D188">
            <v>4.3108E-3</v>
          </cell>
          <cell r="E188">
            <v>356097.9448</v>
          </cell>
          <cell r="F188">
            <v>-279437.58</v>
          </cell>
        </row>
        <row r="189">
          <cell r="A189">
            <v>36006</v>
          </cell>
          <cell r="B189" t="str">
            <v>LAKE NORMAN CHARTER SCHOOL</v>
          </cell>
          <cell r="C189">
            <v>4.818E-4</v>
          </cell>
          <cell r="D189">
            <v>4.8720000000000002E-4</v>
          </cell>
          <cell r="E189">
            <v>40245.643199999999</v>
          </cell>
          <cell r="F189">
            <v>-29919.78</v>
          </cell>
        </row>
        <row r="190">
          <cell r="A190">
            <v>36007</v>
          </cell>
          <cell r="B190" t="str">
            <v>SOCRATES ACADEMY</v>
          </cell>
          <cell r="C190">
            <v>1.5880000000000001E-4</v>
          </cell>
          <cell r="D190">
            <v>1.684E-4</v>
          </cell>
          <cell r="E190">
            <v>13910.850399999999</v>
          </cell>
          <cell r="F190">
            <v>-9861.4800000000014</v>
          </cell>
        </row>
        <row r="191">
          <cell r="A191">
            <v>36008</v>
          </cell>
          <cell r="B191" t="str">
            <v>PINE LAKE PREP CHARTER</v>
          </cell>
          <cell r="C191">
            <v>4.9640000000000003E-4</v>
          </cell>
          <cell r="D191">
            <v>4.9330000000000001E-4</v>
          </cell>
          <cell r="E191">
            <v>40749.539799999999</v>
          </cell>
          <cell r="F191">
            <v>-30826.440000000002</v>
          </cell>
        </row>
        <row r="192">
          <cell r="A192">
            <v>36009</v>
          </cell>
          <cell r="B192" t="str">
            <v>CHARLOTTE SECONDARY CHARTER</v>
          </cell>
          <cell r="C192">
            <v>1.6870000000000001E-4</v>
          </cell>
          <cell r="D192">
            <v>1.416E-4</v>
          </cell>
          <cell r="E192">
            <v>11697.009599999999</v>
          </cell>
          <cell r="F192">
            <v>-10476.27</v>
          </cell>
        </row>
        <row r="193">
          <cell r="A193">
            <v>36100</v>
          </cell>
          <cell r="B193" t="str">
            <v>MITCHELL COUNTY SCHOOLS</v>
          </cell>
          <cell r="C193">
            <v>6.7909999999999997E-4</v>
          </cell>
          <cell r="D193">
            <v>6.9919999999999997E-4</v>
          </cell>
          <cell r="E193">
            <v>57758.1152</v>
          </cell>
          <cell r="F193">
            <v>-42172.11</v>
          </cell>
        </row>
        <row r="194">
          <cell r="A194">
            <v>36102</v>
          </cell>
          <cell r="B194" t="str">
            <v>KIPP CHARLOTTE CHARTER</v>
          </cell>
          <cell r="C194">
            <v>1.4799999999999999E-4</v>
          </cell>
          <cell r="D194">
            <v>1.0060000000000001E-4</v>
          </cell>
          <cell r="E194">
            <v>8310.1635999999999</v>
          </cell>
          <cell r="F194">
            <v>-9190.7999999999993</v>
          </cell>
        </row>
        <row r="195">
          <cell r="A195">
            <v>36105</v>
          </cell>
          <cell r="B195" t="str">
            <v>MAYLAND TECHNICAL COLLEGE</v>
          </cell>
          <cell r="C195">
            <v>3.5530000000000002E-4</v>
          </cell>
          <cell r="D195">
            <v>3.5950000000000001E-4</v>
          </cell>
          <cell r="E195">
            <v>29696.857</v>
          </cell>
          <cell r="F195">
            <v>-22064.13</v>
          </cell>
        </row>
        <row r="196">
          <cell r="A196">
            <v>36200</v>
          </cell>
          <cell r="B196" t="str">
            <v>MONTGOMERY COUNTY SCHOOLS</v>
          </cell>
          <cell r="C196">
            <v>1.4419999999999999E-3</v>
          </cell>
          <cell r="D196">
            <v>1.4097999999999999E-3</v>
          </cell>
          <cell r="E196">
            <v>116457.93879999999</v>
          </cell>
          <cell r="F196">
            <v>-89548.2</v>
          </cell>
        </row>
        <row r="197">
          <cell r="A197">
            <v>36205</v>
          </cell>
          <cell r="B197" t="str">
            <v>MONTGOMERY COMMUNITY COLLEGE</v>
          </cell>
          <cell r="C197">
            <v>2.4610000000000002E-4</v>
          </cell>
          <cell r="D197">
            <v>2.3049999999999999E-4</v>
          </cell>
          <cell r="E197">
            <v>19040.683000000001</v>
          </cell>
          <cell r="F197">
            <v>-15282.810000000001</v>
          </cell>
        </row>
        <row r="198">
          <cell r="A198">
            <v>36300</v>
          </cell>
          <cell r="B198" t="str">
            <v>MOORE COUNTY SCHOOLS</v>
          </cell>
          <cell r="C198">
            <v>4.5243000000000002E-3</v>
          </cell>
          <cell r="D198">
            <v>4.3447E-3</v>
          </cell>
          <cell r="E198">
            <v>358898.28820000001</v>
          </cell>
          <cell r="F198">
            <v>-280959.03000000003</v>
          </cell>
        </row>
        <row r="199">
          <cell r="A199">
            <v>36301</v>
          </cell>
          <cell r="B199" t="str">
            <v>ACADEMY OF MOORE COUNTY</v>
          </cell>
          <cell r="C199">
            <v>6.1500000000000004E-5</v>
          </cell>
          <cell r="D199">
            <v>4.57E-5</v>
          </cell>
          <cell r="E199">
            <v>3775.0942</v>
          </cell>
          <cell r="F199">
            <v>-3819.15</v>
          </cell>
        </row>
        <row r="200">
          <cell r="A200">
            <v>36302</v>
          </cell>
          <cell r="B200" t="str">
            <v>STARS CHARTER SCHOOL</v>
          </cell>
          <cell r="C200">
            <v>1.1239999999999999E-4</v>
          </cell>
          <cell r="D200">
            <v>1.1349999999999999E-4</v>
          </cell>
          <cell r="E200">
            <v>9375.780999999999</v>
          </cell>
          <cell r="F200">
            <v>-6980.04</v>
          </cell>
        </row>
        <row r="201">
          <cell r="A201">
            <v>36305</v>
          </cell>
          <cell r="B201" t="str">
            <v>SANDHILLS COMMUNITY COLLEGE</v>
          </cell>
          <cell r="C201">
            <v>8.6989999999999995E-4</v>
          </cell>
          <cell r="D201">
            <v>8.5950000000000002E-4</v>
          </cell>
          <cell r="E201">
            <v>70999.857000000004</v>
          </cell>
          <cell r="F201">
            <v>-54020.789999999994</v>
          </cell>
        </row>
        <row r="202">
          <cell r="A202">
            <v>36400</v>
          </cell>
          <cell r="B202" t="str">
            <v>NASH-ROCKY MOUNT SCHOOLS</v>
          </cell>
          <cell r="C202">
            <v>4.8573000000000002E-3</v>
          </cell>
          <cell r="D202">
            <v>4.8336000000000004E-3</v>
          </cell>
          <cell r="E202">
            <v>399284.3616</v>
          </cell>
          <cell r="F202">
            <v>-301638.33</v>
          </cell>
        </row>
        <row r="203">
          <cell r="A203">
            <v>36405</v>
          </cell>
          <cell r="B203" t="str">
            <v>NASH COMMUNITY COLLEGE</v>
          </cell>
          <cell r="C203">
            <v>8.407E-4</v>
          </cell>
          <cell r="D203">
            <v>8.0270000000000005E-4</v>
          </cell>
          <cell r="E203">
            <v>66307.836200000005</v>
          </cell>
          <cell r="F203">
            <v>-52207.47</v>
          </cell>
        </row>
        <row r="204">
          <cell r="A204">
            <v>36500</v>
          </cell>
          <cell r="B204" t="str">
            <v>NEW HANOVER COUNTY SCHOOLS</v>
          </cell>
          <cell r="C204">
            <v>9.5695999999999993E-3</v>
          </cell>
          <cell r="D204">
            <v>9.3506000000000006E-3</v>
          </cell>
          <cell r="E204">
            <v>772415.66360000009</v>
          </cell>
          <cell r="F204">
            <v>-594272.15999999992</v>
          </cell>
        </row>
        <row r="205">
          <cell r="A205">
            <v>36501</v>
          </cell>
          <cell r="B205" t="str">
            <v>CAPE FEAR CTR FOR INQUIRY</v>
          </cell>
          <cell r="C205">
            <v>1.092E-4</v>
          </cell>
          <cell r="D205">
            <v>1.07E-4</v>
          </cell>
          <cell r="E205">
            <v>8838.8420000000006</v>
          </cell>
          <cell r="F205">
            <v>-6781.32</v>
          </cell>
        </row>
        <row r="206">
          <cell r="A206">
            <v>36502</v>
          </cell>
          <cell r="B206" t="str">
            <v>WILMINGTON PREP ACADEMY</v>
          </cell>
          <cell r="C206">
            <v>4.7800000000000003E-5</v>
          </cell>
          <cell r="D206">
            <v>4.0000000000000003E-5</v>
          </cell>
          <cell r="E206">
            <v>3304.2400000000002</v>
          </cell>
          <cell r="F206">
            <v>-2968.38</v>
          </cell>
        </row>
        <row r="207">
          <cell r="A207">
            <v>36505</v>
          </cell>
          <cell r="B207" t="str">
            <v>CAPE FEAR COMMUNITY COLLEGE</v>
          </cell>
          <cell r="C207">
            <v>1.8978000000000001E-3</v>
          </cell>
          <cell r="D207">
            <v>1.8584999999999999E-3</v>
          </cell>
          <cell r="E207">
            <v>153523.25099999999</v>
          </cell>
          <cell r="F207">
            <v>-117853.38</v>
          </cell>
        </row>
        <row r="208">
          <cell r="A208">
            <v>36600</v>
          </cell>
          <cell r="B208" t="str">
            <v>NORTHAMPTON COUNTY SCHOOLS</v>
          </cell>
          <cell r="C208">
            <v>7.027E-4</v>
          </cell>
          <cell r="D208">
            <v>7.4290000000000001E-4</v>
          </cell>
          <cell r="E208">
            <v>61367.9974</v>
          </cell>
          <cell r="F208">
            <v>-43637.67</v>
          </cell>
        </row>
        <row r="209">
          <cell r="A209">
            <v>36601</v>
          </cell>
          <cell r="B209" t="str">
            <v>GASTON COLLEGE PREPARATORY CHARTER</v>
          </cell>
          <cell r="C209">
            <v>3.8210000000000002E-4</v>
          </cell>
          <cell r="D209">
            <v>3.3169999999999999E-4</v>
          </cell>
          <cell r="E209">
            <v>27400.410199999998</v>
          </cell>
          <cell r="F209">
            <v>-23728.41</v>
          </cell>
        </row>
        <row r="210">
          <cell r="A210">
            <v>36700</v>
          </cell>
          <cell r="B210" t="str">
            <v>ONSLOW COUNTY SCHOOLS</v>
          </cell>
          <cell r="C210">
            <v>8.2167999999999998E-3</v>
          </cell>
          <cell r="D210">
            <v>8.4554000000000001E-3</v>
          </cell>
          <cell r="E210">
            <v>698466.77240000002</v>
          </cell>
          <cell r="F210">
            <v>-510263.27999999997</v>
          </cell>
        </row>
        <row r="211">
          <cell r="A211">
            <v>36701</v>
          </cell>
          <cell r="B211" t="str">
            <v>ZECA SCHOOL OF THE ARTS AND TECHNOLOGY</v>
          </cell>
          <cell r="C211">
            <v>4.3000000000000002E-5</v>
          </cell>
          <cell r="D211">
            <v>3.0599999999999998E-5</v>
          </cell>
          <cell r="E211">
            <v>2527.7435999999998</v>
          </cell>
          <cell r="F211">
            <v>-2670.3</v>
          </cell>
        </row>
        <row r="212">
          <cell r="A212">
            <v>36705</v>
          </cell>
          <cell r="B212" t="str">
            <v>COASTAL CAROLINA COMMUNITY COLLEGE</v>
          </cell>
          <cell r="C212">
            <v>9.3300000000000002E-4</v>
          </cell>
          <cell r="D212">
            <v>9.2210000000000002E-4</v>
          </cell>
          <cell r="E212">
            <v>76170.992599999998</v>
          </cell>
          <cell r="F212">
            <v>-57939.3</v>
          </cell>
        </row>
        <row r="213">
          <cell r="A213">
            <v>36800</v>
          </cell>
          <cell r="B213" t="str">
            <v>ORANGE COUNTY SCHOOLS</v>
          </cell>
          <cell r="C213">
            <v>3.0677999999999999E-3</v>
          </cell>
          <cell r="D213">
            <v>2.9718000000000001E-3</v>
          </cell>
          <cell r="E213">
            <v>245488.51080000002</v>
          </cell>
          <cell r="F213">
            <v>-190510.38</v>
          </cell>
        </row>
        <row r="214">
          <cell r="A214">
            <v>36801</v>
          </cell>
          <cell r="B214" t="str">
            <v>PACE ACADEMY</v>
          </cell>
          <cell r="C214">
            <v>0</v>
          </cell>
          <cell r="D214">
            <v>5.2599999999999998E-5</v>
          </cell>
          <cell r="E214">
            <v>4345.0756000000001</v>
          </cell>
          <cell r="F214">
            <v>0</v>
          </cell>
        </row>
        <row r="215">
          <cell r="A215">
            <v>36802</v>
          </cell>
          <cell r="B215" t="str">
            <v>ORANGE CHARTER SCHOOL</v>
          </cell>
          <cell r="C215">
            <v>8.1299999999999997E-5</v>
          </cell>
          <cell r="D215">
            <v>7.5500000000000006E-5</v>
          </cell>
          <cell r="E215">
            <v>6236.7530000000006</v>
          </cell>
          <cell r="F215">
            <v>-5048.7299999999996</v>
          </cell>
        </row>
        <row r="216">
          <cell r="A216">
            <v>36810</v>
          </cell>
          <cell r="B216" t="str">
            <v>CHAPEL HILL - CARRBORO CITY SCHOOLS</v>
          </cell>
          <cell r="C216">
            <v>5.9566000000000003E-3</v>
          </cell>
          <cell r="D216">
            <v>5.8144E-3</v>
          </cell>
          <cell r="E216">
            <v>480304.32640000002</v>
          </cell>
          <cell r="F216">
            <v>-369904.86000000004</v>
          </cell>
        </row>
        <row r="217">
          <cell r="A217">
            <v>36900</v>
          </cell>
          <cell r="B217" t="str">
            <v>PAMLICO COUNTY SCHOOLS</v>
          </cell>
          <cell r="C217">
            <v>5.8239999999999995E-4</v>
          </cell>
          <cell r="D217">
            <v>5.666E-4</v>
          </cell>
          <cell r="E217">
            <v>46804.559600000001</v>
          </cell>
          <cell r="F217">
            <v>-36167.039999999994</v>
          </cell>
        </row>
        <row r="218">
          <cell r="A218">
            <v>36901</v>
          </cell>
          <cell r="B218" t="str">
            <v>ARAPAHOE CHARTER SCHOOL</v>
          </cell>
          <cell r="C218">
            <v>1.919E-4</v>
          </cell>
          <cell r="D218">
            <v>1.7579999999999999E-4</v>
          </cell>
          <cell r="E218">
            <v>14522.1348</v>
          </cell>
          <cell r="F218">
            <v>-11916.99</v>
          </cell>
        </row>
        <row r="219">
          <cell r="A219">
            <v>36905</v>
          </cell>
          <cell r="B219" t="str">
            <v>PAMLICO COMMUNITY COLLEGE</v>
          </cell>
          <cell r="C219">
            <v>1.7919999999999999E-4</v>
          </cell>
          <cell r="D219">
            <v>1.7459999999999999E-4</v>
          </cell>
          <cell r="E219">
            <v>14423.007599999999</v>
          </cell>
          <cell r="F219">
            <v>-11128.32</v>
          </cell>
        </row>
        <row r="220">
          <cell r="A220">
            <v>37000</v>
          </cell>
          <cell r="B220" t="str">
            <v>ELIZABETH CITY AND PASQUOTANK COUNTY SCHOOLS</v>
          </cell>
          <cell r="C220">
            <v>2.0284000000000001E-3</v>
          </cell>
          <cell r="D220">
            <v>1.9268E-3</v>
          </cell>
          <cell r="E220">
            <v>159165.2408</v>
          </cell>
          <cell r="F220">
            <v>-125963.64</v>
          </cell>
        </row>
        <row r="221">
          <cell r="A221">
            <v>37001</v>
          </cell>
          <cell r="B221" t="str">
            <v>N.E. ACADEMY OF AEROSPACE &amp; ADV.TECH</v>
          </cell>
          <cell r="C221">
            <v>4.1199999999999999E-5</v>
          </cell>
          <cell r="D221">
            <v>0</v>
          </cell>
          <cell r="E221">
            <v>0</v>
          </cell>
          <cell r="F221">
            <v>-2558.52</v>
          </cell>
        </row>
        <row r="222">
          <cell r="A222">
            <v>37005</v>
          </cell>
          <cell r="B222" t="str">
            <v>COLLEGE OF THE ALBEMARLE</v>
          </cell>
          <cell r="C222">
            <v>4.707E-4</v>
          </cell>
          <cell r="D222">
            <v>4.8270000000000002E-4</v>
          </cell>
          <cell r="E222">
            <v>39873.9162</v>
          </cell>
          <cell r="F222">
            <v>-29230.47</v>
          </cell>
        </row>
        <row r="223">
          <cell r="A223">
            <v>37100</v>
          </cell>
          <cell r="B223" t="str">
            <v>PENDER COUNTY SCHOOLS</v>
          </cell>
          <cell r="C223">
            <v>2.8511000000000001E-3</v>
          </cell>
          <cell r="D223">
            <v>2.7661999999999999E-3</v>
          </cell>
          <cell r="E223">
            <v>228504.71719999998</v>
          </cell>
          <cell r="F223">
            <v>-177053.31</v>
          </cell>
        </row>
        <row r="224">
          <cell r="A224">
            <v>37200</v>
          </cell>
          <cell r="B224" t="str">
            <v>PERQUIMANS COUNTY SCHOOLS</v>
          </cell>
          <cell r="C224">
            <v>6.3849999999999996E-4</v>
          </cell>
          <cell r="D224">
            <v>6.6730000000000001E-4</v>
          </cell>
          <cell r="E224">
            <v>55122.983800000002</v>
          </cell>
          <cell r="F224">
            <v>-39650.85</v>
          </cell>
        </row>
        <row r="225">
          <cell r="A225">
            <v>37300</v>
          </cell>
          <cell r="B225" t="str">
            <v>PERSON COUNTY SCHOOLS</v>
          </cell>
          <cell r="C225">
            <v>1.6995999999999999E-3</v>
          </cell>
          <cell r="D225">
            <v>1.6511E-3</v>
          </cell>
          <cell r="E225">
            <v>136390.7666</v>
          </cell>
          <cell r="F225">
            <v>-105545.15999999999</v>
          </cell>
        </row>
        <row r="226">
          <cell r="A226">
            <v>37301</v>
          </cell>
          <cell r="B226" t="str">
            <v>ROXBORO COMMUNITY SCHOOL</v>
          </cell>
          <cell r="C226">
            <v>1.7569999999999999E-4</v>
          </cell>
          <cell r="D226">
            <v>1.7310000000000001E-4</v>
          </cell>
          <cell r="E226">
            <v>14299.098600000001</v>
          </cell>
          <cell r="F226">
            <v>-10910.97</v>
          </cell>
        </row>
        <row r="227">
          <cell r="A227">
            <v>37305</v>
          </cell>
          <cell r="B227" t="str">
            <v>PIEDMONT COMMUNITY COLLEGE</v>
          </cell>
          <cell r="C227">
            <v>4.8660000000000001E-4</v>
          </cell>
          <cell r="D227">
            <v>5.396E-4</v>
          </cell>
          <cell r="E227">
            <v>44574.1976</v>
          </cell>
          <cell r="F227">
            <v>-30217.86</v>
          </cell>
        </row>
        <row r="228">
          <cell r="A228">
            <v>37400</v>
          </cell>
          <cell r="B228" t="str">
            <v>PITT COUNTY SCHOOLS</v>
          </cell>
          <cell r="C228">
            <v>8.2755999999999993E-3</v>
          </cell>
          <cell r="D228">
            <v>8.2833999999999998E-3</v>
          </cell>
          <cell r="E228">
            <v>684258.54039999994</v>
          </cell>
          <cell r="F228">
            <v>-513914.75999999995</v>
          </cell>
        </row>
        <row r="229">
          <cell r="A229">
            <v>37405</v>
          </cell>
          <cell r="B229" t="str">
            <v>PITT COMMUNITY COLLEGE</v>
          </cell>
          <cell r="C229">
            <v>1.8485000000000001E-3</v>
          </cell>
          <cell r="D229">
            <v>1.7595E-3</v>
          </cell>
          <cell r="E229">
            <v>145345.25700000001</v>
          </cell>
          <cell r="F229">
            <v>-114791.85</v>
          </cell>
        </row>
        <row r="230">
          <cell r="A230">
            <v>37500</v>
          </cell>
          <cell r="B230" t="str">
            <v>POLK COUNTY SCHOOLS</v>
          </cell>
          <cell r="C230">
            <v>8.9860000000000005E-4</v>
          </cell>
          <cell r="D230">
            <v>9.4919999999999998E-4</v>
          </cell>
          <cell r="E230">
            <v>78409.6152</v>
          </cell>
          <cell r="F230">
            <v>-55803.060000000005</v>
          </cell>
        </row>
        <row r="231">
          <cell r="A231">
            <v>37600</v>
          </cell>
          <cell r="B231" t="str">
            <v>RANDOLPH COUNTY SCHOOLS</v>
          </cell>
          <cell r="C231">
            <v>5.7749000000000003E-3</v>
          </cell>
          <cell r="D231">
            <v>5.7607999999999999E-3</v>
          </cell>
          <cell r="E231">
            <v>475876.64480000001</v>
          </cell>
          <cell r="F231">
            <v>-358621.29000000004</v>
          </cell>
        </row>
        <row r="232">
          <cell r="A232">
            <v>37601</v>
          </cell>
          <cell r="B232" t="str">
            <v>UWHARRIE CHARTER ACADEMY</v>
          </cell>
          <cell r="C232">
            <v>1.8919999999999999E-4</v>
          </cell>
          <cell r="D232">
            <v>7.5300000000000001E-5</v>
          </cell>
          <cell r="E232">
            <v>6220.2318000000005</v>
          </cell>
          <cell r="F232">
            <v>-11749.32</v>
          </cell>
        </row>
        <row r="233">
          <cell r="A233">
            <v>37605</v>
          </cell>
          <cell r="B233" t="str">
            <v>RANDOLPH COMMUNITY COLLEGE</v>
          </cell>
          <cell r="C233">
            <v>6.8349999999999997E-4</v>
          </cell>
          <cell r="D233">
            <v>6.5539999999999999E-4</v>
          </cell>
          <cell r="E233">
            <v>54139.972399999999</v>
          </cell>
          <cell r="F233">
            <v>-42445.35</v>
          </cell>
        </row>
        <row r="234">
          <cell r="A234">
            <v>37610</v>
          </cell>
          <cell r="B234" t="str">
            <v>ASHEBORO CITY SCHOOLS</v>
          </cell>
          <cell r="C234">
            <v>1.7512000000000001E-3</v>
          </cell>
          <cell r="D234">
            <v>1.8495E-3</v>
          </cell>
          <cell r="E234">
            <v>152779.79699999999</v>
          </cell>
          <cell r="F234">
            <v>-108749.52</v>
          </cell>
        </row>
        <row r="235">
          <cell r="A235">
            <v>37700</v>
          </cell>
          <cell r="B235" t="str">
            <v>RICHMOND COUNTY SCHOOLS</v>
          </cell>
          <cell r="C235">
            <v>2.4591999999999999E-3</v>
          </cell>
          <cell r="D235">
            <v>2.4199999999999998E-3</v>
          </cell>
          <cell r="E235">
            <v>199906.52</v>
          </cell>
          <cell r="F235">
            <v>-152716.32</v>
          </cell>
        </row>
        <row r="236">
          <cell r="A236">
            <v>37705</v>
          </cell>
          <cell r="B236" t="str">
            <v>RICHMOND TECHNICAL COLLEGE</v>
          </cell>
          <cell r="C236">
            <v>7.1440000000000002E-4</v>
          </cell>
          <cell r="D236">
            <v>7.1230000000000002E-4</v>
          </cell>
          <cell r="E236">
            <v>58840.253799999999</v>
          </cell>
          <cell r="F236">
            <v>-44364.24</v>
          </cell>
        </row>
        <row r="237">
          <cell r="A237">
            <v>37800</v>
          </cell>
          <cell r="B237" t="str">
            <v>ROBESON COUNTY SCHOOLS</v>
          </cell>
          <cell r="C237">
            <v>7.3857999999999997E-3</v>
          </cell>
          <cell r="D237">
            <v>7.4142000000000001E-3</v>
          </cell>
          <cell r="E237">
            <v>612457.40520000004</v>
          </cell>
          <cell r="F237">
            <v>-458658.18</v>
          </cell>
        </row>
        <row r="238">
          <cell r="A238">
            <v>37801</v>
          </cell>
          <cell r="B238" t="str">
            <v>SOUTHEASTERN ACADEMY CHARTER SCHOOL</v>
          </cell>
          <cell r="C238">
            <v>4.85E-5</v>
          </cell>
          <cell r="D238">
            <v>5.0599999999999997E-5</v>
          </cell>
          <cell r="E238">
            <v>4179.8635999999997</v>
          </cell>
          <cell r="F238">
            <v>-3011.85</v>
          </cell>
        </row>
        <row r="239">
          <cell r="A239">
            <v>37805</v>
          </cell>
          <cell r="B239" t="str">
            <v>ROBESON COMMUNITY COLLEGE</v>
          </cell>
          <cell r="C239">
            <v>5.8770000000000003E-4</v>
          </cell>
          <cell r="D239">
            <v>6.6069999999999996E-4</v>
          </cell>
          <cell r="E239">
            <v>54577.784199999995</v>
          </cell>
          <cell r="F239">
            <v>-36496.17</v>
          </cell>
        </row>
        <row r="240">
          <cell r="A240">
            <v>37900</v>
          </cell>
          <cell r="B240" t="str">
            <v>ROCKINGHAM COUNTY SCHOOLS</v>
          </cell>
          <cell r="C240">
            <v>4.0228E-3</v>
          </cell>
          <cell r="D240">
            <v>4.2331000000000001E-3</v>
          </cell>
          <cell r="E240">
            <v>349679.45860000001</v>
          </cell>
          <cell r="F240">
            <v>-249815.88</v>
          </cell>
        </row>
        <row r="241">
          <cell r="A241">
            <v>37901</v>
          </cell>
          <cell r="B241" t="str">
            <v>BETHANY COMMUNITY MIDDLE SCHOOL</v>
          </cell>
          <cell r="C241">
            <v>5.5699999999999999E-5</v>
          </cell>
          <cell r="D241">
            <v>5.7200000000000001E-5</v>
          </cell>
          <cell r="E241">
            <v>4725.0632000000005</v>
          </cell>
          <cell r="F241">
            <v>-3458.97</v>
          </cell>
        </row>
        <row r="242">
          <cell r="A242">
            <v>37905</v>
          </cell>
          <cell r="B242" t="str">
            <v>ROCKINGHAM COMMUNITY COLLEGE</v>
          </cell>
          <cell r="C242">
            <v>4.4200000000000001E-4</v>
          </cell>
          <cell r="D242">
            <v>4.5669999999999999E-4</v>
          </cell>
          <cell r="E242">
            <v>37726.160199999998</v>
          </cell>
          <cell r="F242">
            <v>-27448.2</v>
          </cell>
        </row>
        <row r="243">
          <cell r="A243">
            <v>38000</v>
          </cell>
          <cell r="B243" t="str">
            <v>ROWAN-SALISBURY SCHOOL SYSTEM</v>
          </cell>
          <cell r="C243">
            <v>6.3898000000000002E-3</v>
          </cell>
          <cell r="D243">
            <v>6.3490999999999999E-3</v>
          </cell>
          <cell r="E243">
            <v>524473.75459999999</v>
          </cell>
          <cell r="F243">
            <v>-396806.58</v>
          </cell>
        </row>
        <row r="244">
          <cell r="A244">
            <v>38005</v>
          </cell>
          <cell r="B244" t="str">
            <v>ROWAN-CABARRUS COMMUNITY COLLEGE</v>
          </cell>
          <cell r="C244">
            <v>1.3235E-3</v>
          </cell>
          <cell r="D244">
            <v>1.2818E-3</v>
          </cell>
          <cell r="E244">
            <v>105884.3708</v>
          </cell>
          <cell r="F244">
            <v>-82189.350000000006</v>
          </cell>
        </row>
        <row r="245">
          <cell r="A245">
            <v>38100</v>
          </cell>
          <cell r="B245" t="str">
            <v>RUTHERFORD COUNTY SCHOOLS</v>
          </cell>
          <cell r="C245">
            <v>2.9339000000000001E-3</v>
          </cell>
          <cell r="D245">
            <v>2.9499999999999999E-3</v>
          </cell>
          <cell r="E245">
            <v>243687.69999999998</v>
          </cell>
          <cell r="F245">
            <v>-182195.19</v>
          </cell>
        </row>
        <row r="246">
          <cell r="A246">
            <v>38105</v>
          </cell>
          <cell r="B246" t="str">
            <v>ISOTHERMAL COMMUNITY COLLEGE</v>
          </cell>
          <cell r="C246">
            <v>5.9949999999999999E-4</v>
          </cell>
          <cell r="D246">
            <v>6.0630000000000005E-4</v>
          </cell>
          <cell r="E246">
            <v>50084.017800000001</v>
          </cell>
          <cell r="F246">
            <v>-37228.949999999997</v>
          </cell>
        </row>
        <row r="247">
          <cell r="A247">
            <v>38200</v>
          </cell>
          <cell r="B247" t="str">
            <v>SAMPSON COUNTY SCHOOLS</v>
          </cell>
          <cell r="C247">
            <v>2.8557999999999999E-3</v>
          </cell>
          <cell r="D247">
            <v>2.9407000000000001E-3</v>
          </cell>
          <cell r="E247">
            <v>242919.46420000002</v>
          </cell>
          <cell r="F247">
            <v>-177345.18</v>
          </cell>
        </row>
        <row r="248">
          <cell r="A248">
            <v>38205</v>
          </cell>
          <cell r="B248" t="str">
            <v>SAMPSON COMMUNITY COLLEGE</v>
          </cell>
          <cell r="C248">
            <v>3.9550000000000002E-4</v>
          </cell>
          <cell r="D248">
            <v>4.035E-4</v>
          </cell>
          <cell r="E248">
            <v>33331.521000000001</v>
          </cell>
          <cell r="F248">
            <v>-24560.550000000003</v>
          </cell>
        </row>
        <row r="249">
          <cell r="A249">
            <v>38210</v>
          </cell>
          <cell r="B249" t="str">
            <v>CLINTON CITY SCHOOLS</v>
          </cell>
          <cell r="C249">
            <v>1.0463E-3</v>
          </cell>
          <cell r="D249">
            <v>1.0208999999999999E-3</v>
          </cell>
          <cell r="E249">
            <v>84332.465400000001</v>
          </cell>
          <cell r="F249">
            <v>-64975.23</v>
          </cell>
        </row>
        <row r="250">
          <cell r="A250">
            <v>38300</v>
          </cell>
          <cell r="B250" t="str">
            <v>SCOTLAND COUNTY SCHOOLS</v>
          </cell>
          <cell r="C250">
            <v>2.2450999999999999E-3</v>
          </cell>
          <cell r="D250">
            <v>2.2485999999999999E-3</v>
          </cell>
          <cell r="E250">
            <v>185747.85159999999</v>
          </cell>
          <cell r="F250">
            <v>-139420.71</v>
          </cell>
        </row>
        <row r="251">
          <cell r="A251">
            <v>38400</v>
          </cell>
          <cell r="B251" t="str">
            <v>STANLY COUNTY SCHOOLS</v>
          </cell>
          <cell r="C251">
            <v>2.7464999999999998E-3</v>
          </cell>
          <cell r="D251">
            <v>2.8524000000000002E-3</v>
          </cell>
          <cell r="E251">
            <v>235625.35440000001</v>
          </cell>
          <cell r="F251">
            <v>-170557.65</v>
          </cell>
        </row>
        <row r="252">
          <cell r="A252">
            <v>38402</v>
          </cell>
          <cell r="B252" t="str">
            <v>GRAY STONE DAY SCHOOL</v>
          </cell>
          <cell r="C252">
            <v>9.6899999999999997E-5</v>
          </cell>
          <cell r="D252">
            <v>9.8400000000000007E-5</v>
          </cell>
          <cell r="E252">
            <v>8128.4304000000002</v>
          </cell>
          <cell r="F252">
            <v>-6017.49</v>
          </cell>
        </row>
        <row r="253">
          <cell r="A253">
            <v>38405</v>
          </cell>
          <cell r="B253" t="str">
            <v>STANLY COMMUNITY COLLEGE</v>
          </cell>
          <cell r="C253">
            <v>6.8249999999999995E-4</v>
          </cell>
          <cell r="D253">
            <v>6.759E-4</v>
          </cell>
          <cell r="E253">
            <v>55833.395400000001</v>
          </cell>
          <cell r="F253">
            <v>-42383.25</v>
          </cell>
        </row>
        <row r="254">
          <cell r="A254">
            <v>38500</v>
          </cell>
          <cell r="B254" t="str">
            <v>STOKES COUNTY SCHOOLS</v>
          </cell>
          <cell r="C254">
            <v>2.2046000000000001E-3</v>
          </cell>
          <cell r="D254">
            <v>2.2910000000000001E-3</v>
          </cell>
          <cell r="E254">
            <v>189250.34600000002</v>
          </cell>
          <cell r="F254">
            <v>-136905.66</v>
          </cell>
        </row>
        <row r="255">
          <cell r="A255">
            <v>38600</v>
          </cell>
          <cell r="B255" t="str">
            <v>SURRY COUNTY SCHOOLS</v>
          </cell>
          <cell r="C255">
            <v>2.7312E-3</v>
          </cell>
          <cell r="D255">
            <v>2.7942000000000002E-3</v>
          </cell>
          <cell r="E255">
            <v>230817.68520000001</v>
          </cell>
          <cell r="F255">
            <v>-169607.52</v>
          </cell>
        </row>
        <row r="256">
          <cell r="A256">
            <v>38601</v>
          </cell>
          <cell r="B256" t="str">
            <v>BRIDGES CHARTER SCHOOLS</v>
          </cell>
          <cell r="C256">
            <v>3.7499999999999997E-5</v>
          </cell>
          <cell r="D256">
            <v>3.6199999999999999E-5</v>
          </cell>
          <cell r="E256">
            <v>2990.3371999999999</v>
          </cell>
          <cell r="F256">
            <v>-2328.75</v>
          </cell>
        </row>
        <row r="257">
          <cell r="A257">
            <v>38602</v>
          </cell>
          <cell r="B257" t="str">
            <v>MILLENNIUM CHARTER ACADEMY</v>
          </cell>
          <cell r="C257">
            <v>1.6359999999999999E-4</v>
          </cell>
          <cell r="D257">
            <v>1.537E-4</v>
          </cell>
          <cell r="E257">
            <v>12696.5422</v>
          </cell>
          <cell r="F257">
            <v>-10159.56</v>
          </cell>
        </row>
        <row r="258">
          <cell r="A258">
            <v>38605</v>
          </cell>
          <cell r="B258" t="str">
            <v>SURRY COMMUNITY COLLEGE</v>
          </cell>
          <cell r="C258">
            <v>7.5679999999999996E-4</v>
          </cell>
          <cell r="D258">
            <v>7.5009999999999996E-4</v>
          </cell>
          <cell r="E258">
            <v>61962.760599999994</v>
          </cell>
          <cell r="F258">
            <v>-46997.279999999999</v>
          </cell>
        </row>
        <row r="259">
          <cell r="A259">
            <v>38610</v>
          </cell>
          <cell r="B259" t="str">
            <v>MOUNT AIRY CITY SCHOOLS</v>
          </cell>
          <cell r="C259">
            <v>5.5329999999999995E-4</v>
          </cell>
          <cell r="D259">
            <v>5.7010000000000003E-4</v>
          </cell>
          <cell r="E259">
            <v>47093.6806</v>
          </cell>
          <cell r="F259">
            <v>-34359.93</v>
          </cell>
        </row>
        <row r="260">
          <cell r="A260">
            <v>38620</v>
          </cell>
          <cell r="B260" t="str">
            <v>ELKIN CITY SCHOOLS</v>
          </cell>
          <cell r="C260">
            <v>4.7150000000000002E-4</v>
          </cell>
          <cell r="D260">
            <v>4.6920000000000002E-4</v>
          </cell>
          <cell r="E260">
            <v>38758.735200000003</v>
          </cell>
          <cell r="F260">
            <v>-29280.15</v>
          </cell>
        </row>
        <row r="261">
          <cell r="A261">
            <v>38700</v>
          </cell>
          <cell r="B261" t="str">
            <v>SWAIN COUNTY SCHOOLS</v>
          </cell>
          <cell r="C261">
            <v>8.2010000000000004E-4</v>
          </cell>
          <cell r="D261">
            <v>8.0489999999999999E-4</v>
          </cell>
          <cell r="E261">
            <v>66489.569399999993</v>
          </cell>
          <cell r="F261">
            <v>-50928.21</v>
          </cell>
        </row>
        <row r="262">
          <cell r="A262">
            <v>38701</v>
          </cell>
          <cell r="B262" t="str">
            <v>MTN DISCOVERY CHARTER</v>
          </cell>
          <cell r="C262">
            <v>5.4400000000000001E-5</v>
          </cell>
          <cell r="D262">
            <v>5.2599999999999998E-5</v>
          </cell>
          <cell r="E262">
            <v>4345.0756000000001</v>
          </cell>
          <cell r="F262">
            <v>-3378.2400000000002</v>
          </cell>
        </row>
        <row r="263">
          <cell r="A263">
            <v>38800</v>
          </cell>
          <cell r="B263" t="str">
            <v>TRANSYLVANIA COUNTY SCHOOLS</v>
          </cell>
          <cell r="C263">
            <v>1.4008E-3</v>
          </cell>
          <cell r="D263">
            <v>1.3843E-3</v>
          </cell>
          <cell r="E263">
            <v>114351.48579999999</v>
          </cell>
          <cell r="F263">
            <v>-86989.680000000008</v>
          </cell>
        </row>
        <row r="264">
          <cell r="A264">
            <v>38801</v>
          </cell>
          <cell r="B264" t="str">
            <v>BREVARD ACADEMY CHARTER SCHOOL</v>
          </cell>
          <cell r="C264">
            <v>1.032E-4</v>
          </cell>
          <cell r="D264">
            <v>7.9699999999999999E-5</v>
          </cell>
          <cell r="E264">
            <v>6583.6981999999998</v>
          </cell>
          <cell r="F264">
            <v>-6408.72</v>
          </cell>
        </row>
        <row r="265">
          <cell r="A265">
            <v>38900</v>
          </cell>
          <cell r="B265" t="str">
            <v>TYRRELL COUNTY SCHOOLS</v>
          </cell>
          <cell r="C265">
            <v>3.1530000000000002E-4</v>
          </cell>
          <cell r="D265">
            <v>2.9540000000000002E-4</v>
          </cell>
          <cell r="E265">
            <v>24401.812400000003</v>
          </cell>
          <cell r="F265">
            <v>-19580.13</v>
          </cell>
        </row>
        <row r="266">
          <cell r="A266">
            <v>39000</v>
          </cell>
          <cell r="B266" t="str">
            <v>UNION COUNTY SCHOOLS</v>
          </cell>
          <cell r="C266">
            <v>1.41358E-2</v>
          </cell>
          <cell r="D266">
            <v>1.4046100000000001E-2</v>
          </cell>
          <cell r="E266">
            <v>1160292.1366000001</v>
          </cell>
          <cell r="F266">
            <v>-877833.18</v>
          </cell>
        </row>
        <row r="267">
          <cell r="A267">
            <v>39100</v>
          </cell>
          <cell r="B267" t="str">
            <v>VANCE COUNTY SCHOOLS</v>
          </cell>
          <cell r="C267">
            <v>2.1825999999999998E-3</v>
          </cell>
          <cell r="D267">
            <v>2.2312E-3</v>
          </cell>
          <cell r="E267">
            <v>184310.50719999999</v>
          </cell>
          <cell r="F267">
            <v>-135539.46</v>
          </cell>
        </row>
        <row r="268">
          <cell r="A268">
            <v>39101</v>
          </cell>
          <cell r="B268" t="str">
            <v>VANCE CHARTER SCHOOL</v>
          </cell>
          <cell r="C268">
            <v>1.5469999999999999E-4</v>
          </cell>
          <cell r="D268">
            <v>1.5449999999999999E-4</v>
          </cell>
          <cell r="E268">
            <v>12762.626999999999</v>
          </cell>
          <cell r="F268">
            <v>-9606.869999999999</v>
          </cell>
        </row>
        <row r="269">
          <cell r="A269">
            <v>39105</v>
          </cell>
          <cell r="B269" t="str">
            <v>VANCE-GRANVILLE COMMUNITY COLLEGE</v>
          </cell>
          <cell r="C269">
            <v>8.9249999999999996E-4</v>
          </cell>
          <cell r="D269">
            <v>9.2159999999999996E-4</v>
          </cell>
          <cell r="E269">
            <v>76129.689599999998</v>
          </cell>
          <cell r="F269">
            <v>-55424.25</v>
          </cell>
        </row>
        <row r="270">
          <cell r="A270">
            <v>39200</v>
          </cell>
          <cell r="B270" t="str">
            <v>WAKE COUNTY PUBLIC SCHOOLS SYSTEM</v>
          </cell>
          <cell r="C270">
            <v>5.7920400000000004E-2</v>
          </cell>
          <cell r="D270">
            <v>5.5165800000000001E-2</v>
          </cell>
          <cell r="E270">
            <v>4557026.0748000005</v>
          </cell>
          <cell r="F270">
            <v>-3596856.8400000003</v>
          </cell>
        </row>
        <row r="271">
          <cell r="A271">
            <v>39201</v>
          </cell>
          <cell r="B271" t="str">
            <v>ENDEAVOR CHARTER SCHOOL</v>
          </cell>
          <cell r="C271">
            <v>1.784E-4</v>
          </cell>
          <cell r="D271">
            <v>1.727E-4</v>
          </cell>
          <cell r="E271">
            <v>14266.056199999999</v>
          </cell>
          <cell r="F271">
            <v>-11078.64</v>
          </cell>
        </row>
        <row r="272">
          <cell r="A272">
            <v>39204</v>
          </cell>
          <cell r="B272" t="str">
            <v>SOUTHERN WAKE ACADEMY</v>
          </cell>
          <cell r="C272">
            <v>1.225E-4</v>
          </cell>
          <cell r="D272">
            <v>1.061E-4</v>
          </cell>
          <cell r="E272">
            <v>8764.4966000000004</v>
          </cell>
          <cell r="F272">
            <v>-7607.25</v>
          </cell>
        </row>
        <row r="273">
          <cell r="A273">
            <v>39205</v>
          </cell>
          <cell r="B273" t="str">
            <v>WAKE TECHNICAL COLLEGE</v>
          </cell>
          <cell r="C273">
            <v>4.5104999999999998E-3</v>
          </cell>
          <cell r="D273">
            <v>4.3550999999999998E-3</v>
          </cell>
          <cell r="E273">
            <v>359757.39059999998</v>
          </cell>
          <cell r="F273">
            <v>-280102.05</v>
          </cell>
        </row>
        <row r="274">
          <cell r="A274">
            <v>39208</v>
          </cell>
          <cell r="B274" t="str">
            <v>EAST WAKE FIRST ACADEMY</v>
          </cell>
          <cell r="C274">
            <v>3.6979999999999999E-4</v>
          </cell>
          <cell r="D274">
            <v>3.5490000000000001E-4</v>
          </cell>
          <cell r="E274">
            <v>29316.8694</v>
          </cell>
          <cell r="F274">
            <v>-22964.579999999998</v>
          </cell>
        </row>
        <row r="275">
          <cell r="A275">
            <v>39209</v>
          </cell>
          <cell r="B275" t="str">
            <v>CASA ESPERANZA MONTESSORI</v>
          </cell>
          <cell r="C275">
            <v>1.8430000000000001E-4</v>
          </cell>
          <cell r="D275">
            <v>1.5899999999999999E-4</v>
          </cell>
          <cell r="E275">
            <v>13134.353999999999</v>
          </cell>
          <cell r="F275">
            <v>-11445.03</v>
          </cell>
        </row>
        <row r="276">
          <cell r="A276">
            <v>39300</v>
          </cell>
          <cell r="B276" t="str">
            <v>WARREN COUNTY SCHOOLS</v>
          </cell>
          <cell r="C276">
            <v>8.5419999999999995E-4</v>
          </cell>
          <cell r="D276">
            <v>8.5070000000000002E-4</v>
          </cell>
          <cell r="E276">
            <v>70272.924200000009</v>
          </cell>
          <cell r="F276">
            <v>-53045.82</v>
          </cell>
        </row>
        <row r="277">
          <cell r="A277">
            <v>39301</v>
          </cell>
          <cell r="B277" t="str">
            <v>HALIWA-SAPONI TRIBAL CHARTER</v>
          </cell>
          <cell r="C277">
            <v>4.74E-5</v>
          </cell>
          <cell r="D277">
            <v>5.8E-5</v>
          </cell>
          <cell r="E277">
            <v>4791.1480000000001</v>
          </cell>
          <cell r="F277">
            <v>-2943.54</v>
          </cell>
        </row>
        <row r="278">
          <cell r="A278">
            <v>39400</v>
          </cell>
          <cell r="B278" t="str">
            <v>WASHINGTON COUNTY SCHOOLS</v>
          </cell>
          <cell r="C278">
            <v>5.844E-4</v>
          </cell>
          <cell r="D278">
            <v>6.1050000000000004E-4</v>
          </cell>
          <cell r="E278">
            <v>50430.963000000003</v>
          </cell>
          <cell r="F278">
            <v>-36291.24</v>
          </cell>
        </row>
        <row r="279">
          <cell r="A279">
            <v>39401</v>
          </cell>
          <cell r="B279" t="str">
            <v>HENDERSON COLLEGIATE CHARTER SCHOOL</v>
          </cell>
          <cell r="C279">
            <v>2.1699999999999999E-4</v>
          </cell>
          <cell r="D279">
            <v>1.5679999999999999E-4</v>
          </cell>
          <cell r="E279">
            <v>12952.620799999999</v>
          </cell>
          <cell r="F279">
            <v>-13475.699999999999</v>
          </cell>
        </row>
        <row r="280">
          <cell r="A280">
            <v>39500</v>
          </cell>
          <cell r="B280" t="str">
            <v>WATAUGA COUNTY SCHOOLS</v>
          </cell>
          <cell r="C280">
            <v>1.7711000000000001E-3</v>
          </cell>
          <cell r="D280">
            <v>1.7465E-3</v>
          </cell>
          <cell r="E280">
            <v>144271.37899999999</v>
          </cell>
          <cell r="F280">
            <v>-109985.31</v>
          </cell>
        </row>
        <row r="281">
          <cell r="A281">
            <v>39501</v>
          </cell>
          <cell r="B281" t="str">
            <v>TWO RIVERS COMM SCHOOL</v>
          </cell>
          <cell r="C281">
            <v>5.7000000000000003E-5</v>
          </cell>
          <cell r="D281">
            <v>5.9899999999999999E-5</v>
          </cell>
          <cell r="E281">
            <v>4948.0994000000001</v>
          </cell>
          <cell r="F281">
            <v>-3539.7000000000003</v>
          </cell>
        </row>
        <row r="282">
          <cell r="A282">
            <v>39600</v>
          </cell>
          <cell r="B282" t="str">
            <v>WAYNE COUNTY SCHOOLS</v>
          </cell>
          <cell r="C282">
            <v>5.7600999999999998E-3</v>
          </cell>
          <cell r="D282">
            <v>5.7733999999999997E-3</v>
          </cell>
          <cell r="E282">
            <v>476917.4804</v>
          </cell>
          <cell r="F282">
            <v>-357702.20999999996</v>
          </cell>
        </row>
        <row r="283">
          <cell r="A283">
            <v>39605</v>
          </cell>
          <cell r="B283" t="str">
            <v>WAYNE COMMUNITY COLLEGE</v>
          </cell>
          <cell r="C283">
            <v>8.3909999999999996E-4</v>
          </cell>
          <cell r="D283">
            <v>8.5369999999999999E-4</v>
          </cell>
          <cell r="E283">
            <v>70520.742199999993</v>
          </cell>
          <cell r="F283">
            <v>-52108.11</v>
          </cell>
        </row>
        <row r="284">
          <cell r="A284">
            <v>39700</v>
          </cell>
          <cell r="B284" t="str">
            <v>WILKES COUNTY SCHOOLS</v>
          </cell>
          <cell r="C284">
            <v>3.4721000000000001E-3</v>
          </cell>
          <cell r="D284">
            <v>3.5325E-3</v>
          </cell>
          <cell r="E284">
            <v>291805.69500000001</v>
          </cell>
          <cell r="F284">
            <v>-215617.41</v>
          </cell>
        </row>
        <row r="285">
          <cell r="A285">
            <v>39703</v>
          </cell>
          <cell r="B285" t="str">
            <v>PINNACLE CLASSICAL ACADEMY</v>
          </cell>
          <cell r="C285">
            <v>1.119E-4</v>
          </cell>
          <cell r="D285">
            <v>7.8700000000000002E-5</v>
          </cell>
          <cell r="E285">
            <v>6501.0922</v>
          </cell>
          <cell r="F285">
            <v>-6948.99</v>
          </cell>
        </row>
        <row r="286">
          <cell r="A286">
            <v>39705</v>
          </cell>
          <cell r="B286" t="str">
            <v>WILKES COMMUNITY COLLEGE</v>
          </cell>
          <cell r="C286">
            <v>7.9449999999999996E-4</v>
          </cell>
          <cell r="D286">
            <v>8.0909999999999999E-4</v>
          </cell>
          <cell r="E286">
            <v>66836.514599999995</v>
          </cell>
          <cell r="F286">
            <v>-49338.45</v>
          </cell>
        </row>
        <row r="287">
          <cell r="A287">
            <v>39800</v>
          </cell>
          <cell r="B287" t="str">
            <v>WILSON COUNTY SCHOOLS</v>
          </cell>
          <cell r="C287">
            <v>3.8138E-3</v>
          </cell>
          <cell r="D287">
            <v>3.9004E-3</v>
          </cell>
          <cell r="E287">
            <v>322196.4424</v>
          </cell>
          <cell r="F287">
            <v>-236836.98</v>
          </cell>
        </row>
        <row r="288">
          <cell r="A288">
            <v>39805</v>
          </cell>
          <cell r="B288" t="str">
            <v>WILSON COMMUNITY COLLEGE</v>
          </cell>
          <cell r="C288">
            <v>4.2749999999999998E-4</v>
          </cell>
          <cell r="D288">
            <v>4.348E-4</v>
          </cell>
          <cell r="E288">
            <v>35917.088799999998</v>
          </cell>
          <cell r="F288">
            <v>-26547.75</v>
          </cell>
        </row>
        <row r="289">
          <cell r="A289">
            <v>39900</v>
          </cell>
          <cell r="B289" t="str">
            <v>YADKIN COUNTY SCHOOLS</v>
          </cell>
          <cell r="C289">
            <v>1.8894000000000001E-3</v>
          </cell>
          <cell r="D289">
            <v>1.9246000000000001E-3</v>
          </cell>
          <cell r="E289">
            <v>158983.50760000001</v>
          </cell>
          <cell r="F289">
            <v>-117331.74</v>
          </cell>
        </row>
        <row r="290">
          <cell r="A290">
            <v>51000</v>
          </cell>
          <cell r="B290" t="str">
            <v>HIGHWAY - ADMINISTRATIVE</v>
          </cell>
          <cell r="C290">
            <v>3.0121999999999999E-2</v>
          </cell>
          <cell r="D290">
            <v>3.2019600000000002E-2</v>
          </cell>
          <cell r="E290">
            <v>2645011.0776</v>
          </cell>
          <cell r="F290">
            <v>-1870576.2</v>
          </cell>
        </row>
        <row r="292">
          <cell r="C292">
            <v>1.0000000000000009</v>
          </cell>
          <cell r="D292">
            <v>0.99999999999999956</v>
          </cell>
          <cell r="E292">
            <v>82605999.999999955</v>
          </cell>
          <cell r="F292">
            <v>-62100000.000000037</v>
          </cell>
        </row>
        <row r="298">
          <cell r="B298" t="str">
            <v>A CHILDS GARDEN CHARTER (AKA CROSS CREEK CHARTER)</v>
          </cell>
          <cell r="C298">
            <v>33501</v>
          </cell>
        </row>
        <row r="299">
          <cell r="B299" t="str">
            <v>ACADEMY OF MOORE COUNTY</v>
          </cell>
          <cell r="C299">
            <v>36301</v>
          </cell>
        </row>
        <row r="300">
          <cell r="B300" t="str">
            <v>ADMINISTRATIVE OFFICE OF THE COURTS</v>
          </cell>
          <cell r="C300">
            <v>10800</v>
          </cell>
        </row>
        <row r="301">
          <cell r="B301" t="str">
            <v>ALAMANCE COMMUNITY COLLEGE</v>
          </cell>
          <cell r="C301">
            <v>30105</v>
          </cell>
        </row>
        <row r="302">
          <cell r="B302" t="str">
            <v>ALAMANCE COUNTY SCHOOLS</v>
          </cell>
          <cell r="C302">
            <v>30100</v>
          </cell>
        </row>
        <row r="303">
          <cell r="B303" t="str">
            <v>ALEXANDER COUNTY SCHOOLS</v>
          </cell>
          <cell r="C303">
            <v>30200</v>
          </cell>
        </row>
        <row r="304">
          <cell r="B304" t="str">
            <v>ALLEGHANY COUNTY SCHOOLS</v>
          </cell>
          <cell r="C304">
            <v>30300</v>
          </cell>
        </row>
        <row r="305">
          <cell r="B305" t="str">
            <v>AMERICAN RENAISSANCE MID SCHOOL</v>
          </cell>
          <cell r="C305">
            <v>34901</v>
          </cell>
        </row>
        <row r="306">
          <cell r="B306" t="str">
            <v>ANSON COUNTY SCHOOLS</v>
          </cell>
          <cell r="C306">
            <v>30400</v>
          </cell>
        </row>
        <row r="307">
          <cell r="B307" t="str">
            <v>APPALACHIAN STATE UNIVERSITY</v>
          </cell>
          <cell r="C307">
            <v>20100</v>
          </cell>
        </row>
        <row r="308">
          <cell r="B308" t="str">
            <v>ARAPAHOE CHARTER SCHOOL</v>
          </cell>
          <cell r="C308">
            <v>36901</v>
          </cell>
        </row>
        <row r="309">
          <cell r="B309" t="str">
            <v>ARTS BASED ELEMENTARY CHARTER</v>
          </cell>
          <cell r="C309">
            <v>33402</v>
          </cell>
        </row>
        <row r="310">
          <cell r="B310" t="str">
            <v>ASHE COUNTY SCHOOLS</v>
          </cell>
          <cell r="C310">
            <v>30500</v>
          </cell>
        </row>
        <row r="311">
          <cell r="B311" t="str">
            <v>ASHEBORO CITY SCHOOLS</v>
          </cell>
          <cell r="C311">
            <v>37610</v>
          </cell>
        </row>
        <row r="312">
          <cell r="B312" t="str">
            <v>ASHEVILLE CITY SCHOOLS</v>
          </cell>
          <cell r="C312">
            <v>31110</v>
          </cell>
        </row>
        <row r="313">
          <cell r="B313" t="str">
            <v>ASHEVILLE-BUNCOMBE TECHNICAL COLLEGE</v>
          </cell>
          <cell r="C313">
            <v>31105</v>
          </cell>
        </row>
        <row r="314">
          <cell r="B314" t="str">
            <v>AVERY COUNTY SCHOOLS</v>
          </cell>
          <cell r="C314">
            <v>30600</v>
          </cell>
        </row>
        <row r="315">
          <cell r="B315" t="str">
            <v>BARBER EXAMINERS, STATE BOARD OF</v>
          </cell>
          <cell r="C315">
            <v>18600</v>
          </cell>
        </row>
        <row r="316">
          <cell r="B316" t="str">
            <v>BEAR GRASS CHARTER SCHOOL</v>
          </cell>
          <cell r="C316">
            <v>33206</v>
          </cell>
        </row>
        <row r="317">
          <cell r="B317" t="str">
            <v>BEAUFORT COUNTY COMMUNITY COLLEGE</v>
          </cell>
          <cell r="C317">
            <v>30705</v>
          </cell>
        </row>
        <row r="318">
          <cell r="B318" t="str">
            <v>BEAUFORT COUNTY SCHOOLS</v>
          </cell>
          <cell r="C318">
            <v>30700</v>
          </cell>
        </row>
        <row r="319">
          <cell r="B319" t="str">
            <v>BERTIE COUNTY SCHOOLS</v>
          </cell>
          <cell r="C319">
            <v>30800</v>
          </cell>
        </row>
        <row r="320">
          <cell r="B320" t="str">
            <v>BETHANY COMMUNITY MIDDLE SCHOOL</v>
          </cell>
          <cell r="C320">
            <v>37901</v>
          </cell>
        </row>
        <row r="321">
          <cell r="B321" t="str">
            <v>BLADEN COMMUNITY COLLEGE</v>
          </cell>
          <cell r="C321">
            <v>30905</v>
          </cell>
        </row>
        <row r="322">
          <cell r="B322" t="str">
            <v>BLADEN COUNTY SCHOOLS</v>
          </cell>
          <cell r="C322">
            <v>30900</v>
          </cell>
        </row>
        <row r="323">
          <cell r="B323" t="str">
            <v>BLUE RIDGE COMMUNITY COLLEGE</v>
          </cell>
          <cell r="C323">
            <v>34505</v>
          </cell>
        </row>
        <row r="324">
          <cell r="B324" t="str">
            <v>BREVARD ACADEMY CHARTER SCHOOL</v>
          </cell>
          <cell r="C324">
            <v>38801</v>
          </cell>
        </row>
        <row r="325">
          <cell r="B325" t="str">
            <v>BRIDGES CHARTER SCHOOLS</v>
          </cell>
          <cell r="C325">
            <v>38601</v>
          </cell>
        </row>
        <row r="326">
          <cell r="B326" t="str">
            <v>BRUNSWICK COMMUNITY COLLEGE</v>
          </cell>
          <cell r="C326">
            <v>31005</v>
          </cell>
        </row>
        <row r="327">
          <cell r="B327" t="str">
            <v>BRUNSWICK COUNTY SCHOOLS</v>
          </cell>
          <cell r="C327">
            <v>31000</v>
          </cell>
        </row>
        <row r="328">
          <cell r="B328" t="str">
            <v>BUNCOMBE COUNTY SCHOOLS</v>
          </cell>
          <cell r="C328">
            <v>31100</v>
          </cell>
        </row>
        <row r="329">
          <cell r="B329" t="str">
            <v>BURKE COUNTY SCHOOLS</v>
          </cell>
          <cell r="C329">
            <v>31200</v>
          </cell>
        </row>
        <row r="330">
          <cell r="B330" t="str">
            <v>CABARRUS COUNTY SCHOOLS</v>
          </cell>
          <cell r="C330">
            <v>31300</v>
          </cell>
        </row>
        <row r="331">
          <cell r="B331" t="str">
            <v>CALDWELL COMMUNITY COLLEGE</v>
          </cell>
          <cell r="C331">
            <v>31405</v>
          </cell>
        </row>
        <row r="332">
          <cell r="B332" t="str">
            <v>CALDWELL COUNTY SCHOOLS</v>
          </cell>
          <cell r="C332">
            <v>31400</v>
          </cell>
        </row>
        <row r="333">
          <cell r="B333" t="str">
            <v>CAMDEN COUNTY SCHOOLS</v>
          </cell>
          <cell r="C333">
            <v>31500</v>
          </cell>
        </row>
        <row r="334">
          <cell r="B334" t="str">
            <v>CAPE FEAR COMMUNITY COLLEGE</v>
          </cell>
          <cell r="C334">
            <v>36505</v>
          </cell>
        </row>
        <row r="335">
          <cell r="B335" t="str">
            <v>CAPE FEAR CTR FOR INQUIRY</v>
          </cell>
          <cell r="C335">
            <v>36501</v>
          </cell>
        </row>
        <row r="336">
          <cell r="B336" t="str">
            <v>CAROLINA INTERNATIONAL SCHOOL</v>
          </cell>
          <cell r="C336">
            <v>31301</v>
          </cell>
        </row>
        <row r="337">
          <cell r="B337" t="str">
            <v>CARTERET COMMUNITY COLLEGE</v>
          </cell>
          <cell r="C337">
            <v>31605</v>
          </cell>
        </row>
        <row r="338">
          <cell r="B338" t="str">
            <v>CARTERET COUNTY SCHOOLS</v>
          </cell>
          <cell r="C338">
            <v>31600</v>
          </cell>
        </row>
        <row r="339">
          <cell r="B339" t="str">
            <v>CASA ESPERANZA MONTESSORI</v>
          </cell>
          <cell r="C339">
            <v>39209</v>
          </cell>
        </row>
        <row r="340">
          <cell r="B340" t="str">
            <v>CASWELL COUNTY SCHOOLS</v>
          </cell>
          <cell r="C340">
            <v>31700</v>
          </cell>
        </row>
        <row r="341">
          <cell r="B341" t="str">
            <v>CATAWBA COUNTY SCHOOLS</v>
          </cell>
          <cell r="C341">
            <v>31800</v>
          </cell>
        </row>
        <row r="342">
          <cell r="B342" t="str">
            <v>CATAWBA VALLEY COMMUNITY COLLEGE</v>
          </cell>
          <cell r="C342">
            <v>31805</v>
          </cell>
        </row>
        <row r="343">
          <cell r="B343" t="str">
            <v>CENTRAL CAROLINA COMMUNITY COLLEGE</v>
          </cell>
          <cell r="C343">
            <v>35305</v>
          </cell>
        </row>
        <row r="344">
          <cell r="B344" t="str">
            <v>CENTRAL PARK SCH FOR CHILDREN</v>
          </cell>
          <cell r="C344">
            <v>33202</v>
          </cell>
        </row>
        <row r="345">
          <cell r="B345" t="str">
            <v>CENTRAL PIEDMONT COMMUNITY COLLEGE</v>
          </cell>
          <cell r="C345">
            <v>36005</v>
          </cell>
        </row>
        <row r="346">
          <cell r="B346" t="str">
            <v>CHAPEL HILL - CARRBORO CITY SCHOOLS</v>
          </cell>
          <cell r="C346">
            <v>36810</v>
          </cell>
        </row>
        <row r="347">
          <cell r="B347" t="str">
            <v>CHARLOTTE SECONDARY CHARTER</v>
          </cell>
          <cell r="C347">
            <v>36009</v>
          </cell>
        </row>
        <row r="348">
          <cell r="B348" t="str">
            <v>CHARLOTTE-MECKLENBURG COUNTY SCHOOLS</v>
          </cell>
          <cell r="C348">
            <v>36000</v>
          </cell>
        </row>
        <row r="349">
          <cell r="B349" t="str">
            <v>CHATHAM COUNTY SCHOOLS</v>
          </cell>
          <cell r="C349">
            <v>31900</v>
          </cell>
        </row>
        <row r="350">
          <cell r="B350" t="str">
            <v>CHEROKEE COUNTY SCHOOLS</v>
          </cell>
          <cell r="C350">
            <v>32000</v>
          </cell>
        </row>
        <row r="351">
          <cell r="B351" t="str">
            <v>CHILDRENS VILLAGE ACADEMY</v>
          </cell>
          <cell r="C351">
            <v>35401</v>
          </cell>
        </row>
        <row r="352">
          <cell r="B352" t="str">
            <v>CLAY COUNTY SCHOOLS</v>
          </cell>
          <cell r="C352">
            <v>32200</v>
          </cell>
        </row>
        <row r="353">
          <cell r="B353" t="str">
            <v>CLEVELAND COMMUNITY COLLEGE</v>
          </cell>
          <cell r="C353">
            <v>32305</v>
          </cell>
        </row>
        <row r="354">
          <cell r="B354" t="str">
            <v>CLEVELAND COUNTY SCHOOLS</v>
          </cell>
          <cell r="C354">
            <v>32300</v>
          </cell>
        </row>
        <row r="355">
          <cell r="B355" t="str">
            <v>CLINTON CITY SCHOOLS</v>
          </cell>
          <cell r="C355">
            <v>38210</v>
          </cell>
        </row>
        <row r="356">
          <cell r="B356" t="str">
            <v>CLOVER GARDEN CHARTER SCHOOL</v>
          </cell>
          <cell r="C356">
            <v>30102</v>
          </cell>
        </row>
        <row r="357">
          <cell r="B357" t="str">
            <v>COASTAL CAROLINA COMMUNITY COLLEGE</v>
          </cell>
          <cell r="C357">
            <v>36705</v>
          </cell>
        </row>
        <row r="358">
          <cell r="B358" t="str">
            <v>COLLEGE OF THE ALBEMARLE</v>
          </cell>
          <cell r="C358">
            <v>37005</v>
          </cell>
        </row>
        <row r="359">
          <cell r="B359" t="str">
            <v>COLUMBUS COUNTY SCHOOLS</v>
          </cell>
          <cell r="C359">
            <v>32400</v>
          </cell>
        </row>
        <row r="360">
          <cell r="B360" t="str">
            <v>COMMUNITY CHARTER SCHOOL</v>
          </cell>
          <cell r="C360">
            <v>36001</v>
          </cell>
        </row>
        <row r="361">
          <cell r="B361" t="str">
            <v>COMMUNITY COLLEGES ADMINISTRATION</v>
          </cell>
          <cell r="C361">
            <v>19005</v>
          </cell>
        </row>
        <row r="362">
          <cell r="B362" t="str">
            <v>COMMUNITY SCHOOL OF DAVIDSON</v>
          </cell>
          <cell r="C362">
            <v>36003</v>
          </cell>
        </row>
        <row r="363">
          <cell r="B363" t="str">
            <v>CORNERSTONE ACADEMY</v>
          </cell>
          <cell r="C363">
            <v>33027</v>
          </cell>
        </row>
        <row r="364">
          <cell r="B364" t="str">
            <v>CORVIAN COMMUNITY CHARTER SCHOOL</v>
          </cell>
          <cell r="C364">
            <v>36004</v>
          </cell>
        </row>
        <row r="365">
          <cell r="B365" t="str">
            <v>CRAVEN COMMUNITY COLLEGE</v>
          </cell>
          <cell r="C365">
            <v>32505</v>
          </cell>
        </row>
        <row r="366">
          <cell r="B366" t="str">
            <v>CUMBERLAND COUNTY SCHOOLS</v>
          </cell>
          <cell r="C366">
            <v>32600</v>
          </cell>
        </row>
        <row r="367">
          <cell r="B367" t="str">
            <v>CURRITUCK COUNTY SCHOOLS</v>
          </cell>
          <cell r="C367">
            <v>32700</v>
          </cell>
        </row>
        <row r="368">
          <cell r="B368" t="str">
            <v>DARE COUNTY SCHOOLS</v>
          </cell>
          <cell r="C368">
            <v>32800</v>
          </cell>
        </row>
        <row r="369">
          <cell r="B369" t="str">
            <v>DAVIDSON COUNTY COMMUNITY COLLEGE</v>
          </cell>
          <cell r="C369">
            <v>32905</v>
          </cell>
        </row>
        <row r="370">
          <cell r="B370" t="str">
            <v>DAVIDSON COUNTY SCHOOLS</v>
          </cell>
          <cell r="C370">
            <v>32900</v>
          </cell>
        </row>
        <row r="371">
          <cell r="B371" t="str">
            <v>DAVIE COUNTY SCHOOLS</v>
          </cell>
          <cell r="C371">
            <v>33000</v>
          </cell>
        </row>
        <row r="372">
          <cell r="B372" t="str">
            <v>DEPARTMENT OF ADMINISTRATION</v>
          </cell>
          <cell r="C372">
            <v>10900</v>
          </cell>
        </row>
        <row r="373">
          <cell r="B373" t="str">
            <v>DEPARTMENT OF COMMERCE</v>
          </cell>
          <cell r="C373">
            <v>12510</v>
          </cell>
        </row>
        <row r="374">
          <cell r="B374" t="str">
            <v>DEPARTMENT OF JUSTICE</v>
          </cell>
          <cell r="C374">
            <v>10400</v>
          </cell>
        </row>
        <row r="375">
          <cell r="B375" t="str">
            <v>DEPARTMENT OF NATURAL AND CULTURAL RESOURCES</v>
          </cell>
          <cell r="C375">
            <v>10700</v>
          </cell>
        </row>
        <row r="376">
          <cell r="B376" t="str">
            <v>DEPARTMENT OF PUBLIC INSTRUCTION</v>
          </cell>
          <cell r="C376">
            <v>22000</v>
          </cell>
        </row>
        <row r="377">
          <cell r="B377" t="str">
            <v>DEPARTMENT OF PUBLIC SAFETY</v>
          </cell>
          <cell r="C377">
            <v>19100</v>
          </cell>
        </row>
        <row r="378">
          <cell r="B378" t="str">
            <v>DEPT OF AGRICULTURE &amp; CONSUMER SVCS.</v>
          </cell>
          <cell r="C378">
            <v>18400</v>
          </cell>
        </row>
        <row r="379">
          <cell r="B379" t="str">
            <v>DUPLIN COUNTY SCHOOLS</v>
          </cell>
          <cell r="C379">
            <v>33100</v>
          </cell>
        </row>
        <row r="380">
          <cell r="B380" t="str">
            <v>DURHAM PUBLIC SCHOOLS</v>
          </cell>
          <cell r="C380">
            <v>33200</v>
          </cell>
        </row>
        <row r="381">
          <cell r="B381" t="str">
            <v>DURHAM TECHNICAL INSTITUTE</v>
          </cell>
          <cell r="C381">
            <v>33205</v>
          </cell>
        </row>
        <row r="382">
          <cell r="B382" t="str">
            <v>EAST CAROLINA UNIVERSITY</v>
          </cell>
          <cell r="C382">
            <v>20300</v>
          </cell>
        </row>
        <row r="383">
          <cell r="B383" t="str">
            <v>EAST WAKE FIRST ACADEMY</v>
          </cell>
          <cell r="C383">
            <v>39208</v>
          </cell>
        </row>
        <row r="384">
          <cell r="B384" t="str">
            <v>EDENTON-CHOWAN COUNTY SCHOOLS</v>
          </cell>
          <cell r="C384">
            <v>32100</v>
          </cell>
        </row>
        <row r="385">
          <cell r="B385" t="str">
            <v>EDGECOMBE COUNTY SCHOOLS</v>
          </cell>
          <cell r="C385">
            <v>33300</v>
          </cell>
        </row>
        <row r="386">
          <cell r="B386" t="str">
            <v>EDGECOMBE TECHNICAL COLLEGE</v>
          </cell>
          <cell r="C386">
            <v>33305</v>
          </cell>
        </row>
        <row r="387">
          <cell r="B387" t="str">
            <v>ELIZABETH CITY AND PASQUOTANK COUNTY SCHOOLS</v>
          </cell>
          <cell r="C387">
            <v>37000</v>
          </cell>
        </row>
        <row r="388">
          <cell r="B388" t="str">
            <v>ELIZABETH CITY STATE UNIVERSITY</v>
          </cell>
          <cell r="C388">
            <v>20400</v>
          </cell>
        </row>
        <row r="389">
          <cell r="B389" t="str">
            <v>ELKIN CITY SCHOOLS</v>
          </cell>
          <cell r="C389">
            <v>38620</v>
          </cell>
        </row>
        <row r="390">
          <cell r="B390" t="str">
            <v>ENDEAVOR CHARTER SCHOOL</v>
          </cell>
          <cell r="C390">
            <v>39201</v>
          </cell>
        </row>
        <row r="391">
          <cell r="B391" t="str">
            <v>ENVIRONMENT AND NATURAL RESOURCES</v>
          </cell>
          <cell r="C391">
            <v>11300</v>
          </cell>
        </row>
        <row r="392">
          <cell r="B392" t="str">
            <v>EVERGREEN COMMUNITY CHARTER SCHOOL</v>
          </cell>
          <cell r="C392">
            <v>31102</v>
          </cell>
        </row>
        <row r="393">
          <cell r="B393" t="str">
            <v>F DELANY NEW SCHOOL FOR CHILDREN</v>
          </cell>
          <cell r="C393">
            <v>31101</v>
          </cell>
        </row>
        <row r="394">
          <cell r="B394" t="str">
            <v>FAYETTEVILLE STATE UNIVERSITY</v>
          </cell>
          <cell r="C394">
            <v>20600</v>
          </cell>
        </row>
        <row r="395">
          <cell r="B395" t="str">
            <v>FAYETTEVILLE TECHNICAL COMMUNITY COLLEGE</v>
          </cell>
          <cell r="C395">
            <v>32605</v>
          </cell>
        </row>
        <row r="396">
          <cell r="B396" t="str">
            <v>FORSYTH TECHNICAL INSTITUTE</v>
          </cell>
          <cell r="C396">
            <v>33405</v>
          </cell>
        </row>
        <row r="397">
          <cell r="B397" t="str">
            <v>FRANKLIN COUNTY SCHOOLS</v>
          </cell>
          <cell r="C397">
            <v>33500</v>
          </cell>
        </row>
        <row r="398">
          <cell r="B398" t="str">
            <v>GASTON COLLEGE</v>
          </cell>
          <cell r="C398">
            <v>33605</v>
          </cell>
        </row>
        <row r="399">
          <cell r="B399" t="str">
            <v>GASTON COLLEGE PREPARATORY CHARTER</v>
          </cell>
          <cell r="C399">
            <v>36601</v>
          </cell>
        </row>
        <row r="400">
          <cell r="B400" t="str">
            <v>GASTON COUNTY SCHOOLS</v>
          </cell>
          <cell r="C400">
            <v>33600</v>
          </cell>
        </row>
        <row r="401">
          <cell r="B401" t="str">
            <v>GATES COUNTY SCHOOLS</v>
          </cell>
          <cell r="C401">
            <v>33700</v>
          </cell>
        </row>
        <row r="402">
          <cell r="B402" t="str">
            <v>GENERAL ASSEMBLY</v>
          </cell>
          <cell r="C402">
            <v>12160</v>
          </cell>
        </row>
        <row r="403">
          <cell r="B403" t="str">
            <v>GOVERNOR'S OFFICE</v>
          </cell>
          <cell r="C403">
            <v>12100</v>
          </cell>
        </row>
        <row r="404">
          <cell r="B404" t="str">
            <v>GRAHAM COUNTY SCHOOLS</v>
          </cell>
          <cell r="C404">
            <v>33800</v>
          </cell>
        </row>
        <row r="405">
          <cell r="B405" t="str">
            <v>GRANDFATHER ACADEMY</v>
          </cell>
          <cell r="C405">
            <v>30601</v>
          </cell>
        </row>
        <row r="406">
          <cell r="B406" t="str">
            <v>GRANVILLE COUNTY SCHOOLS AND OXFORD ORPHANAGE</v>
          </cell>
          <cell r="C406">
            <v>33900</v>
          </cell>
        </row>
        <row r="407">
          <cell r="B407" t="str">
            <v>GRAY STONE DAY SCHOOL</v>
          </cell>
          <cell r="C407">
            <v>38402</v>
          </cell>
        </row>
        <row r="408">
          <cell r="B408" t="str">
            <v>GREENE COUNTY SCHOOLS</v>
          </cell>
          <cell r="C408">
            <v>34000</v>
          </cell>
        </row>
        <row r="409">
          <cell r="B409" t="str">
            <v>GUILFORD COUNTY SCHOOLS</v>
          </cell>
          <cell r="C409">
            <v>34100</v>
          </cell>
        </row>
        <row r="410">
          <cell r="B410" t="str">
            <v>GUILFORD TECHNICAL COMMUNITY COLLEGE</v>
          </cell>
          <cell r="C410">
            <v>34105</v>
          </cell>
        </row>
        <row r="411">
          <cell r="B411" t="str">
            <v>HALIFAX COMMUNITY COLLEGE</v>
          </cell>
          <cell r="C411">
            <v>34205</v>
          </cell>
        </row>
        <row r="412">
          <cell r="B412" t="str">
            <v>HALIFAX COUNTY SCHOOLS</v>
          </cell>
          <cell r="C412">
            <v>34200</v>
          </cell>
        </row>
        <row r="413">
          <cell r="B413" t="str">
            <v>HALIWA-SAPONI TRIBAL CHARTER</v>
          </cell>
          <cell r="C413">
            <v>39301</v>
          </cell>
        </row>
        <row r="414">
          <cell r="B414" t="str">
            <v>HARNETT COUNTY SCHOOLS</v>
          </cell>
          <cell r="C414">
            <v>34300</v>
          </cell>
        </row>
        <row r="415">
          <cell r="B415" t="str">
            <v>HAYWOOD COUNTY SCHOOLS</v>
          </cell>
          <cell r="C415">
            <v>34400</v>
          </cell>
        </row>
        <row r="416">
          <cell r="B416" t="str">
            <v>HAYWOOD TECHNICAL COLLEGE</v>
          </cell>
          <cell r="C416">
            <v>34405</v>
          </cell>
        </row>
        <row r="417">
          <cell r="B417" t="str">
            <v>HEALTH &amp; HUMAN SVCS</v>
          </cell>
          <cell r="C417">
            <v>12220</v>
          </cell>
        </row>
        <row r="418">
          <cell r="B418" t="str">
            <v>HEALTHY START ACADEMY</v>
          </cell>
          <cell r="C418">
            <v>33203</v>
          </cell>
        </row>
        <row r="419">
          <cell r="B419" t="str">
            <v>HENDERSON COLLEGIATE CHARTER SCHOOL</v>
          </cell>
          <cell r="C419">
            <v>39401</v>
          </cell>
        </row>
        <row r="420">
          <cell r="B420" t="str">
            <v>HENDERSON COUNTY SCHOOLS</v>
          </cell>
          <cell r="C420">
            <v>34500</v>
          </cell>
        </row>
        <row r="421">
          <cell r="B421" t="str">
            <v>HERTFORD COUNTY SCHOOLS</v>
          </cell>
          <cell r="C421">
            <v>34600</v>
          </cell>
        </row>
        <row r="422">
          <cell r="B422" t="str">
            <v>HICKORY CITY SCHOOLS</v>
          </cell>
          <cell r="C422">
            <v>31810</v>
          </cell>
        </row>
        <row r="423">
          <cell r="B423" t="str">
            <v>HIGHWAY - ADMINISTRATIVE</v>
          </cell>
          <cell r="C423">
            <v>51000</v>
          </cell>
        </row>
        <row r="424">
          <cell r="B424" t="str">
            <v>HOKE COUNTY SCHOOLS</v>
          </cell>
          <cell r="C424">
            <v>34700</v>
          </cell>
        </row>
        <row r="425">
          <cell r="B425" t="str">
            <v>HYDE COUNTY SCHOOLS</v>
          </cell>
          <cell r="C425">
            <v>34800</v>
          </cell>
        </row>
        <row r="426">
          <cell r="B426" t="str">
            <v>INFORMATION TECHNOLOGY SERVICES</v>
          </cell>
          <cell r="C426">
            <v>10930</v>
          </cell>
        </row>
        <row r="427">
          <cell r="B427" t="str">
            <v>INSURANCE DEPARTMENT</v>
          </cell>
          <cell r="C427">
            <v>12600</v>
          </cell>
        </row>
        <row r="428">
          <cell r="B428" t="str">
            <v>INVEST COLLEGIATE CHARTER (BUNCOMBE)</v>
          </cell>
          <cell r="C428">
            <v>33207</v>
          </cell>
        </row>
        <row r="429">
          <cell r="B429" t="str">
            <v>INVEST COLLEGIATE CHARTER (DAVIDSON)</v>
          </cell>
          <cell r="C429">
            <v>32901</v>
          </cell>
        </row>
        <row r="430">
          <cell r="B430" t="str">
            <v>IREDELL-STATESVILLE SCHOOLS</v>
          </cell>
          <cell r="C430">
            <v>34900</v>
          </cell>
        </row>
        <row r="431">
          <cell r="B431" t="str">
            <v>ISOTHERMAL COMMUNITY COLLEGE</v>
          </cell>
          <cell r="C431">
            <v>38105</v>
          </cell>
        </row>
        <row r="432">
          <cell r="B432" t="str">
            <v>JACKSON COUNTY SCHOOLS</v>
          </cell>
          <cell r="C432">
            <v>35000</v>
          </cell>
        </row>
        <row r="433">
          <cell r="B433" t="str">
            <v>JAMES SPRUNT TECHNICAL COLLEGE</v>
          </cell>
          <cell r="C433">
            <v>33105</v>
          </cell>
        </row>
        <row r="434">
          <cell r="B434" t="str">
            <v>JOHNSTON COUNTY SCHOOLS</v>
          </cell>
          <cell r="C434">
            <v>35100</v>
          </cell>
        </row>
        <row r="435">
          <cell r="B435" t="str">
            <v>JOHNSTON TECHNICAL COLLEGE</v>
          </cell>
          <cell r="C435">
            <v>35105</v>
          </cell>
        </row>
        <row r="436">
          <cell r="B436" t="str">
            <v>JONES COUNTY SCHOOLS</v>
          </cell>
          <cell r="C436">
            <v>35200</v>
          </cell>
        </row>
        <row r="437">
          <cell r="B437" t="str">
            <v>KANNAPOLIS CITY SCHOOLS</v>
          </cell>
          <cell r="C437">
            <v>31320</v>
          </cell>
        </row>
        <row r="438">
          <cell r="B438" t="str">
            <v>KENNEDY CHARTER</v>
          </cell>
          <cell r="C438">
            <v>36002</v>
          </cell>
        </row>
        <row r="439">
          <cell r="B439" t="str">
            <v>KIPP CHARLOTTE CHARTER</v>
          </cell>
          <cell r="C439">
            <v>36102</v>
          </cell>
        </row>
        <row r="440">
          <cell r="B440" t="str">
            <v>KIPP HALIFAX COLLEGE PREP CHARTER</v>
          </cell>
          <cell r="C440">
            <v>33208</v>
          </cell>
        </row>
        <row r="441">
          <cell r="B441" t="str">
            <v>LABOR DEPARTMENT</v>
          </cell>
          <cell r="C441">
            <v>12700</v>
          </cell>
        </row>
        <row r="442">
          <cell r="B442" t="str">
            <v>LAKE NORMAN CHARTER SCHOOL</v>
          </cell>
          <cell r="C442">
            <v>36006</v>
          </cell>
        </row>
        <row r="443">
          <cell r="B443" t="str">
            <v>LEE COUNTY SCHOOLS</v>
          </cell>
          <cell r="C443">
            <v>35300</v>
          </cell>
        </row>
        <row r="444">
          <cell r="B444" t="str">
            <v>LENOIR COUNTY COMMUNITY COLLEGE</v>
          </cell>
          <cell r="C444">
            <v>35405</v>
          </cell>
        </row>
        <row r="445">
          <cell r="B445" t="str">
            <v>LENOIR COUNTY SCHOOLS</v>
          </cell>
          <cell r="C445">
            <v>35400</v>
          </cell>
        </row>
        <row r="446">
          <cell r="B446" t="str">
            <v>LEXINGTON CITY SCHOOLS</v>
          </cell>
          <cell r="C446">
            <v>32910</v>
          </cell>
        </row>
        <row r="447">
          <cell r="B447" t="str">
            <v>LINCOLN COUNTY SCHOOLS</v>
          </cell>
          <cell r="C447">
            <v>35500</v>
          </cell>
        </row>
        <row r="448">
          <cell r="B448" t="str">
            <v>LT GOVERNOR'S OFFICE</v>
          </cell>
          <cell r="C448">
            <v>12150</v>
          </cell>
        </row>
        <row r="449">
          <cell r="B449" t="str">
            <v>MACON COUNTY SCHOOLS</v>
          </cell>
          <cell r="C449">
            <v>35600</v>
          </cell>
        </row>
        <row r="450">
          <cell r="B450" t="str">
            <v>MADISON COUNTY SCHOOLS</v>
          </cell>
          <cell r="C450">
            <v>35700</v>
          </cell>
        </row>
        <row r="451">
          <cell r="B451" t="str">
            <v>MARTIN COMMUNITY COLLEGE</v>
          </cell>
          <cell r="C451">
            <v>35805</v>
          </cell>
        </row>
        <row r="452">
          <cell r="B452" t="str">
            <v>MARTIN COUNTY SCHOOLS</v>
          </cell>
          <cell r="C452">
            <v>35800</v>
          </cell>
        </row>
        <row r="453">
          <cell r="B453" t="str">
            <v>MAYLAND TECHNICAL COLLEGE</v>
          </cell>
          <cell r="C453">
            <v>36105</v>
          </cell>
        </row>
        <row r="454">
          <cell r="B454" t="str">
            <v>MCDOWELL COUNTY SCHOOLS</v>
          </cell>
          <cell r="C454">
            <v>35900</v>
          </cell>
        </row>
        <row r="455">
          <cell r="B455" t="str">
            <v>MCDOWELL TECHNICAL COLLEGE</v>
          </cell>
          <cell r="C455">
            <v>35905</v>
          </cell>
        </row>
        <row r="456">
          <cell r="B456" t="str">
            <v>MILLENNIUM CHARTER ACADEMY</v>
          </cell>
          <cell r="C456">
            <v>38602</v>
          </cell>
        </row>
        <row r="457">
          <cell r="B457" t="str">
            <v>MITCHELL COMMUNITY COLLEGE</v>
          </cell>
          <cell r="C457">
            <v>34905</v>
          </cell>
        </row>
        <row r="458">
          <cell r="B458" t="str">
            <v>MITCHELL COUNTY SCHOOLS</v>
          </cell>
          <cell r="C458">
            <v>36100</v>
          </cell>
        </row>
        <row r="459">
          <cell r="B459" t="str">
            <v>MONTGOMERY COMMUNITY COLLEGE</v>
          </cell>
          <cell r="C459">
            <v>36205</v>
          </cell>
        </row>
        <row r="460">
          <cell r="B460" t="str">
            <v>MONTGOMERY COUNTY SCHOOLS</v>
          </cell>
          <cell r="C460">
            <v>36200</v>
          </cell>
        </row>
        <row r="461">
          <cell r="B461" t="str">
            <v>MOORE COUNTY SCHOOLS</v>
          </cell>
          <cell r="C461">
            <v>36300</v>
          </cell>
        </row>
        <row r="462">
          <cell r="B462" t="str">
            <v>MOORESVILLE CITY SCHOOLS</v>
          </cell>
          <cell r="C462">
            <v>34910</v>
          </cell>
        </row>
        <row r="463">
          <cell r="B463" t="str">
            <v>MOUNT AIRY CITY SCHOOLS</v>
          </cell>
          <cell r="C463">
            <v>38610</v>
          </cell>
        </row>
        <row r="464">
          <cell r="B464" t="str">
            <v>MOUNTAIN COMMUNITY SCHOOL</v>
          </cell>
          <cell r="C464">
            <v>34501</v>
          </cell>
        </row>
        <row r="465">
          <cell r="B465" t="str">
            <v>MTN DISCOVERY CHARTER</v>
          </cell>
          <cell r="C465">
            <v>38701</v>
          </cell>
        </row>
        <row r="466">
          <cell r="B466" t="str">
            <v>N C AUCTIONEERS LICENSING BOARD</v>
          </cell>
          <cell r="C466">
            <v>18740</v>
          </cell>
        </row>
        <row r="467">
          <cell r="B467" t="str">
            <v>N C CENTRAL UNIVERSITY</v>
          </cell>
          <cell r="C467">
            <v>20800</v>
          </cell>
        </row>
        <row r="468">
          <cell r="B468" t="str">
            <v>N C REAL ESTATE COMMISSION</v>
          </cell>
          <cell r="C468">
            <v>18690</v>
          </cell>
        </row>
        <row r="469">
          <cell r="B469" t="str">
            <v>N C SCHOOL OF SCIENCE &amp; MATHEMATICS</v>
          </cell>
          <cell r="C469">
            <v>10950</v>
          </cell>
        </row>
        <row r="470">
          <cell r="B470" t="str">
            <v>N C SCHOOL OF THE ARTS</v>
          </cell>
          <cell r="C470">
            <v>20200</v>
          </cell>
        </row>
        <row r="471">
          <cell r="B471" t="str">
            <v>N C STATE BOARD OF EXAMINERS OF PRACTICING PSYCHOL</v>
          </cell>
          <cell r="C471">
            <v>18780</v>
          </cell>
        </row>
        <row r="472">
          <cell r="B472" t="str">
            <v>N C STATE UNIVERSITY</v>
          </cell>
          <cell r="C472">
            <v>21300</v>
          </cell>
        </row>
        <row r="473">
          <cell r="B473" t="str">
            <v>N.E. ACADEMY OF AEROSPACE &amp; ADV.TECH</v>
          </cell>
          <cell r="C473">
            <v>37001</v>
          </cell>
        </row>
        <row r="474">
          <cell r="B474" t="str">
            <v>N.E. REGIONAL SCHOOL FOR BIOTECHNOLOGY</v>
          </cell>
          <cell r="C474">
            <v>33001</v>
          </cell>
        </row>
        <row r="475">
          <cell r="B475" t="str">
            <v>NASH COMMUNITY COLLEGE</v>
          </cell>
          <cell r="C475">
            <v>36405</v>
          </cell>
        </row>
        <row r="476">
          <cell r="B476" t="str">
            <v>NASH-ROCKY MOUNT SCHOOLS</v>
          </cell>
          <cell r="C476">
            <v>36400</v>
          </cell>
        </row>
        <row r="477">
          <cell r="B477" t="str">
            <v>NC A&amp;T UNIVERSITY</v>
          </cell>
          <cell r="C477">
            <v>20700</v>
          </cell>
        </row>
        <row r="478">
          <cell r="B478" t="str">
            <v>NC HOUSING FINANCE AGENCY</v>
          </cell>
          <cell r="C478">
            <v>11310</v>
          </cell>
        </row>
        <row r="479">
          <cell r="B479" t="str">
            <v>NEUSE CHARTER SCHOOL</v>
          </cell>
          <cell r="C479">
            <v>35106</v>
          </cell>
        </row>
        <row r="480">
          <cell r="B480" t="str">
            <v>NEW BERN CRAVEN COUNTY BOARD OF EDUCATION</v>
          </cell>
          <cell r="C480">
            <v>32500</v>
          </cell>
        </row>
        <row r="481">
          <cell r="B481" t="str">
            <v>NEW HANOVER COUNTY SCHOOLS</v>
          </cell>
          <cell r="C481">
            <v>36500</v>
          </cell>
        </row>
        <row r="482">
          <cell r="B482" t="str">
            <v>NEWTON-CONOVER CITY SCHOOLS</v>
          </cell>
          <cell r="C482">
            <v>31820</v>
          </cell>
        </row>
        <row r="483">
          <cell r="B483" t="str">
            <v>NORTH CAROLINA EDUCATION LOTTERY</v>
          </cell>
          <cell r="C483">
            <v>10200</v>
          </cell>
        </row>
        <row r="484">
          <cell r="B484" t="str">
            <v>NORTHAMPTON COUNTY SCHOOLS</v>
          </cell>
          <cell r="C484">
            <v>36600</v>
          </cell>
        </row>
        <row r="485">
          <cell r="B485" t="str">
            <v>OFFICE OF ADMINISTRATIVE HEARING</v>
          </cell>
          <cell r="C485">
            <v>10850</v>
          </cell>
        </row>
        <row r="486">
          <cell r="B486" t="str">
            <v>OFFICE OF STATE BUDGET &amp; MANAGEMENT</v>
          </cell>
          <cell r="C486">
            <v>10910</v>
          </cell>
        </row>
        <row r="487">
          <cell r="B487" t="str">
            <v>OFFICE OF STATE CONTROLLER</v>
          </cell>
          <cell r="C487">
            <v>10940</v>
          </cell>
        </row>
        <row r="488">
          <cell r="B488" t="str">
            <v>ONSLOW COUNTY SCHOOLS</v>
          </cell>
          <cell r="C488">
            <v>36700</v>
          </cell>
        </row>
        <row r="489">
          <cell r="B489" t="str">
            <v>ORANGE CHARTER SCHOOL</v>
          </cell>
          <cell r="C489">
            <v>36802</v>
          </cell>
        </row>
        <row r="490">
          <cell r="B490" t="str">
            <v>ORANGE COUNTY SCHOOLS</v>
          </cell>
          <cell r="C490">
            <v>36800</v>
          </cell>
        </row>
        <row r="491">
          <cell r="B491" t="str">
            <v>PACE ACADEMY</v>
          </cell>
          <cell r="C491">
            <v>36801</v>
          </cell>
        </row>
        <row r="492">
          <cell r="B492" t="str">
            <v>PAMLICO COMMUNITY COLLEGE</v>
          </cell>
          <cell r="C492">
            <v>36905</v>
          </cell>
        </row>
        <row r="493">
          <cell r="B493" t="str">
            <v>PAMLICO COUNTY SCHOOLS</v>
          </cell>
          <cell r="C493">
            <v>36900</v>
          </cell>
        </row>
        <row r="494">
          <cell r="B494" t="str">
            <v>PENDER COUNTY SCHOOLS</v>
          </cell>
          <cell r="C494">
            <v>37100</v>
          </cell>
        </row>
        <row r="495">
          <cell r="B495" t="str">
            <v>PERQUIMANS COUNTY SCHOOLS</v>
          </cell>
          <cell r="C495">
            <v>37200</v>
          </cell>
        </row>
        <row r="496">
          <cell r="B496" t="str">
            <v>PERSON COUNTY SCHOOLS</v>
          </cell>
          <cell r="C496">
            <v>37300</v>
          </cell>
        </row>
        <row r="497">
          <cell r="B497" t="str">
            <v>PIEDMONT COMMUNITY COLLEGE</v>
          </cell>
          <cell r="C497">
            <v>37305</v>
          </cell>
        </row>
        <row r="498">
          <cell r="B498" t="str">
            <v>PINE LAKE PREP CHARTER</v>
          </cell>
          <cell r="C498">
            <v>36008</v>
          </cell>
        </row>
        <row r="499">
          <cell r="B499" t="str">
            <v>PINNACLE CLASSICAL ACADEMY</v>
          </cell>
          <cell r="C499">
            <v>39703</v>
          </cell>
        </row>
        <row r="500">
          <cell r="B500" t="str">
            <v>PIONEER SPRINGS COMMUNITY CHARTER</v>
          </cell>
          <cell r="C500">
            <v>33209</v>
          </cell>
        </row>
        <row r="501">
          <cell r="B501" t="str">
            <v>PITT COMMUNITY COLLEGE</v>
          </cell>
          <cell r="C501">
            <v>37405</v>
          </cell>
        </row>
        <row r="502">
          <cell r="B502" t="str">
            <v>PITT COUNTY SCHOOLS</v>
          </cell>
          <cell r="C502">
            <v>37400</v>
          </cell>
        </row>
        <row r="503">
          <cell r="B503" t="str">
            <v>POLK COUNTY SCHOOLS</v>
          </cell>
          <cell r="C503">
            <v>37500</v>
          </cell>
        </row>
        <row r="504">
          <cell r="B504" t="str">
            <v>RANDOLPH COMMUNITY COLLEGE</v>
          </cell>
          <cell r="C504">
            <v>37605</v>
          </cell>
        </row>
        <row r="505">
          <cell r="B505" t="str">
            <v>RANDOLPH COUNTY SCHOOLS</v>
          </cell>
          <cell r="C505">
            <v>37600</v>
          </cell>
        </row>
        <row r="506">
          <cell r="B506" t="str">
            <v>REVENUE DEPARTMENT</v>
          </cell>
          <cell r="C506">
            <v>13500</v>
          </cell>
        </row>
        <row r="507">
          <cell r="B507" t="str">
            <v>RICHMOND COUNTY SCHOOLS</v>
          </cell>
          <cell r="C507">
            <v>37700</v>
          </cell>
        </row>
        <row r="508">
          <cell r="B508" t="str">
            <v>RICHMOND TECHNICAL COLLEGE</v>
          </cell>
          <cell r="C508">
            <v>37705</v>
          </cell>
        </row>
        <row r="509">
          <cell r="B509" t="str">
            <v>RIVER MILL ACADEMY CHARTER</v>
          </cell>
          <cell r="C509">
            <v>30103</v>
          </cell>
        </row>
        <row r="510">
          <cell r="B510" t="str">
            <v>ROANOKE RAPIDS CITY SCHOOLS</v>
          </cell>
          <cell r="C510">
            <v>34220</v>
          </cell>
        </row>
        <row r="511">
          <cell r="B511" t="str">
            <v>ROANOKE-CHOWAN COMMUNITY COLLEGE</v>
          </cell>
          <cell r="C511">
            <v>34605</v>
          </cell>
        </row>
        <row r="512">
          <cell r="B512" t="str">
            <v>ROBESON COMMUNITY COLLEGE</v>
          </cell>
          <cell r="C512">
            <v>37805</v>
          </cell>
        </row>
        <row r="513">
          <cell r="B513" t="str">
            <v>ROBESON COUNTY SCHOOLS</v>
          </cell>
          <cell r="C513">
            <v>37800</v>
          </cell>
        </row>
        <row r="514">
          <cell r="B514" t="str">
            <v>ROCKINGHAM COMMUNITY COLLEGE</v>
          </cell>
          <cell r="C514">
            <v>37905</v>
          </cell>
        </row>
        <row r="515">
          <cell r="B515" t="str">
            <v>ROCKINGHAM COUNTY SCHOOLS</v>
          </cell>
          <cell r="C515">
            <v>37900</v>
          </cell>
        </row>
        <row r="516">
          <cell r="B516" t="str">
            <v>ROWAN-CABARRUS COMMUNITY COLLEGE</v>
          </cell>
          <cell r="C516">
            <v>38005</v>
          </cell>
        </row>
        <row r="517">
          <cell r="B517" t="str">
            <v>ROWAN-SALISBURY SCHOOL SYSTEM</v>
          </cell>
          <cell r="C517">
            <v>38000</v>
          </cell>
        </row>
        <row r="518">
          <cell r="B518" t="str">
            <v>ROXBORO COMMUNITY SCHOOL</v>
          </cell>
          <cell r="C518">
            <v>37301</v>
          </cell>
        </row>
        <row r="519">
          <cell r="B519" t="str">
            <v>RUTHERFORD COUNTY SCHOOLS</v>
          </cell>
          <cell r="C519">
            <v>38100</v>
          </cell>
        </row>
        <row r="520">
          <cell r="B520" t="str">
            <v>SAMPSON COMMUNITY COLLEGE</v>
          </cell>
          <cell r="C520">
            <v>38205</v>
          </cell>
        </row>
        <row r="521">
          <cell r="B521" t="str">
            <v>SAMPSON COUNTY SCHOOLS</v>
          </cell>
          <cell r="C521">
            <v>38200</v>
          </cell>
        </row>
        <row r="522">
          <cell r="B522" t="str">
            <v>SANDHILLS COMMUNITY COLLEGE</v>
          </cell>
          <cell r="C522">
            <v>36305</v>
          </cell>
        </row>
        <row r="523">
          <cell r="B523" t="str">
            <v>SCOTLAND COUNTY SCHOOLS</v>
          </cell>
          <cell r="C523">
            <v>38300</v>
          </cell>
        </row>
        <row r="524">
          <cell r="B524" t="str">
            <v>SECRETARY OF STATE</v>
          </cell>
          <cell r="C524">
            <v>13700</v>
          </cell>
        </row>
        <row r="525">
          <cell r="B525" t="str">
            <v>SEGS ACADEMY</v>
          </cell>
          <cell r="C525">
            <v>32420</v>
          </cell>
        </row>
        <row r="526">
          <cell r="B526" t="str">
            <v>SOCRATES ACADEMY</v>
          </cell>
          <cell r="C526">
            <v>36007</v>
          </cell>
        </row>
        <row r="527">
          <cell r="B527" t="str">
            <v>SOUTH PIEDMONT COMMUNITY COLLEGE</v>
          </cell>
          <cell r="C527">
            <v>30405</v>
          </cell>
        </row>
        <row r="528">
          <cell r="B528" t="str">
            <v>SOUTHEASTERN ACADEMY CHARTER SCHOOL</v>
          </cell>
          <cell r="C528">
            <v>37801</v>
          </cell>
        </row>
        <row r="529">
          <cell r="B529" t="str">
            <v>SOUTHEASTERN COMMUNITY COLLEGE</v>
          </cell>
          <cell r="C529">
            <v>32405</v>
          </cell>
        </row>
        <row r="530">
          <cell r="B530" t="str">
            <v>SOUTHERN WAKE ACADEMY</v>
          </cell>
          <cell r="C530">
            <v>39204</v>
          </cell>
        </row>
        <row r="531">
          <cell r="B531" t="str">
            <v>SOUTHWESTERN COMMUNITY COLLEGE</v>
          </cell>
          <cell r="C531">
            <v>35005</v>
          </cell>
        </row>
        <row r="532">
          <cell r="B532" t="str">
            <v>STANLY COMMUNITY COLLEGE</v>
          </cell>
          <cell r="C532">
            <v>38405</v>
          </cell>
        </row>
        <row r="533">
          <cell r="B533" t="str">
            <v>STANLY COUNTY SCHOOLS</v>
          </cell>
          <cell r="C533">
            <v>38400</v>
          </cell>
        </row>
        <row r="534">
          <cell r="B534" t="str">
            <v>STARS CHARTER SCHOOL</v>
          </cell>
          <cell r="C534">
            <v>36302</v>
          </cell>
        </row>
        <row r="535">
          <cell r="B535" t="str">
            <v>STATE AUDITOR</v>
          </cell>
          <cell r="C535">
            <v>10500</v>
          </cell>
        </row>
        <row r="536">
          <cell r="B536" t="str">
            <v>STATE BOARD OF ELECTIONS</v>
          </cell>
          <cell r="C536">
            <v>11900</v>
          </cell>
        </row>
        <row r="537">
          <cell r="B537" t="str">
            <v>STATE TREASURER</v>
          </cell>
          <cell r="C537">
            <v>14300</v>
          </cell>
        </row>
        <row r="538">
          <cell r="B538" t="str">
            <v>STOKES COUNTY SCHOOLS</v>
          </cell>
          <cell r="C538">
            <v>38500</v>
          </cell>
        </row>
        <row r="539">
          <cell r="B539" t="str">
            <v>SUCCESS INSTITUTE</v>
          </cell>
          <cell r="C539">
            <v>34903</v>
          </cell>
        </row>
        <row r="540">
          <cell r="B540" t="str">
            <v>SURRY COMMUNITY COLLEGE</v>
          </cell>
          <cell r="C540">
            <v>38605</v>
          </cell>
        </row>
        <row r="541">
          <cell r="B541" t="str">
            <v>SURRY COUNTY SCHOOLS</v>
          </cell>
          <cell r="C541">
            <v>38600</v>
          </cell>
        </row>
        <row r="542">
          <cell r="B542" t="str">
            <v>SWAIN COUNTY SCHOOLS</v>
          </cell>
          <cell r="C542">
            <v>38700</v>
          </cell>
        </row>
        <row r="543">
          <cell r="B543" t="str">
            <v>THE HAWBRIDGE SCHOOL</v>
          </cell>
          <cell r="C543">
            <v>30104</v>
          </cell>
        </row>
        <row r="544">
          <cell r="B544" t="str">
            <v>THOMASVILLE CITY SCHOOLS</v>
          </cell>
          <cell r="C544">
            <v>32920</v>
          </cell>
        </row>
        <row r="545">
          <cell r="B545" t="str">
            <v>TRANSYLVANIA COUNTY SCHOOLS</v>
          </cell>
          <cell r="C545">
            <v>38800</v>
          </cell>
        </row>
        <row r="546">
          <cell r="B546" t="str">
            <v>TRI-COUNTY COMMUNITY COLLEGE</v>
          </cell>
          <cell r="C546">
            <v>32005</v>
          </cell>
        </row>
        <row r="547">
          <cell r="B547" t="str">
            <v>TWO RIVERS COMM SCHOOL</v>
          </cell>
          <cell r="C547">
            <v>39501</v>
          </cell>
        </row>
        <row r="548">
          <cell r="B548" t="str">
            <v>TYRRELL COUNTY SCHOOLS</v>
          </cell>
          <cell r="C548">
            <v>38900</v>
          </cell>
        </row>
        <row r="549">
          <cell r="B549" t="str">
            <v>UNC - PEMBROKE</v>
          </cell>
          <cell r="C549">
            <v>21200</v>
          </cell>
        </row>
        <row r="550">
          <cell r="B550" t="str">
            <v>UNC HEALTH CARE SYSTEM</v>
          </cell>
          <cell r="C550">
            <v>21550</v>
          </cell>
        </row>
        <row r="551">
          <cell r="B551" t="str">
            <v>UNC-CHAPEL HILL CB1260</v>
          </cell>
          <cell r="C551">
            <v>21520</v>
          </cell>
        </row>
        <row r="552">
          <cell r="B552" t="str">
            <v>UNC-GENERAL ADMINISTRATION</v>
          </cell>
          <cell r="C552">
            <v>21525</v>
          </cell>
        </row>
        <row r="553">
          <cell r="B553" t="str">
            <v>UNION COUNTY SCHOOLS</v>
          </cell>
          <cell r="C553">
            <v>39000</v>
          </cell>
        </row>
        <row r="554">
          <cell r="B554" t="str">
            <v>UNIVERSITY OF NORTH CAROLINA AT ASHEVILLE</v>
          </cell>
          <cell r="C554">
            <v>23000</v>
          </cell>
        </row>
        <row r="555">
          <cell r="B555" t="str">
            <v>UNIVERSITY OF NORTH CAROLINA AT CHARLOTTE</v>
          </cell>
          <cell r="C555">
            <v>23100</v>
          </cell>
        </row>
        <row r="556">
          <cell r="B556" t="str">
            <v>UNIVERSITY OF NORTH CAROLINA AT GREENSBORO</v>
          </cell>
          <cell r="C556">
            <v>20900</v>
          </cell>
        </row>
        <row r="557">
          <cell r="B557" t="str">
            <v>UNIVERSITY OF NORTH CAROLINA AT WILMINGTON</v>
          </cell>
          <cell r="C557">
            <v>23200</v>
          </cell>
        </row>
        <row r="558">
          <cell r="B558" t="str">
            <v>UNIVERSITY OF NORTH CAROLINA PRESS</v>
          </cell>
          <cell r="C558">
            <v>21570</v>
          </cell>
        </row>
        <row r="559">
          <cell r="B559" t="str">
            <v>UWHARRIE CHARTER ACADEMY</v>
          </cell>
          <cell r="C559">
            <v>37601</v>
          </cell>
        </row>
        <row r="560">
          <cell r="B560" t="str">
            <v>VANCE CHARTER SCHOOL</v>
          </cell>
          <cell r="C560">
            <v>39101</v>
          </cell>
        </row>
        <row r="561">
          <cell r="B561" t="str">
            <v>VANCE COUNTY SCHOOLS</v>
          </cell>
          <cell r="C561">
            <v>39100</v>
          </cell>
        </row>
        <row r="562">
          <cell r="B562" t="str">
            <v>VANCE-GRANVILLE COMMUNITY COLLEGE</v>
          </cell>
          <cell r="C562">
            <v>39105</v>
          </cell>
        </row>
        <row r="563">
          <cell r="B563" t="str">
            <v>VOYAGER ACADEMY</v>
          </cell>
          <cell r="C563">
            <v>33204</v>
          </cell>
        </row>
        <row r="564">
          <cell r="B564" t="str">
            <v>WAKE COUNTY PUBLIC SCHOOLS SYSTEM</v>
          </cell>
          <cell r="C564">
            <v>39200</v>
          </cell>
        </row>
        <row r="565">
          <cell r="B565" t="str">
            <v>WAKE TECHNICAL COLLEGE</v>
          </cell>
          <cell r="C565">
            <v>39205</v>
          </cell>
        </row>
        <row r="566">
          <cell r="B566" t="str">
            <v>WARREN COUNTY SCHOOLS</v>
          </cell>
          <cell r="C566">
            <v>39300</v>
          </cell>
        </row>
        <row r="567">
          <cell r="B567" t="str">
            <v>WASHINGTON COUNTY SCHOOLS</v>
          </cell>
          <cell r="C567">
            <v>39400</v>
          </cell>
        </row>
        <row r="568">
          <cell r="B568" t="str">
            <v>WATAUGA COUNTY SCHOOLS</v>
          </cell>
          <cell r="C568">
            <v>39500</v>
          </cell>
        </row>
        <row r="569">
          <cell r="B569" t="str">
            <v>WAYNE COMMUNITY COLLEGE</v>
          </cell>
          <cell r="C569">
            <v>39605</v>
          </cell>
        </row>
        <row r="570">
          <cell r="B570" t="str">
            <v>WAYNE COUNTY SCHOOLS</v>
          </cell>
          <cell r="C570">
            <v>39600</v>
          </cell>
        </row>
        <row r="571">
          <cell r="B571" t="str">
            <v>WELDON CITY SCHOOLS</v>
          </cell>
          <cell r="C571">
            <v>34230</v>
          </cell>
        </row>
        <row r="572">
          <cell r="B572" t="str">
            <v>WESTERN CAROLINA UNIVERSITY</v>
          </cell>
          <cell r="C572">
            <v>21800</v>
          </cell>
        </row>
        <row r="573">
          <cell r="B573" t="str">
            <v>WESTERN PIEDMONT COMM COLLEGE</v>
          </cell>
          <cell r="C573">
            <v>31205</v>
          </cell>
        </row>
        <row r="574">
          <cell r="B574" t="str">
            <v>WHITEVILLE CITY SCHOOLS</v>
          </cell>
          <cell r="C574">
            <v>32410</v>
          </cell>
        </row>
        <row r="575">
          <cell r="B575" t="str">
            <v>WILDLIFE RESOURCES COMMISSION</v>
          </cell>
          <cell r="C575">
            <v>11600</v>
          </cell>
        </row>
        <row r="576">
          <cell r="B576" t="str">
            <v>WILKES COMMUNITY COLLEGE</v>
          </cell>
          <cell r="C576">
            <v>39705</v>
          </cell>
        </row>
        <row r="577">
          <cell r="B577" t="str">
            <v>WILKES COUNTY SCHOOLS</v>
          </cell>
          <cell r="C577">
            <v>39700</v>
          </cell>
        </row>
        <row r="578">
          <cell r="B578" t="str">
            <v>WILMINGTON PREP ACADEMY</v>
          </cell>
          <cell r="C578">
            <v>36502</v>
          </cell>
        </row>
        <row r="579">
          <cell r="B579" t="str">
            <v>WILSON COMMUNITY COLLEGE</v>
          </cell>
          <cell r="C579">
            <v>39805</v>
          </cell>
        </row>
        <row r="580">
          <cell r="B580" t="str">
            <v>WILSON COUNTY SCHOOLS</v>
          </cell>
          <cell r="C580">
            <v>39800</v>
          </cell>
        </row>
        <row r="581">
          <cell r="B581" t="str">
            <v>WINSTON-SALEM STATE UNIVERSITY</v>
          </cell>
          <cell r="C581">
            <v>21900</v>
          </cell>
        </row>
        <row r="582">
          <cell r="B582" t="str">
            <v>WINSTON-SALEM-FORSYTH COUNTY SCHOOLS</v>
          </cell>
          <cell r="C582">
            <v>33400</v>
          </cell>
        </row>
        <row r="583">
          <cell r="B583" t="str">
            <v>YADKIN COUNTY SCHOOLS</v>
          </cell>
          <cell r="C583">
            <v>39900</v>
          </cell>
        </row>
        <row r="584">
          <cell r="B584" t="str">
            <v>YANCEY COUNTY SCHOOLS</v>
          </cell>
          <cell r="C584">
            <v>30000</v>
          </cell>
        </row>
        <row r="585">
          <cell r="B585" t="str">
            <v>ZECA SCHOOL OF THE ARTS AND TECHNOLOGY</v>
          </cell>
          <cell r="C585">
            <v>36701</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showGridLines="0" tabSelected="1" workbookViewId="0"/>
  </sheetViews>
  <sheetFormatPr defaultColWidth="9.140625" defaultRowHeight="12.75"/>
  <cols>
    <col min="1" max="1" width="9.85546875" style="13" customWidth="1"/>
    <col min="2" max="2" width="37.28515625" style="41" customWidth="1"/>
    <col min="3" max="3" width="53.7109375" style="13" customWidth="1"/>
    <col min="4" max="4" width="45.42578125" style="13" bestFit="1" customWidth="1"/>
    <col min="5" max="16384" width="9.140625" style="13"/>
  </cols>
  <sheetData>
    <row r="1" spans="1:5">
      <c r="A1" s="10" t="s">
        <v>418</v>
      </c>
      <c r="B1" s="10"/>
      <c r="C1" s="11"/>
      <c r="D1" s="11"/>
      <c r="E1" s="12"/>
    </row>
    <row r="2" spans="1:5">
      <c r="A2" s="10" t="s">
        <v>419</v>
      </c>
      <c r="B2" s="10"/>
      <c r="C2" s="11"/>
    </row>
    <row r="3" spans="1:5">
      <c r="A3" s="14" t="s">
        <v>380</v>
      </c>
      <c r="B3" s="14"/>
      <c r="C3" s="11"/>
      <c r="D3" s="11"/>
    </row>
    <row r="4" spans="1:5" s="47" customFormat="1">
      <c r="A4" s="14"/>
      <c r="B4" s="14"/>
      <c r="C4" s="11"/>
      <c r="D4" s="11"/>
    </row>
    <row r="5" spans="1:5" s="47" customFormat="1">
      <c r="A5" s="14"/>
      <c r="B5" s="14"/>
      <c r="C5" s="11"/>
      <c r="D5" s="11"/>
    </row>
    <row r="6" spans="1:5" s="47" customFormat="1">
      <c r="A6" s="14" t="s">
        <v>328</v>
      </c>
      <c r="B6" s="14"/>
      <c r="C6" s="11"/>
      <c r="D6" s="11"/>
    </row>
    <row r="7" spans="1:5" s="47" customFormat="1">
      <c r="A7" s="14"/>
      <c r="B7" s="14"/>
      <c r="C7" s="11"/>
      <c r="D7" s="11"/>
    </row>
    <row r="8" spans="1:5" s="47" customFormat="1" ht="27" customHeight="1">
      <c r="A8" s="192" t="s">
        <v>421</v>
      </c>
      <c r="B8" s="196" t="s">
        <v>425</v>
      </c>
      <c r="C8" s="197"/>
      <c r="D8" s="11"/>
    </row>
    <row r="9" spans="1:5" s="47" customFormat="1" hidden="1">
      <c r="A9" s="48" t="s">
        <v>386</v>
      </c>
      <c r="B9" s="14"/>
      <c r="C9" s="11"/>
      <c r="D9" s="11"/>
    </row>
    <row r="10" spans="1:5" s="47" customFormat="1">
      <c r="A10" s="94" t="s">
        <v>422</v>
      </c>
      <c r="B10" s="48" t="s">
        <v>426</v>
      </c>
      <c r="C10" s="11"/>
      <c r="D10" s="11"/>
    </row>
    <row r="11" spans="1:5" s="47" customFormat="1" ht="53.25" customHeight="1">
      <c r="A11" s="191" t="s">
        <v>423</v>
      </c>
      <c r="B11" s="196" t="s">
        <v>427</v>
      </c>
      <c r="C11" s="197"/>
      <c r="D11" s="11"/>
    </row>
    <row r="12" spans="1:5" s="47" customFormat="1" ht="40.5" customHeight="1">
      <c r="A12" s="198" t="s">
        <v>424</v>
      </c>
      <c r="B12" s="199"/>
      <c r="C12" s="199"/>
      <c r="D12" s="11"/>
    </row>
    <row r="13" spans="1:5" s="47" customFormat="1">
      <c r="A13" s="94"/>
      <c r="B13" s="95"/>
      <c r="C13" s="93"/>
      <c r="D13" s="11"/>
    </row>
    <row r="14" spans="1:5" s="47" customFormat="1">
      <c r="A14" s="14"/>
      <c r="B14" s="14"/>
      <c r="C14" s="11"/>
      <c r="D14" s="11"/>
    </row>
    <row r="15" spans="1:5">
      <c r="A15" s="11"/>
      <c r="B15" s="11"/>
      <c r="C15" s="11"/>
      <c r="D15" s="11"/>
    </row>
    <row r="16" spans="1:5">
      <c r="A16" s="15" t="s">
        <v>292</v>
      </c>
      <c r="B16" s="15"/>
      <c r="C16" s="16" t="s">
        <v>384</v>
      </c>
      <c r="D16" s="17" t="s">
        <v>329</v>
      </c>
    </row>
    <row r="17" spans="1:4" ht="12.75" customHeight="1">
      <c r="A17" s="11"/>
      <c r="B17" s="11"/>
      <c r="C17" s="18"/>
      <c r="D17" s="19"/>
    </row>
    <row r="18" spans="1:4">
      <c r="A18" s="11" t="s">
        <v>293</v>
      </c>
      <c r="B18" s="11"/>
      <c r="C18" s="96" t="str">
        <f>VLOOKUP(C16,'2018 Summary'!B302:C596,2,FALSE)</f>
        <v>N/A</v>
      </c>
      <c r="D18" s="20"/>
    </row>
    <row r="19" spans="1:4" s="41" customFormat="1">
      <c r="A19" s="11"/>
      <c r="B19" s="11"/>
      <c r="C19" s="18"/>
      <c r="D19" s="20"/>
    </row>
    <row r="20" spans="1:4" s="49" customFormat="1" ht="255" hidden="1">
      <c r="A20" s="51" t="s">
        <v>382</v>
      </c>
      <c r="B20" s="43"/>
      <c r="C20" s="46">
        <v>0</v>
      </c>
      <c r="D20" s="17" t="s">
        <v>341</v>
      </c>
    </row>
    <row r="21" spans="1:4" s="72" customFormat="1">
      <c r="A21" s="11"/>
      <c r="B21" s="11"/>
      <c r="C21" s="18"/>
      <c r="D21" s="20"/>
    </row>
    <row r="22" spans="1:4" s="41" customFormat="1" ht="30" customHeight="1">
      <c r="A22" s="200" t="s">
        <v>381</v>
      </c>
      <c r="B22" s="201"/>
      <c r="C22" s="46">
        <v>0</v>
      </c>
      <c r="D22" s="17" t="s">
        <v>330</v>
      </c>
    </row>
    <row r="23" spans="1:4" s="49" customFormat="1">
      <c r="A23" s="11"/>
      <c r="B23" s="43"/>
      <c r="C23" s="50"/>
      <c r="D23" s="17"/>
    </row>
    <row r="24" spans="1:4" s="41" customFormat="1">
      <c r="A24" s="11"/>
      <c r="B24" s="11"/>
      <c r="C24" s="18"/>
      <c r="D24" s="20"/>
    </row>
    <row r="25" spans="1:4" ht="30" customHeight="1">
      <c r="A25" s="204" t="s">
        <v>428</v>
      </c>
      <c r="B25" s="205"/>
      <c r="C25" s="206"/>
      <c r="D25" s="11"/>
    </row>
    <row r="26" spans="1:4">
      <c r="A26" s="193"/>
      <c r="B26" s="194"/>
      <c r="C26" s="195"/>
      <c r="D26" s="11"/>
    </row>
    <row r="27" spans="1:4" ht="30" customHeight="1">
      <c r="A27" s="207" t="s">
        <v>417</v>
      </c>
      <c r="B27" s="208"/>
      <c r="C27" s="209"/>
      <c r="D27" s="11"/>
    </row>
    <row r="28" spans="1:4">
      <c r="A28" s="193"/>
      <c r="B28" s="194"/>
      <c r="C28" s="195"/>
      <c r="D28" s="11"/>
    </row>
    <row r="29" spans="1:4" ht="45" customHeight="1">
      <c r="A29" s="210" t="s">
        <v>420</v>
      </c>
      <c r="B29" s="211"/>
      <c r="C29" s="212"/>
      <c r="D29" s="11"/>
    </row>
    <row r="30" spans="1:4">
      <c r="A30" s="11"/>
      <c r="B30" s="11"/>
      <c r="C30" s="11"/>
      <c r="D30" s="11"/>
    </row>
    <row r="31" spans="1:4">
      <c r="A31" s="11"/>
      <c r="B31" s="11"/>
      <c r="C31" s="11"/>
      <c r="D31" s="11"/>
    </row>
    <row r="32" spans="1:4">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ht="15.75" customHeight="1">
      <c r="A39" s="11"/>
      <c r="B39" s="11"/>
      <c r="C39" s="11"/>
      <c r="D39" s="11"/>
    </row>
    <row r="40" spans="1:4" ht="12.75" customHeight="1">
      <c r="A40" s="11"/>
      <c r="B40" s="11"/>
      <c r="C40" s="11"/>
      <c r="D40" s="11"/>
    </row>
    <row r="41" spans="1:4">
      <c r="A41" s="202"/>
      <c r="B41" s="202"/>
      <c r="C41" s="202"/>
      <c r="D41" s="11"/>
    </row>
    <row r="42" spans="1:4">
      <c r="A42" s="202"/>
      <c r="B42" s="202"/>
      <c r="C42" s="202"/>
      <c r="D42" s="11"/>
    </row>
    <row r="43" spans="1:4">
      <c r="A43" s="203"/>
      <c r="B43" s="203"/>
      <c r="C43" s="203"/>
      <c r="D43" s="11"/>
    </row>
    <row r="44" spans="1:4">
      <c r="A44" s="21"/>
      <c r="B44" s="21"/>
    </row>
    <row r="47" spans="1:4" hidden="1">
      <c r="A47" s="44">
        <v>42277</v>
      </c>
    </row>
    <row r="48" spans="1:4" hidden="1">
      <c r="A48" s="44">
        <v>42369</v>
      </c>
    </row>
    <row r="49" spans="1:1" hidden="1">
      <c r="A49" s="44">
        <v>42460</v>
      </c>
    </row>
    <row r="50" spans="1:1" hidden="1">
      <c r="A50" s="44">
        <v>42551</v>
      </c>
    </row>
    <row r="51" spans="1:1" hidden="1"/>
    <row r="52" spans="1:1" hidden="1">
      <c r="A52" s="45">
        <v>1</v>
      </c>
    </row>
    <row r="53" spans="1:1" hidden="1">
      <c r="A53" s="45">
        <v>2</v>
      </c>
    </row>
  </sheetData>
  <mergeCells count="10">
    <mergeCell ref="A42:C42"/>
    <mergeCell ref="A43:C43"/>
    <mergeCell ref="A25:C25"/>
    <mergeCell ref="A27:C27"/>
    <mergeCell ref="A29:C29"/>
    <mergeCell ref="B11:C11"/>
    <mergeCell ref="A12:C12"/>
    <mergeCell ref="B8:C8"/>
    <mergeCell ref="A22:B22"/>
    <mergeCell ref="A41:C4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'2018 Summary'!$B$302:$B$596</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
  <sheetViews>
    <sheetView workbookViewId="0"/>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9" width="28.140625"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16" customWidth="1"/>
    <col min="20" max="20" width="18.85546875" customWidth="1"/>
    <col min="21" max="21" width="22.42578125" customWidth="1"/>
    <col min="22" max="22" width="14.28515625" bestFit="1" customWidth="1"/>
  </cols>
  <sheetData>
    <row r="1" spans="1:22">
      <c r="A1" s="57"/>
    </row>
    <row r="2" spans="1:22">
      <c r="A2" s="39"/>
      <c r="B2" s="8" t="s">
        <v>340</v>
      </c>
      <c r="C2" s="22" t="str">
        <f>Info!C18</f>
        <v>N/A</v>
      </c>
      <c r="D2" s="8"/>
      <c r="E2" s="8"/>
    </row>
    <row r="3" spans="1:22">
      <c r="B3" s="8"/>
      <c r="C3" s="56"/>
      <c r="D3" s="8"/>
      <c r="E3" s="8"/>
    </row>
    <row r="4" spans="1:22">
      <c r="S4" s="8"/>
    </row>
    <row r="5" spans="1:22">
      <c r="A5" s="42" t="s">
        <v>323</v>
      </c>
      <c r="B5" t="s">
        <v>350</v>
      </c>
    </row>
    <row r="6" spans="1:22">
      <c r="A6" s="42" t="s">
        <v>323</v>
      </c>
      <c r="B6" t="s">
        <v>349</v>
      </c>
    </row>
    <row r="8" spans="1:22" ht="12" hidden="1" customHeight="1">
      <c r="B8">
        <v>2</v>
      </c>
      <c r="C8">
        <v>3</v>
      </c>
      <c r="D8">
        <v>4</v>
      </c>
      <c r="F8">
        <v>5</v>
      </c>
      <c r="G8">
        <v>6</v>
      </c>
      <c r="H8">
        <v>7</v>
      </c>
      <c r="I8">
        <v>8</v>
      </c>
      <c r="J8">
        <v>9</v>
      </c>
      <c r="K8">
        <v>10</v>
      </c>
      <c r="L8">
        <v>11</v>
      </c>
      <c r="M8">
        <v>12</v>
      </c>
      <c r="N8">
        <v>13</v>
      </c>
      <c r="O8">
        <v>14</v>
      </c>
      <c r="P8">
        <v>15</v>
      </c>
      <c r="Q8">
        <v>16</v>
      </c>
      <c r="R8">
        <v>17</v>
      </c>
      <c r="S8">
        <v>18</v>
      </c>
      <c r="T8">
        <v>19</v>
      </c>
      <c r="U8">
        <v>20</v>
      </c>
      <c r="V8">
        <v>21</v>
      </c>
    </row>
    <row r="9" spans="1:22">
      <c r="F9" s="9"/>
      <c r="G9" s="9"/>
      <c r="J9" s="5" t="s">
        <v>274</v>
      </c>
      <c r="K9" s="5"/>
      <c r="L9" s="5"/>
      <c r="M9" s="5"/>
      <c r="O9" s="5" t="s">
        <v>275</v>
      </c>
      <c r="P9" s="5"/>
      <c r="Q9" s="5"/>
      <c r="R9" s="5"/>
      <c r="T9" s="5" t="s">
        <v>276</v>
      </c>
      <c r="U9" s="5"/>
      <c r="V9" s="5"/>
    </row>
    <row r="10" spans="1:22" ht="120">
      <c r="A10" s="6" t="s">
        <v>272</v>
      </c>
      <c r="B10" s="6" t="s">
        <v>273</v>
      </c>
      <c r="C10" s="6" t="s">
        <v>317</v>
      </c>
      <c r="D10" s="6" t="s">
        <v>318</v>
      </c>
      <c r="E10" s="6" t="s">
        <v>326</v>
      </c>
      <c r="F10" s="6" t="s">
        <v>387</v>
      </c>
      <c r="G10" s="6" t="s">
        <v>400</v>
      </c>
      <c r="H10" s="6" t="s">
        <v>391</v>
      </c>
      <c r="I10" s="6"/>
      <c r="J10" s="6" t="s">
        <v>277</v>
      </c>
      <c r="K10" s="6" t="s">
        <v>278</v>
      </c>
      <c r="L10" s="6" t="s">
        <v>279</v>
      </c>
      <c r="M10" s="6" t="s">
        <v>280</v>
      </c>
      <c r="N10" s="6"/>
      <c r="O10" s="6" t="s">
        <v>277</v>
      </c>
      <c r="P10" s="6" t="s">
        <v>278</v>
      </c>
      <c r="Q10" s="6" t="s">
        <v>279</v>
      </c>
      <c r="R10" s="6" t="s">
        <v>280</v>
      </c>
      <c r="S10" s="6"/>
      <c r="T10" s="6" t="s">
        <v>281</v>
      </c>
      <c r="U10" s="6" t="s">
        <v>282</v>
      </c>
      <c r="V10" s="6" t="s">
        <v>342</v>
      </c>
    </row>
    <row r="11" spans="1:22">
      <c r="A11" s="6"/>
      <c r="B11" s="6"/>
      <c r="C11" s="6"/>
      <c r="D11" s="6"/>
      <c r="E11" s="6"/>
      <c r="F11" s="6"/>
      <c r="G11" s="6"/>
      <c r="H11" s="6"/>
      <c r="I11" s="6"/>
      <c r="J11" s="6"/>
      <c r="K11" s="6"/>
      <c r="L11" s="6"/>
      <c r="M11" s="6"/>
      <c r="N11" s="6"/>
      <c r="O11" s="6"/>
      <c r="P11" s="6"/>
      <c r="Q11" s="6"/>
      <c r="R11" s="6"/>
      <c r="S11" s="6"/>
      <c r="T11" s="6"/>
      <c r="U11" s="6"/>
      <c r="V11" s="6"/>
    </row>
    <row r="12" spans="1:22">
      <c r="A12" s="6" t="s">
        <v>322</v>
      </c>
      <c r="B12" s="6"/>
      <c r="C12" s="6"/>
      <c r="D12" s="6"/>
      <c r="E12" s="6"/>
      <c r="F12" s="6"/>
      <c r="G12" s="6"/>
      <c r="H12" s="6"/>
      <c r="I12" s="6"/>
      <c r="J12" s="6"/>
      <c r="K12" s="6"/>
      <c r="L12" s="6"/>
      <c r="M12" s="6"/>
      <c r="N12" s="6"/>
      <c r="O12" s="6"/>
      <c r="P12" s="6"/>
      <c r="Q12" s="6"/>
      <c r="R12" s="6"/>
      <c r="S12" s="6"/>
      <c r="T12" s="6"/>
      <c r="U12" s="6"/>
      <c r="V12" s="6"/>
    </row>
    <row r="13" spans="1:22">
      <c r="A13" t="str">
        <f>'JE Template'!C2</f>
        <v>N/A</v>
      </c>
      <c r="B13" t="str">
        <f>VLOOKUP($A13,'2018 Summary'!$A:$T,2,FALSE)</f>
        <v>NO AGENCY CHOSEN</v>
      </c>
      <c r="C13" s="38">
        <f>VLOOKUP($A13,'2018 Summary'!$A:$T,3,FALSE)</f>
        <v>0</v>
      </c>
      <c r="D13" s="38">
        <f>VLOOKUP($A13,'2018 Summary'!$A:$T,4,FALSE)</f>
        <v>0</v>
      </c>
      <c r="E13" s="38">
        <f>C13-D13</f>
        <v>0</v>
      </c>
      <c r="F13" s="4">
        <f>VLOOKUP(A13,'DIPNC Contributions 2017'!A:C,3, FALSE)</f>
        <v>0</v>
      </c>
      <c r="G13" s="4">
        <f>-VLOOKUP(A13,'2018 Summary'!A:E,5,FALSE)</f>
        <v>0</v>
      </c>
      <c r="H13" s="7">
        <f>-VLOOKUP($A13,'2018 Summary'!A:T,6,FALSE)</f>
        <v>0</v>
      </c>
      <c r="J13" s="7">
        <f>VLOOKUP($A13,'2018 Summary'!$A:$T,8,FALSE)</f>
        <v>0</v>
      </c>
      <c r="K13" s="7">
        <f>VLOOKUP($A13,'2018 Summary'!$A:$T,9,FALSE)</f>
        <v>0</v>
      </c>
      <c r="L13" s="7">
        <f>VLOOKUP($A13,'2018 Summary'!$A:$T,10,FALSE)</f>
        <v>0</v>
      </c>
      <c r="M13" s="7">
        <f>VLOOKUP($A13,'2018 Summary'!$A:$T,11,FALSE)</f>
        <v>0</v>
      </c>
      <c r="O13" s="7">
        <f>VLOOKUP($A13,'2018 Summary'!$A:$T,13,FALSE)</f>
        <v>0</v>
      </c>
      <c r="P13" s="7">
        <f>VLOOKUP($A13,'2018 Summary'!$A:$T,14,FALSE)</f>
        <v>0</v>
      </c>
      <c r="Q13" s="7">
        <f>VLOOKUP($A13,'2018 Summary'!$A:$T,15,FALSE)</f>
        <v>0</v>
      </c>
      <c r="R13" s="7">
        <f>VLOOKUP($A13,'2018 Summary'!$A:$T,16,FALSE)</f>
        <v>0</v>
      </c>
      <c r="S13" s="7"/>
      <c r="T13" s="7">
        <f>VLOOKUP($A13,'2018 Summary'!$A:$T,18,FALSE)</f>
        <v>0</v>
      </c>
      <c r="U13" s="7">
        <f>VLOOKUP($A13,'2018 Summary'!$A:$T,19,FALSE)</f>
        <v>0</v>
      </c>
      <c r="V13" s="7">
        <f>VLOOKUP($A13,'2018 Summary'!$A:$T,20,FALSE)</f>
        <v>0</v>
      </c>
    </row>
    <row r="14" spans="1:22">
      <c r="F14" s="87"/>
      <c r="G14" s="87"/>
    </row>
    <row r="15" spans="1:22">
      <c r="A15" s="8"/>
      <c r="B15" t="s">
        <v>367</v>
      </c>
      <c r="F15" s="4">
        <f>'DIPNC Contributions 2017'!C295</f>
        <v>61650936.440000005</v>
      </c>
      <c r="G15" s="4">
        <f>-'2018 Summary'!E300</f>
        <v>62100000.000000037</v>
      </c>
      <c r="H15" s="7">
        <f>-'2018 Summary'!F300</f>
        <v>61119999.99999997</v>
      </c>
      <c r="I15" s="7"/>
      <c r="J15" s="7">
        <f>'2018 Summary'!H300</f>
        <v>16757999.999999994</v>
      </c>
      <c r="K15" s="7">
        <f>'2018 Summary'!I300</f>
        <v>13396999.999999991</v>
      </c>
      <c r="L15" s="7">
        <f>'2018 Summary'!J300</f>
        <v>0</v>
      </c>
      <c r="M15" s="7">
        <f>'2018 Summary'!K300</f>
        <v>1710444.0915000006</v>
      </c>
      <c r="N15" s="7"/>
      <c r="O15" s="7">
        <f>'2018 Summary'!M300</f>
        <v>0</v>
      </c>
      <c r="P15" s="7">
        <f>'2018 Summary'!N300</f>
        <v>0</v>
      </c>
      <c r="Q15" s="7">
        <f>'2018 Summary'!O300</f>
        <v>0</v>
      </c>
      <c r="R15" s="7">
        <f>'2018 Summary'!P300</f>
        <v>1710077.9264999996</v>
      </c>
      <c r="S15" s="7"/>
      <c r="T15" s="7">
        <f>'2018 Summary'!R300</f>
        <v>32472999.999999996</v>
      </c>
      <c r="U15" s="7">
        <f>'2018 Summary'!S300</f>
        <v>122.0550000004032</v>
      </c>
      <c r="V15" s="7">
        <f>'2018 Summary'!T300</f>
        <v>32473122.055000011</v>
      </c>
    </row>
    <row r="16" spans="1:22">
      <c r="A16" s="6"/>
      <c r="B16" s="6"/>
      <c r="C16" s="6"/>
      <c r="D16" s="6"/>
      <c r="E16" s="6"/>
      <c r="F16" s="6"/>
      <c r="G16" s="6"/>
      <c r="H16" s="6"/>
      <c r="I16" s="6"/>
      <c r="J16" s="6"/>
      <c r="K16" s="6"/>
      <c r="L16" s="6"/>
      <c r="M16" s="6"/>
      <c r="N16" s="6"/>
      <c r="O16" s="6"/>
      <c r="P16" s="6"/>
      <c r="Q16" s="6"/>
      <c r="R16" s="6"/>
      <c r="S16" s="6"/>
      <c r="T16" s="6"/>
      <c r="U16" s="6"/>
      <c r="V16" s="6"/>
    </row>
    <row r="17" spans="1:22" hidden="1">
      <c r="A17" s="6" t="s">
        <v>369</v>
      </c>
      <c r="B17" s="6"/>
      <c r="C17" s="6"/>
      <c r="D17" s="6"/>
      <c r="E17" s="6"/>
      <c r="F17" s="98"/>
      <c r="G17" s="6"/>
      <c r="H17" s="6"/>
      <c r="I17" s="6"/>
      <c r="J17" s="6"/>
      <c r="K17" s="6"/>
      <c r="L17" s="6"/>
      <c r="M17" s="6"/>
      <c r="N17" s="6"/>
      <c r="O17" s="6"/>
      <c r="P17" s="6"/>
      <c r="Q17" s="6"/>
      <c r="R17" s="6"/>
      <c r="S17" s="6"/>
      <c r="T17" s="6"/>
      <c r="U17" s="6"/>
      <c r="V17" s="6"/>
    </row>
    <row r="18" spans="1:22" hidden="1">
      <c r="A18" t="str">
        <f>C2</f>
        <v>N/A</v>
      </c>
      <c r="B18" t="e">
        <f>VLOOKUP($A18,#REF!,'JE Template'!B8,FALSE)</f>
        <v>#REF!</v>
      </c>
      <c r="C18" s="38" t="e">
        <f>VLOOKUP($A18,#REF!,3,FALSE)</f>
        <v>#REF!</v>
      </c>
      <c r="D18" s="38" t="e">
        <f>VLOOKUP($A18,#REF!,4,FALSE)</f>
        <v>#REF!</v>
      </c>
      <c r="E18" s="38" t="e">
        <f>C18-D18</f>
        <v>#REF!</v>
      </c>
      <c r="F18" s="99" t="e">
        <f>VLOOKUP($A18,#REF!,5,FALSE)</f>
        <v>#REF!</v>
      </c>
      <c r="G18" s="4" t="e">
        <f>VLOOKUP($A$13,#REF!,6,FALSE)</f>
        <v>#REF!</v>
      </c>
      <c r="H18" s="4" t="e">
        <f>VLOOKUP($A$13,#REF!,7,FALSE)</f>
        <v>#REF!</v>
      </c>
      <c r="J18" s="7" t="e">
        <f>VLOOKUP($A18,#REF!,'JE Template'!J8,FALSE)</f>
        <v>#REF!</v>
      </c>
      <c r="K18" s="7" t="e">
        <f>VLOOKUP($A18,#REF!,'JE Template'!K8,FALSE)</f>
        <v>#REF!</v>
      </c>
      <c r="L18" s="7" t="e">
        <f>VLOOKUP($A18,#REF!,'JE Template'!L8,FALSE)</f>
        <v>#REF!</v>
      </c>
      <c r="M18" s="7" t="e">
        <f>VLOOKUP($A18,#REF!,'JE Template'!M8,FALSE)</f>
        <v>#REF!</v>
      </c>
      <c r="N18" s="7"/>
      <c r="O18" s="7" t="e">
        <f>VLOOKUP($A18,#REF!,'JE Template'!O8,FALSE)</f>
        <v>#REF!</v>
      </c>
      <c r="P18" s="7" t="e">
        <f>VLOOKUP($A18,#REF!,'JE Template'!P8,FALSE)</f>
        <v>#REF!</v>
      </c>
      <c r="Q18" s="7" t="e">
        <f>VLOOKUP($A18,#REF!,'JE Template'!Q8,FALSE)</f>
        <v>#REF!</v>
      </c>
      <c r="R18" s="7" t="e">
        <f>VLOOKUP($A18,#REF!,'JE Template'!R8,FALSE)</f>
        <v>#REF!</v>
      </c>
      <c r="S18" s="7"/>
      <c r="T18" s="7" t="e">
        <f>VLOOKUP($A18,#REF!,'JE Template'!T8,FALSE)</f>
        <v>#REF!</v>
      </c>
      <c r="U18" s="7" t="e">
        <f>VLOOKUP($A18,#REF!,'JE Template'!U8,FALSE)</f>
        <v>#REF!</v>
      </c>
      <c r="V18" s="7" t="e">
        <f>VLOOKUP($A18,#REF!,'JE Template'!V8,FALSE)</f>
        <v>#REF!</v>
      </c>
    </row>
    <row r="19" spans="1:22" hidden="1">
      <c r="F19" s="100"/>
      <c r="G19" s="87"/>
      <c r="H19" s="70"/>
    </row>
    <row r="20" spans="1:22" hidden="1">
      <c r="A20" s="8"/>
      <c r="B20" t="s">
        <v>368</v>
      </c>
      <c r="F20" s="99" t="e">
        <f>#REF!</f>
        <v>#REF!</v>
      </c>
      <c r="G20" s="4" t="e">
        <f>#REF!</f>
        <v>#REF!</v>
      </c>
      <c r="H20" s="7" t="e">
        <f>#REF!</f>
        <v>#REF!</v>
      </c>
      <c r="I20" s="7"/>
      <c r="J20" s="7" t="e">
        <f>#REF!</f>
        <v>#REF!</v>
      </c>
      <c r="K20" s="7" t="e">
        <f>#REF!</f>
        <v>#REF!</v>
      </c>
      <c r="L20" s="7" t="e">
        <f>#REF!</f>
        <v>#REF!</v>
      </c>
      <c r="M20" s="7" t="e">
        <f>#REF!</f>
        <v>#REF!</v>
      </c>
      <c r="N20" s="7"/>
      <c r="O20" s="7" t="e">
        <f>#REF!</f>
        <v>#REF!</v>
      </c>
      <c r="P20" s="7" t="e">
        <f>#REF!</f>
        <v>#REF!</v>
      </c>
      <c r="Q20" s="7" t="e">
        <f>#REF!</f>
        <v>#REF!</v>
      </c>
      <c r="R20" s="7" t="e">
        <f>#REF!</f>
        <v>#REF!</v>
      </c>
      <c r="S20" s="7"/>
      <c r="T20" s="7" t="e">
        <f>#REF!</f>
        <v>#REF!</v>
      </c>
      <c r="U20" s="7" t="e">
        <f>#REF!</f>
        <v>#REF!</v>
      </c>
      <c r="V20" s="7" t="e">
        <f>#REF!</f>
        <v>#REF!</v>
      </c>
    </row>
    <row r="21" spans="1:22" ht="15" customHeight="1">
      <c r="A21" s="8"/>
      <c r="F21" s="7"/>
      <c r="G21" s="4"/>
      <c r="H21" s="7"/>
      <c r="J21" s="7"/>
      <c r="K21" s="7"/>
      <c r="L21" s="7"/>
      <c r="M21" s="7"/>
      <c r="O21" s="7"/>
      <c r="P21" s="7"/>
      <c r="Q21" s="7"/>
      <c r="R21" s="7"/>
      <c r="T21" s="7"/>
      <c r="U21" s="7"/>
      <c r="V21" s="7"/>
    </row>
    <row r="22" spans="1:22" ht="15" customHeight="1">
      <c r="G22" s="87"/>
    </row>
    <row r="23" spans="1:22" s="67" customFormat="1">
      <c r="A23" s="122" t="s">
        <v>370</v>
      </c>
      <c r="B23" s="123"/>
      <c r="C23" s="123"/>
      <c r="D23" s="123"/>
      <c r="E23" s="124" t="s">
        <v>371</v>
      </c>
      <c r="F23" s="125" t="s">
        <v>372</v>
      </c>
      <c r="G23" s="115"/>
      <c r="I23" s="70"/>
      <c r="J23" s="70"/>
      <c r="K23" s="70"/>
      <c r="L23" s="70"/>
      <c r="M23" s="70"/>
      <c r="N23" s="70"/>
      <c r="O23" s="70"/>
      <c r="P23" s="70"/>
      <c r="Q23" s="70"/>
      <c r="R23" s="70"/>
      <c r="S23" s="70"/>
      <c r="T23" s="70"/>
    </row>
    <row r="24" spans="1:22" s="67" customFormat="1">
      <c r="A24" s="126" t="s">
        <v>373</v>
      </c>
      <c r="B24" s="127"/>
      <c r="C24" s="127"/>
      <c r="D24" s="128"/>
      <c r="E24" s="129">
        <f>ROUND(J13,0)</f>
        <v>0</v>
      </c>
      <c r="F24" s="130">
        <v>0</v>
      </c>
      <c r="G24" s="115"/>
      <c r="I24" s="70"/>
      <c r="J24" s="70"/>
      <c r="K24" s="70"/>
      <c r="L24" s="70"/>
      <c r="M24" s="70"/>
      <c r="N24" s="70"/>
      <c r="O24" s="70"/>
      <c r="P24" s="70"/>
      <c r="Q24" s="70"/>
      <c r="R24" s="70"/>
      <c r="S24" s="70"/>
      <c r="T24" s="70"/>
    </row>
    <row r="25" spans="1:22" s="67" customFormat="1">
      <c r="A25" s="126" t="s">
        <v>374</v>
      </c>
      <c r="B25" s="131"/>
      <c r="C25" s="127"/>
      <c r="D25" s="129"/>
      <c r="E25" s="129">
        <f>ROUND(L13,0)</f>
        <v>0</v>
      </c>
      <c r="F25" s="130">
        <v>0</v>
      </c>
      <c r="G25" s="115"/>
      <c r="I25" s="70"/>
      <c r="J25" s="70"/>
      <c r="K25" s="70"/>
      <c r="L25" s="70"/>
      <c r="M25" s="70"/>
      <c r="N25" s="70"/>
      <c r="O25" s="70"/>
      <c r="P25" s="70"/>
      <c r="Q25" s="70"/>
      <c r="R25" s="70"/>
      <c r="S25" s="70"/>
      <c r="T25" s="70"/>
    </row>
    <row r="26" spans="1:22" s="67" customFormat="1">
      <c r="A26" s="126" t="s">
        <v>407</v>
      </c>
      <c r="B26" s="131"/>
      <c r="C26" s="127"/>
      <c r="D26" s="129"/>
      <c r="E26" s="188">
        <f>ROUND(K13,0)</f>
        <v>0</v>
      </c>
      <c r="F26" s="130">
        <v>0</v>
      </c>
      <c r="G26" s="115"/>
      <c r="I26" s="70"/>
      <c r="J26" s="70"/>
      <c r="K26" s="70"/>
      <c r="L26" s="32"/>
      <c r="M26" s="70"/>
      <c r="N26" s="70"/>
      <c r="O26" s="70"/>
      <c r="P26" s="70"/>
      <c r="Q26" s="70"/>
      <c r="R26" s="70"/>
      <c r="S26" s="70"/>
      <c r="T26" s="70"/>
    </row>
    <row r="27" spans="1:22" s="67" customFormat="1">
      <c r="A27" s="126" t="s">
        <v>375</v>
      </c>
      <c r="B27" s="131"/>
      <c r="C27" s="127"/>
      <c r="D27" s="129"/>
      <c r="E27" s="129">
        <f>ROUND(M13,0)</f>
        <v>0</v>
      </c>
      <c r="F27" s="130">
        <v>0</v>
      </c>
      <c r="G27" s="115"/>
      <c r="I27" s="70"/>
      <c r="J27" s="70"/>
      <c r="K27" s="70"/>
      <c r="L27" s="70"/>
      <c r="M27" s="70"/>
      <c r="N27" s="70"/>
      <c r="O27" s="70"/>
      <c r="P27" s="70"/>
      <c r="Q27" s="70"/>
      <c r="R27" s="70"/>
      <c r="S27" s="70"/>
      <c r="T27" s="70"/>
    </row>
    <row r="28" spans="1:22" s="67" customFormat="1">
      <c r="A28" s="126" t="s">
        <v>376</v>
      </c>
      <c r="B28" s="131"/>
      <c r="C28" s="127"/>
      <c r="D28" s="129"/>
      <c r="E28" s="129">
        <v>0</v>
      </c>
      <c r="F28" s="130">
        <f>ROUND(O13,0)</f>
        <v>0</v>
      </c>
      <c r="G28" s="115"/>
      <c r="I28" s="70"/>
      <c r="J28" s="70"/>
      <c r="K28" s="70"/>
      <c r="L28" s="70"/>
      <c r="M28" s="70"/>
      <c r="N28" s="70"/>
      <c r="O28" s="70"/>
      <c r="P28" s="70"/>
      <c r="Q28" s="70"/>
      <c r="R28" s="70"/>
      <c r="S28" s="70"/>
      <c r="T28" s="70"/>
    </row>
    <row r="29" spans="1:22" s="67" customFormat="1">
      <c r="A29" s="126" t="s">
        <v>377</v>
      </c>
      <c r="B29" s="131"/>
      <c r="C29" s="127"/>
      <c r="D29" s="129"/>
      <c r="E29" s="129">
        <v>0</v>
      </c>
      <c r="F29" s="130">
        <f>ROUND(Q13,0)</f>
        <v>0</v>
      </c>
      <c r="G29" s="69"/>
      <c r="I29" s="70"/>
      <c r="J29" s="70"/>
      <c r="K29" s="70"/>
      <c r="L29" s="70"/>
      <c r="M29" s="70"/>
      <c r="N29" s="70"/>
      <c r="O29" s="70"/>
      <c r="P29" s="70"/>
      <c r="Q29" s="70"/>
      <c r="R29" s="70"/>
      <c r="S29" s="70"/>
      <c r="T29" s="70"/>
    </row>
    <row r="30" spans="1:22" s="67" customFormat="1">
      <c r="A30" s="126" t="s">
        <v>408</v>
      </c>
      <c r="B30" s="132"/>
      <c r="C30" s="132"/>
      <c r="D30" s="133"/>
      <c r="E30" s="129">
        <v>0</v>
      </c>
      <c r="F30" s="130">
        <f>ROUND(P13,0)</f>
        <v>0</v>
      </c>
      <c r="G30" s="69"/>
      <c r="I30" s="70"/>
      <c r="J30" s="70"/>
      <c r="K30" s="70"/>
      <c r="L30" s="70"/>
      <c r="M30" s="70"/>
      <c r="N30" s="70"/>
      <c r="O30" s="70"/>
      <c r="P30" s="70"/>
      <c r="Q30" s="70"/>
      <c r="R30" s="70"/>
      <c r="S30" s="70"/>
      <c r="T30" s="70"/>
    </row>
    <row r="31" spans="1:22" s="67" customFormat="1">
      <c r="A31" s="126" t="s">
        <v>378</v>
      </c>
      <c r="B31" s="134"/>
      <c r="C31" s="134"/>
      <c r="D31" s="135"/>
      <c r="E31" s="129">
        <v>0</v>
      </c>
      <c r="F31" s="130">
        <f>ROUND(R13,0)</f>
        <v>0</v>
      </c>
      <c r="G31" s="69"/>
      <c r="I31" s="70"/>
      <c r="J31" s="70"/>
      <c r="K31" s="70"/>
      <c r="L31" s="70"/>
      <c r="M31" s="70"/>
      <c r="N31" s="70"/>
      <c r="O31" s="70"/>
      <c r="P31" s="70"/>
      <c r="Q31" s="70"/>
      <c r="R31" s="70"/>
      <c r="S31" s="70"/>
      <c r="T31" s="70"/>
    </row>
    <row r="32" spans="1:22" s="67" customFormat="1">
      <c r="A32" s="126" t="s">
        <v>379</v>
      </c>
      <c r="B32" s="134"/>
      <c r="C32" s="134"/>
      <c r="D32" s="135"/>
      <c r="E32" s="129">
        <f>ROUND((Info!C22),0)</f>
        <v>0</v>
      </c>
      <c r="F32" s="130">
        <v>0</v>
      </c>
      <c r="G32" s="69"/>
      <c r="I32" s="70"/>
      <c r="J32" s="70"/>
      <c r="K32" s="70"/>
      <c r="L32" s="70"/>
      <c r="M32" s="70"/>
      <c r="N32" s="70"/>
      <c r="O32" s="70"/>
      <c r="P32" s="70"/>
      <c r="Q32" s="70"/>
      <c r="R32" s="70"/>
      <c r="S32" s="70"/>
      <c r="T32" s="70"/>
    </row>
    <row r="33" spans="1:20" s="67" customFormat="1">
      <c r="A33" s="126" t="s">
        <v>409</v>
      </c>
      <c r="B33" s="134"/>
      <c r="C33" s="134"/>
      <c r="D33" s="135"/>
      <c r="E33" s="129">
        <v>0</v>
      </c>
      <c r="F33" s="130">
        <f>ROUND(Info!C22,0)</f>
        <v>0</v>
      </c>
      <c r="G33" s="69"/>
      <c r="I33" s="70"/>
      <c r="J33" s="70"/>
      <c r="K33" s="70"/>
      <c r="L33" s="70"/>
      <c r="M33" s="70"/>
      <c r="N33" s="70"/>
      <c r="O33" s="70"/>
      <c r="P33" s="70"/>
      <c r="Q33" s="70"/>
      <c r="R33" s="70"/>
      <c r="S33" s="70"/>
      <c r="T33" s="70"/>
    </row>
    <row r="34" spans="1:20" s="67" customFormat="1" hidden="1">
      <c r="A34" s="126" t="s">
        <v>410</v>
      </c>
      <c r="B34" s="134"/>
      <c r="C34" s="134"/>
      <c r="D34" s="135"/>
      <c r="E34" s="129">
        <f>ROUND(IF(V13&gt;=0,V13,0),0)</f>
        <v>0</v>
      </c>
      <c r="F34" s="130">
        <f>ROUND(IF(V13&lt;0,-V13,0),0)</f>
        <v>0</v>
      </c>
      <c r="G34" s="69"/>
      <c r="I34" s="70"/>
      <c r="J34" s="70"/>
      <c r="K34" s="70"/>
      <c r="L34" s="70"/>
      <c r="M34" s="70"/>
      <c r="N34" s="70"/>
      <c r="O34" s="70"/>
      <c r="P34" s="70"/>
      <c r="Q34" s="70"/>
      <c r="R34" s="70"/>
      <c r="S34" s="70"/>
      <c r="T34" s="70"/>
    </row>
    <row r="35" spans="1:20" s="67" customFormat="1" hidden="1">
      <c r="A35" s="126" t="s">
        <v>411</v>
      </c>
      <c r="B35" s="134"/>
      <c r="C35" s="134"/>
      <c r="D35" s="135"/>
      <c r="E35" s="129">
        <v>0</v>
      </c>
      <c r="F35" s="130">
        <v>0</v>
      </c>
      <c r="G35" s="69"/>
      <c r="I35" s="70"/>
      <c r="J35" s="70"/>
      <c r="K35" s="70"/>
      <c r="L35" s="70"/>
      <c r="M35" s="70"/>
      <c r="N35" s="70"/>
      <c r="O35" s="70"/>
      <c r="P35" s="70"/>
      <c r="Q35" s="70"/>
      <c r="R35" s="70"/>
      <c r="S35" s="70"/>
      <c r="T35" s="70"/>
    </row>
    <row r="36" spans="1:20" s="67" customFormat="1">
      <c r="A36" s="126" t="s">
        <v>412</v>
      </c>
      <c r="B36" s="134"/>
      <c r="C36" s="134"/>
      <c r="D36" s="135"/>
      <c r="E36" s="129">
        <f>ROUND(IF(SUM(E34:E35)&gt;SUM(F34:F35),(SUM(E34:E35)-SUM(F34:F35)),0),0)</f>
        <v>0</v>
      </c>
      <c r="F36" s="130">
        <f>ROUND(IF(SUM(F34:F35)&gt;SUM(E34:E35),(SUM(F34:F35)-(SUM(E34:E35))),0),0)</f>
        <v>0</v>
      </c>
      <c r="G36" s="69"/>
      <c r="I36" s="70"/>
      <c r="J36" s="70"/>
      <c r="K36" s="70"/>
      <c r="L36" s="70"/>
      <c r="M36" s="70"/>
      <c r="N36" s="70"/>
      <c r="O36" s="70"/>
      <c r="P36" s="70"/>
      <c r="Q36" s="70"/>
      <c r="R36" s="70"/>
      <c r="S36" s="70"/>
      <c r="T36" s="70"/>
    </row>
    <row r="37" spans="1:20" s="67" customFormat="1">
      <c r="A37" s="126" t="s">
        <v>395</v>
      </c>
      <c r="B37" s="134"/>
      <c r="C37" s="134"/>
      <c r="D37" s="135"/>
      <c r="E37" s="129">
        <f>H13</f>
        <v>0</v>
      </c>
      <c r="F37" s="130">
        <v>0</v>
      </c>
      <c r="G37" s="69"/>
      <c r="I37" s="70"/>
      <c r="J37" s="70"/>
      <c r="K37" s="70"/>
      <c r="L37" s="70"/>
      <c r="M37" s="70"/>
      <c r="N37" s="70"/>
      <c r="O37" s="70"/>
      <c r="P37" s="70"/>
      <c r="Q37" s="70"/>
      <c r="R37" s="70"/>
      <c r="S37" s="70"/>
      <c r="T37" s="70"/>
    </row>
    <row r="38" spans="1:20" s="67" customFormat="1">
      <c r="A38" s="126" t="s">
        <v>388</v>
      </c>
      <c r="B38" s="134"/>
      <c r="C38" s="134"/>
      <c r="D38" s="135"/>
      <c r="E38" s="136">
        <f>IF(G13+F13&gt;0,0,G13-F13)</f>
        <v>0</v>
      </c>
      <c r="F38" s="137">
        <f>IF(G13+F13&lt;0,0,(G13+F13))</f>
        <v>0</v>
      </c>
      <c r="G38" s="115"/>
      <c r="I38" s="87"/>
      <c r="J38" s="87"/>
      <c r="K38" s="87"/>
      <c r="L38" s="87"/>
      <c r="M38" s="87"/>
      <c r="N38" s="87"/>
      <c r="O38" s="87"/>
      <c r="P38" s="87"/>
      <c r="Q38" s="87"/>
      <c r="R38" s="87"/>
      <c r="S38" s="87"/>
      <c r="T38" s="87"/>
    </row>
    <row r="39" spans="1:20" s="67" customFormat="1">
      <c r="A39" s="138" t="s">
        <v>339</v>
      </c>
      <c r="B39" s="139"/>
      <c r="C39" s="139"/>
      <c r="D39" s="140"/>
      <c r="E39" s="190">
        <f>ROUND((SUM(E24:E38)-E34-E35),0)</f>
        <v>0</v>
      </c>
      <c r="F39" s="189">
        <f>ROUND((SUM(F24:F38)-F35),0)</f>
        <v>0</v>
      </c>
      <c r="G39" s="91" t="str">
        <f>IF((ROUND(E39,0)=(ROUND(F39,0)))," ",CONCATENATE((TEXT((ABS(E39-F39)),"$#,##_);($#,##)"))," rounding"))</f>
        <v xml:space="preserve"> </v>
      </c>
      <c r="I39" s="70"/>
      <c r="J39" s="70"/>
      <c r="K39" s="70"/>
      <c r="L39" s="70"/>
      <c r="M39" s="70"/>
      <c r="N39" s="70"/>
      <c r="O39" s="70"/>
      <c r="P39" s="70"/>
      <c r="Q39" s="70"/>
      <c r="R39" s="70"/>
      <c r="S39" s="70"/>
      <c r="T39" s="70"/>
    </row>
    <row r="40" spans="1:20" s="67" customFormat="1">
      <c r="A40" s="71"/>
      <c r="B40" s="68"/>
      <c r="C40" s="68"/>
      <c r="D40" s="68"/>
      <c r="E40" s="68"/>
      <c r="F40" s="69"/>
      <c r="G40" s="69"/>
      <c r="I40" s="70"/>
      <c r="J40" s="70"/>
      <c r="K40" s="70"/>
      <c r="L40" s="70"/>
      <c r="M40" s="70"/>
      <c r="N40" s="70"/>
      <c r="O40" s="70"/>
      <c r="P40" s="70"/>
      <c r="Q40" s="70"/>
      <c r="R40" s="70"/>
      <c r="S40" s="70"/>
      <c r="T40" s="70"/>
    </row>
    <row r="41" spans="1:20">
      <c r="A41" s="66"/>
      <c r="B41" s="65"/>
      <c r="C41" s="65"/>
      <c r="D41" s="65"/>
      <c r="E41" s="63"/>
      <c r="F41" s="64"/>
      <c r="G41" s="1"/>
      <c r="I41" s="2"/>
      <c r="J41" s="2"/>
      <c r="K41" s="2"/>
      <c r="L41" s="2"/>
      <c r="M41" s="2"/>
      <c r="N41" s="2"/>
      <c r="O41" s="2"/>
      <c r="P41" s="2"/>
      <c r="Q41" s="2"/>
      <c r="R41" s="2"/>
      <c r="S41" s="2"/>
      <c r="T41" s="2"/>
    </row>
    <row r="42" spans="1:20">
      <c r="A42" s="141" t="s">
        <v>343</v>
      </c>
      <c r="B42" s="142"/>
      <c r="C42" s="142"/>
      <c r="D42" s="142"/>
      <c r="E42" s="143"/>
      <c r="F42" s="144"/>
      <c r="I42" s="2"/>
      <c r="J42" s="217"/>
      <c r="K42" s="217"/>
      <c r="L42" s="2"/>
      <c r="M42" s="2"/>
      <c r="N42" s="2"/>
      <c r="O42" s="2"/>
      <c r="P42" s="2"/>
      <c r="Q42" s="2"/>
      <c r="R42" s="2"/>
      <c r="S42" s="2"/>
      <c r="T42" s="2"/>
    </row>
    <row r="43" spans="1:20">
      <c r="A43" s="116" t="s">
        <v>393</v>
      </c>
      <c r="B43" s="119"/>
      <c r="C43" s="117"/>
      <c r="D43" s="117"/>
      <c r="E43" s="145">
        <f>H13</f>
        <v>0</v>
      </c>
      <c r="F43" s="146"/>
      <c r="I43" s="2"/>
      <c r="J43" s="58"/>
      <c r="K43" s="58"/>
      <c r="L43" s="2"/>
      <c r="M43" s="2"/>
      <c r="N43" s="2"/>
      <c r="O43" s="2"/>
      <c r="P43" s="2"/>
      <c r="Q43" s="2"/>
      <c r="R43" s="2"/>
      <c r="S43" s="2"/>
      <c r="T43" s="2"/>
    </row>
    <row r="44" spans="1:20">
      <c r="A44" s="120" t="s">
        <v>394</v>
      </c>
      <c r="B44" s="121"/>
      <c r="C44" s="147"/>
      <c r="D44" s="147"/>
      <c r="E44" s="148">
        <f>V13</f>
        <v>0</v>
      </c>
      <c r="F44" s="149"/>
      <c r="I44" s="2"/>
      <c r="J44" s="58"/>
      <c r="K44" s="58"/>
      <c r="L44" s="2"/>
      <c r="M44" s="2"/>
      <c r="N44" s="2"/>
      <c r="O44" s="2"/>
      <c r="P44" s="2"/>
      <c r="Q44" s="2"/>
      <c r="R44" s="2"/>
      <c r="S44" s="2"/>
      <c r="T44" s="2"/>
    </row>
    <row r="45" spans="1:20" hidden="1">
      <c r="A45" s="103"/>
      <c r="B45" s="101" t="s">
        <v>413</v>
      </c>
      <c r="C45" s="101"/>
      <c r="D45" s="101"/>
      <c r="E45" s="104">
        <f>V13</f>
        <v>0</v>
      </c>
      <c r="F45" s="102"/>
      <c r="I45" s="2"/>
      <c r="J45" s="58"/>
      <c r="K45" s="58"/>
      <c r="L45" s="2"/>
      <c r="M45" s="2"/>
      <c r="N45" s="2"/>
      <c r="O45" s="2"/>
      <c r="P45" s="2"/>
      <c r="Q45" s="2"/>
      <c r="R45" s="2"/>
      <c r="S45" s="2"/>
      <c r="T45" s="2"/>
    </row>
    <row r="46" spans="1:20" ht="45" hidden="1">
      <c r="A46" s="105"/>
      <c r="B46" s="106" t="s">
        <v>414</v>
      </c>
      <c r="C46" s="106"/>
      <c r="D46" s="106"/>
      <c r="E46" s="107">
        <f>ROUND(IF(E35&lt;&gt;0,E35,F35),0)</f>
        <v>0</v>
      </c>
      <c r="F46" s="108"/>
      <c r="I46" s="2"/>
      <c r="J46" s="58"/>
      <c r="K46" s="58"/>
      <c r="L46" s="2"/>
      <c r="M46" s="2"/>
      <c r="N46" s="2"/>
      <c r="O46" s="2"/>
      <c r="P46" s="2"/>
      <c r="Q46" s="2"/>
      <c r="R46" s="2"/>
      <c r="S46" s="2"/>
      <c r="T46" s="2"/>
    </row>
    <row r="47" spans="1:20" s="70" customFormat="1">
      <c r="A47" s="83"/>
      <c r="B47" s="84"/>
      <c r="C47" s="84"/>
      <c r="D47" s="84"/>
      <c r="E47" s="85"/>
      <c r="F47" s="86"/>
      <c r="J47" s="73"/>
      <c r="K47" s="73"/>
    </row>
    <row r="48" spans="1:20" s="70" customFormat="1">
      <c r="A48" s="141" t="s">
        <v>383</v>
      </c>
      <c r="B48" s="142"/>
      <c r="C48" s="142"/>
      <c r="D48" s="142"/>
      <c r="E48" s="143"/>
      <c r="F48" s="144"/>
      <c r="J48" s="73"/>
      <c r="K48" s="73"/>
    </row>
    <row r="49" spans="1:20" ht="30">
      <c r="A49" s="150"/>
      <c r="B49" s="117"/>
      <c r="C49" s="117"/>
      <c r="D49" s="117"/>
      <c r="E49" s="151" t="s">
        <v>287</v>
      </c>
      <c r="F49" s="152" t="s">
        <v>288</v>
      </c>
      <c r="I49" s="2"/>
      <c r="J49" s="40"/>
      <c r="K49" s="2"/>
      <c r="L49" s="2"/>
      <c r="M49" s="2"/>
      <c r="N49" s="2"/>
      <c r="O49" s="2"/>
      <c r="P49" s="3"/>
      <c r="Q49" s="58"/>
      <c r="R49" s="58"/>
      <c r="S49" s="2"/>
      <c r="T49" s="2"/>
    </row>
    <row r="50" spans="1:20" ht="15" customHeight="1">
      <c r="A50" s="150"/>
      <c r="B50" s="117" t="s">
        <v>283</v>
      </c>
      <c r="C50" s="117"/>
      <c r="D50" s="117"/>
      <c r="E50" s="153">
        <f>J13</f>
        <v>0</v>
      </c>
      <c r="F50" s="154">
        <f>O13</f>
        <v>0</v>
      </c>
      <c r="H50" s="218" t="s">
        <v>389</v>
      </c>
      <c r="I50" s="219"/>
      <c r="J50" s="219"/>
      <c r="K50" s="220"/>
      <c r="M50" s="32"/>
      <c r="N50" s="2"/>
      <c r="O50" s="32"/>
      <c r="P50" s="32"/>
      <c r="Q50" s="32"/>
      <c r="R50" s="36"/>
      <c r="S50" s="2"/>
      <c r="T50" s="2"/>
    </row>
    <row r="51" spans="1:20">
      <c r="A51" s="150"/>
      <c r="B51" s="117" t="s">
        <v>284</v>
      </c>
      <c r="C51" s="117"/>
      <c r="D51" s="117"/>
      <c r="E51" s="153">
        <f>L13</f>
        <v>0</v>
      </c>
      <c r="F51" s="146">
        <f>Q13</f>
        <v>0</v>
      </c>
      <c r="H51" s="221"/>
      <c r="I51" s="222"/>
      <c r="J51" s="222"/>
      <c r="K51" s="223"/>
      <c r="M51" s="2"/>
      <c r="N51" s="2"/>
      <c r="O51" s="2"/>
      <c r="P51" s="2"/>
      <c r="Q51" s="32"/>
      <c r="R51" s="36"/>
      <c r="S51" s="2"/>
      <c r="T51" s="2"/>
    </row>
    <row r="52" spans="1:20" ht="30">
      <c r="A52" s="150"/>
      <c r="B52" s="117" t="s">
        <v>415</v>
      </c>
      <c r="C52" s="117"/>
      <c r="D52" s="117"/>
      <c r="E52" s="153">
        <f>K13</f>
        <v>0</v>
      </c>
      <c r="F52" s="154">
        <f>P13</f>
        <v>0</v>
      </c>
      <c r="H52" s="221"/>
      <c r="I52" s="222"/>
      <c r="J52" s="222"/>
      <c r="K52" s="223"/>
      <c r="M52" s="32"/>
      <c r="N52" s="2"/>
      <c r="O52" s="32"/>
      <c r="P52" s="32"/>
      <c r="Q52" s="32"/>
      <c r="R52" s="36"/>
      <c r="S52" s="2"/>
      <c r="T52" s="2"/>
    </row>
    <row r="53" spans="1:20" ht="30">
      <c r="A53" s="150"/>
      <c r="B53" s="117" t="s">
        <v>285</v>
      </c>
      <c r="C53" s="117"/>
      <c r="D53" s="117"/>
      <c r="E53" s="153">
        <f>M13</f>
        <v>0</v>
      </c>
      <c r="F53" s="154">
        <f>R13</f>
        <v>0</v>
      </c>
      <c r="H53" s="224"/>
      <c r="I53" s="225"/>
      <c r="J53" s="225"/>
      <c r="K53" s="226"/>
      <c r="M53" s="32"/>
      <c r="N53" s="2"/>
      <c r="O53" s="32"/>
      <c r="P53" s="32"/>
      <c r="Q53" s="32"/>
      <c r="R53" s="36"/>
      <c r="S53" s="2"/>
      <c r="T53" s="2"/>
    </row>
    <row r="54" spans="1:20">
      <c r="A54" s="155"/>
      <c r="B54" s="117" t="s">
        <v>327</v>
      </c>
      <c r="C54" s="117"/>
      <c r="D54" s="117"/>
      <c r="E54" s="153">
        <f>Info!C22</f>
        <v>0</v>
      </c>
      <c r="F54" s="156"/>
      <c r="I54" s="2"/>
      <c r="J54" s="2"/>
      <c r="K54" s="2"/>
      <c r="L54" s="2"/>
      <c r="M54" s="2"/>
      <c r="N54" s="2"/>
      <c r="O54" s="2"/>
      <c r="P54" s="2"/>
      <c r="Q54" s="32"/>
      <c r="R54" s="36"/>
      <c r="S54" s="2"/>
      <c r="T54" s="2"/>
    </row>
    <row r="55" spans="1:20" ht="15.75" thickBot="1">
      <c r="A55" s="155"/>
      <c r="B55" s="118" t="s">
        <v>286</v>
      </c>
      <c r="C55" s="118"/>
      <c r="D55" s="118"/>
      <c r="E55" s="157">
        <f>SUM(E50:E54)</f>
        <v>0</v>
      </c>
      <c r="F55" s="158">
        <f>SUM(F50:F54)</f>
        <v>0</v>
      </c>
      <c r="G55" s="74"/>
      <c r="I55" s="2"/>
      <c r="J55" s="32"/>
      <c r="K55" s="32"/>
      <c r="L55" s="32"/>
      <c r="M55" s="32"/>
      <c r="N55" s="2"/>
      <c r="O55" s="32"/>
      <c r="P55" s="32"/>
      <c r="Q55" s="32"/>
      <c r="R55" s="36"/>
      <c r="S55" s="2"/>
      <c r="T55" s="2"/>
    </row>
    <row r="56" spans="1:20" ht="15.75" thickTop="1">
      <c r="A56" s="155"/>
      <c r="B56" s="117"/>
      <c r="C56" s="117"/>
      <c r="D56" s="117"/>
      <c r="E56" s="159"/>
      <c r="F56" s="146"/>
      <c r="G56" s="74"/>
      <c r="I56" s="2"/>
      <c r="J56" s="2"/>
      <c r="K56" s="2"/>
      <c r="L56" s="2"/>
      <c r="M56" s="2"/>
      <c r="N56" s="2"/>
      <c r="O56" s="2"/>
      <c r="P56" s="2"/>
      <c r="Q56" s="2"/>
      <c r="R56" s="2"/>
      <c r="S56" s="2"/>
      <c r="T56" s="2"/>
    </row>
    <row r="57" spans="1:20" ht="60">
      <c r="A57" s="160"/>
      <c r="B57" s="147" t="s">
        <v>416</v>
      </c>
      <c r="C57" s="147"/>
      <c r="D57" s="147"/>
      <c r="E57" s="161"/>
      <c r="F57" s="149"/>
      <c r="I57" s="2"/>
      <c r="J57" s="2"/>
      <c r="K57" s="2"/>
      <c r="L57" s="2"/>
      <c r="M57" s="2"/>
      <c r="N57" s="2"/>
      <c r="O57" s="2"/>
      <c r="P57" s="2"/>
      <c r="Q57" s="2"/>
      <c r="R57" s="2"/>
      <c r="S57" s="2"/>
      <c r="T57" s="2"/>
    </row>
    <row r="58" spans="1:20" s="70" customFormat="1"/>
    <row r="59" spans="1:20">
      <c r="A59" s="162"/>
      <c r="B59" s="163" t="s">
        <v>289</v>
      </c>
      <c r="C59" s="163"/>
      <c r="D59" s="163"/>
      <c r="E59" s="163"/>
      <c r="F59" s="164"/>
      <c r="G59" s="87"/>
    </row>
    <row r="60" spans="1:20">
      <c r="A60" s="165"/>
      <c r="B60" s="134"/>
      <c r="C60" s="134"/>
      <c r="D60" s="134"/>
      <c r="E60" s="134"/>
      <c r="F60" s="166"/>
      <c r="G60" s="87"/>
    </row>
    <row r="61" spans="1:20">
      <c r="A61" s="165"/>
      <c r="B61" s="167" t="s">
        <v>290</v>
      </c>
      <c r="C61" s="167"/>
      <c r="D61" s="167"/>
      <c r="E61" s="134"/>
      <c r="F61" s="166"/>
      <c r="G61" s="87"/>
    </row>
    <row r="62" spans="1:20">
      <c r="A62" s="165"/>
      <c r="B62" s="168">
        <v>2019</v>
      </c>
      <c r="C62" s="168"/>
      <c r="D62" s="168"/>
      <c r="E62" s="186">
        <f>VLOOKUP($A$13,'Deferred Amortization'!A:I,5,FALSE)</f>
        <v>0</v>
      </c>
      <c r="F62" s="166"/>
      <c r="G62" s="87"/>
    </row>
    <row r="63" spans="1:20">
      <c r="A63" s="165"/>
      <c r="B63" s="168">
        <f>B62+1</f>
        <v>2020</v>
      </c>
      <c r="C63" s="168"/>
      <c r="D63" s="168"/>
      <c r="E63" s="185">
        <f>VLOOKUP($A$13,'Deferred Amortization'!A:I,6,FALSE)</f>
        <v>0</v>
      </c>
      <c r="F63" s="166"/>
      <c r="G63" s="114"/>
    </row>
    <row r="64" spans="1:20">
      <c r="A64" s="165"/>
      <c r="B64" s="168">
        <f>B63+1</f>
        <v>2021</v>
      </c>
      <c r="C64" s="168"/>
      <c r="D64" s="168"/>
      <c r="E64" s="185">
        <f>VLOOKUP($A$13,'Deferred Amortization'!A:I,7,FALSE)</f>
        <v>0</v>
      </c>
      <c r="F64" s="166"/>
      <c r="G64" s="87"/>
    </row>
    <row r="65" spans="1:10" ht="12" customHeight="1">
      <c r="A65" s="165"/>
      <c r="B65" s="168">
        <f>B64+1</f>
        <v>2022</v>
      </c>
      <c r="C65" s="168"/>
      <c r="D65" s="168"/>
      <c r="E65" s="185">
        <f>VLOOKUP($A$13,'Deferred Amortization'!A:I,8,FALSE)</f>
        <v>0</v>
      </c>
      <c r="F65" s="166"/>
      <c r="G65" s="87"/>
    </row>
    <row r="66" spans="1:10" ht="12" customHeight="1">
      <c r="A66" s="165"/>
      <c r="B66" s="168">
        <f>B65+1</f>
        <v>2023</v>
      </c>
      <c r="C66" s="168"/>
      <c r="D66" s="168"/>
      <c r="E66" s="185">
        <f>VLOOKUP($A$13,'Deferred Amortization'!A:I,9,FALSE)</f>
        <v>0</v>
      </c>
      <c r="F66" s="166"/>
      <c r="G66" s="87"/>
    </row>
    <row r="67" spans="1:10">
      <c r="A67" s="165"/>
      <c r="B67" s="134" t="s">
        <v>291</v>
      </c>
      <c r="C67" s="134"/>
      <c r="D67" s="134"/>
      <c r="E67" s="185">
        <v>0</v>
      </c>
      <c r="F67" s="166"/>
      <c r="G67" s="87"/>
    </row>
    <row r="68" spans="1:10" ht="15.75" thickBot="1">
      <c r="A68" s="165"/>
      <c r="B68" s="134"/>
      <c r="C68" s="134"/>
      <c r="D68" s="134"/>
      <c r="E68" s="187">
        <f>SUM(E62:E67)</f>
        <v>0</v>
      </c>
      <c r="F68" s="166"/>
      <c r="G68" s="87"/>
      <c r="J68" s="2"/>
    </row>
    <row r="69" spans="1:10" ht="15.75" thickTop="1">
      <c r="A69" s="169"/>
      <c r="B69" s="139"/>
      <c r="C69" s="139"/>
      <c r="D69" s="139"/>
      <c r="E69" s="139"/>
      <c r="F69" s="170"/>
      <c r="G69" s="87"/>
    </row>
    <row r="70" spans="1:10">
      <c r="A70" s="2"/>
      <c r="B70" s="2"/>
      <c r="C70" s="2"/>
      <c r="D70" s="2"/>
      <c r="E70" s="2"/>
      <c r="F70" s="2"/>
      <c r="G70" s="2"/>
    </row>
    <row r="71" spans="1:10" ht="30">
      <c r="A71" s="171" t="s">
        <v>404</v>
      </c>
      <c r="B71" s="172"/>
      <c r="C71" s="172"/>
      <c r="D71" s="173" t="s">
        <v>403</v>
      </c>
      <c r="E71" s="173" t="s">
        <v>401</v>
      </c>
      <c r="F71" s="174" t="s">
        <v>402</v>
      </c>
      <c r="H71" s="87"/>
    </row>
    <row r="72" spans="1:10">
      <c r="A72" s="175"/>
      <c r="B72" s="176" t="s">
        <v>324</v>
      </c>
      <c r="C72" s="167"/>
      <c r="D72" s="177">
        <v>51961000</v>
      </c>
      <c r="E72" s="178">
        <v>61120000</v>
      </c>
      <c r="F72" s="179">
        <v>70300000</v>
      </c>
      <c r="H72" s="87"/>
    </row>
    <row r="73" spans="1:10">
      <c r="A73" s="175"/>
      <c r="B73" s="167"/>
      <c r="C73" s="167"/>
      <c r="D73" s="180"/>
      <c r="E73" s="180"/>
      <c r="F73" s="181"/>
      <c r="H73" s="87"/>
    </row>
    <row r="74" spans="1:10">
      <c r="A74" s="165"/>
      <c r="B74" s="167" t="s">
        <v>325</v>
      </c>
      <c r="C74" s="167"/>
      <c r="D74" s="182">
        <f>C13*D72</f>
        <v>0</v>
      </c>
      <c r="E74" s="182">
        <f>H13</f>
        <v>0</v>
      </c>
      <c r="F74" s="183">
        <f>C13*F72</f>
        <v>0</v>
      </c>
      <c r="H74" s="87"/>
    </row>
    <row r="75" spans="1:10">
      <c r="A75" s="169"/>
      <c r="B75" s="139"/>
      <c r="C75" s="139"/>
      <c r="D75" s="139"/>
      <c r="E75" s="139"/>
      <c r="F75" s="170"/>
      <c r="H75" s="87"/>
    </row>
    <row r="78" spans="1:10" hidden="1">
      <c r="A78" s="227" t="s">
        <v>294</v>
      </c>
      <c r="B78" s="228"/>
      <c r="C78" s="55"/>
      <c r="D78" s="55"/>
      <c r="E78" s="55"/>
      <c r="F78" s="23"/>
      <c r="G78" s="23"/>
      <c r="H78" s="24"/>
      <c r="I78" s="24"/>
      <c r="J78" s="25"/>
    </row>
    <row r="79" spans="1:10" ht="57.75" hidden="1" customHeight="1">
      <c r="A79" s="26" t="s">
        <v>295</v>
      </c>
      <c r="B79" s="215" t="s">
        <v>296</v>
      </c>
      <c r="C79" s="215"/>
      <c r="D79" s="215"/>
      <c r="E79" s="215"/>
      <c r="F79" s="216"/>
      <c r="G79" s="216"/>
      <c r="H79" s="216"/>
      <c r="I79" s="216"/>
      <c r="J79" s="216"/>
    </row>
    <row r="80" spans="1:10" hidden="1">
      <c r="A80" s="27"/>
      <c r="B80" s="28"/>
      <c r="C80" s="28"/>
      <c r="D80" s="28"/>
      <c r="E80" s="28"/>
      <c r="F80" s="29"/>
      <c r="G80" s="29"/>
      <c r="H80" s="29"/>
      <c r="I80" s="29"/>
      <c r="J80" s="29"/>
    </row>
    <row r="81" spans="1:10" ht="58.5" hidden="1" customHeight="1">
      <c r="A81" s="26" t="s">
        <v>297</v>
      </c>
      <c r="B81" s="215" t="s">
        <v>298</v>
      </c>
      <c r="C81" s="215"/>
      <c r="D81" s="215"/>
      <c r="E81" s="215"/>
      <c r="F81" s="215"/>
      <c r="G81" s="215"/>
      <c r="H81" s="215"/>
      <c r="I81" s="215"/>
      <c r="J81" s="215"/>
    </row>
    <row r="82" spans="1:10" hidden="1">
      <c r="A82" s="27"/>
      <c r="B82" s="28"/>
      <c r="C82" s="28"/>
      <c r="D82" s="28"/>
      <c r="E82" s="28"/>
      <c r="F82" s="29"/>
      <c r="G82" s="29"/>
      <c r="H82" s="29"/>
      <c r="I82" s="29"/>
      <c r="J82" s="29"/>
    </row>
    <row r="83" spans="1:10" ht="28.5" hidden="1" customHeight="1">
      <c r="A83" s="26" t="s">
        <v>299</v>
      </c>
      <c r="B83" s="213" t="s">
        <v>300</v>
      </c>
      <c r="C83" s="213"/>
      <c r="D83" s="213"/>
      <c r="E83" s="213"/>
      <c r="F83" s="214"/>
      <c r="G83" s="214"/>
      <c r="H83" s="214"/>
      <c r="I83" s="214"/>
      <c r="J83" s="214"/>
    </row>
    <row r="84" spans="1:10" hidden="1">
      <c r="A84" s="27"/>
      <c r="B84" s="28"/>
      <c r="C84" s="28"/>
      <c r="D84" s="28"/>
      <c r="E84" s="28"/>
      <c r="F84" s="29"/>
      <c r="G84" s="29"/>
      <c r="H84" s="29"/>
      <c r="I84" s="29"/>
      <c r="J84" s="29"/>
    </row>
    <row r="85" spans="1:10" ht="51.75" hidden="1" customHeight="1">
      <c r="A85" s="26" t="s">
        <v>301</v>
      </c>
      <c r="B85" s="215" t="s">
        <v>302</v>
      </c>
      <c r="C85" s="215"/>
      <c r="D85" s="215"/>
      <c r="E85" s="215"/>
      <c r="F85" s="214"/>
      <c r="G85" s="214"/>
      <c r="H85" s="214"/>
      <c r="I85" s="214"/>
      <c r="J85" s="214"/>
    </row>
    <row r="86" spans="1:10" hidden="1">
      <c r="A86" s="27"/>
      <c r="B86" s="54"/>
      <c r="C86" s="54"/>
      <c r="D86" s="54"/>
      <c r="E86" s="54"/>
      <c r="F86" s="54"/>
      <c r="G86" s="54"/>
      <c r="H86" s="54"/>
      <c r="I86" s="54"/>
      <c r="J86" s="54"/>
    </row>
    <row r="87" spans="1:10" hidden="1">
      <c r="A87" s="26" t="s">
        <v>303</v>
      </c>
      <c r="B87" s="213" t="s">
        <v>304</v>
      </c>
      <c r="C87" s="213"/>
      <c r="D87" s="213"/>
      <c r="E87" s="213"/>
      <c r="F87" s="214"/>
      <c r="G87" s="214"/>
      <c r="H87" s="214"/>
      <c r="I87" s="214"/>
      <c r="J87" s="214"/>
    </row>
    <row r="88" spans="1:10" hidden="1">
      <c r="A88" s="27"/>
      <c r="B88" s="29"/>
      <c r="C88" s="29"/>
      <c r="D88" s="29"/>
      <c r="E88" s="29"/>
      <c r="F88" s="54"/>
      <c r="G88" s="54"/>
      <c r="H88" s="54"/>
      <c r="I88" s="54"/>
      <c r="J88" s="54"/>
    </row>
    <row r="89" spans="1:10" ht="47.25" hidden="1" customHeight="1">
      <c r="A89" s="26" t="s">
        <v>305</v>
      </c>
      <c r="B89" s="215" t="s">
        <v>306</v>
      </c>
      <c r="C89" s="215"/>
      <c r="D89" s="215"/>
      <c r="E89" s="215"/>
      <c r="F89" s="215"/>
      <c r="G89" s="215"/>
      <c r="H89" s="215"/>
      <c r="I89" s="215"/>
      <c r="J89" s="215"/>
    </row>
    <row r="90" spans="1:10" hidden="1">
      <c r="A90" s="27"/>
      <c r="B90" s="54"/>
      <c r="C90" s="54"/>
      <c r="D90" s="54"/>
      <c r="E90" s="54"/>
      <c r="F90" s="54"/>
      <c r="G90" s="54"/>
      <c r="H90" s="54"/>
      <c r="I90" s="54"/>
      <c r="J90" s="54"/>
    </row>
    <row r="91" spans="1:10" ht="71.25" hidden="1" customHeight="1">
      <c r="A91" s="30" t="s">
        <v>307</v>
      </c>
      <c r="B91" s="215" t="s">
        <v>308</v>
      </c>
      <c r="C91" s="215"/>
      <c r="D91" s="215"/>
      <c r="E91" s="215"/>
      <c r="F91" s="216"/>
      <c r="G91" s="216"/>
      <c r="H91" s="216"/>
      <c r="I91" s="216"/>
      <c r="J91" s="216"/>
    </row>
    <row r="92" spans="1:10" ht="12" hidden="1" customHeight="1">
      <c r="A92" s="27"/>
      <c r="B92" s="54"/>
      <c r="C92" s="54"/>
      <c r="D92" s="54"/>
      <c r="E92" s="54"/>
      <c r="F92" s="54"/>
      <c r="G92" s="54"/>
      <c r="H92" s="54"/>
      <c r="I92" s="54"/>
      <c r="J92" s="54"/>
    </row>
    <row r="93" spans="1:10" ht="85.5" hidden="1" customHeight="1">
      <c r="A93" s="26" t="s">
        <v>309</v>
      </c>
      <c r="B93" s="215" t="s">
        <v>310</v>
      </c>
      <c r="C93" s="215"/>
      <c r="D93" s="215"/>
      <c r="E93" s="215"/>
      <c r="F93" s="214"/>
      <c r="G93" s="214"/>
      <c r="H93" s="214"/>
      <c r="I93" s="214"/>
      <c r="J93" s="214"/>
    </row>
    <row r="94" spans="1:10" ht="12" hidden="1" customHeight="1">
      <c r="A94" s="27"/>
      <c r="B94" s="54"/>
      <c r="C94" s="54"/>
      <c r="D94" s="54"/>
      <c r="E94" s="54"/>
      <c r="F94" s="54"/>
      <c r="G94" s="54"/>
      <c r="H94" s="54"/>
      <c r="I94" s="54"/>
      <c r="J94" s="54"/>
    </row>
    <row r="95" spans="1:10" ht="12" hidden="1" customHeight="1">
      <c r="A95" s="31" t="s">
        <v>311</v>
      </c>
      <c r="B95" s="213" t="s">
        <v>312</v>
      </c>
      <c r="C95" s="213"/>
      <c r="D95" s="213"/>
      <c r="E95" s="213"/>
      <c r="F95" s="214"/>
      <c r="G95" s="214"/>
      <c r="H95" s="214"/>
      <c r="I95" s="214"/>
      <c r="J95" s="214"/>
    </row>
    <row r="96" spans="1:10" hidden="1">
      <c r="A96" s="27"/>
      <c r="B96" s="54"/>
      <c r="C96" s="54"/>
      <c r="D96" s="54"/>
      <c r="E96" s="54"/>
      <c r="F96" s="54"/>
      <c r="G96" s="54"/>
      <c r="H96" s="54"/>
      <c r="I96" s="54"/>
      <c r="J96" s="54"/>
    </row>
    <row r="97" spans="1:10" ht="27.75" hidden="1" customHeight="1">
      <c r="A97" s="31" t="s">
        <v>313</v>
      </c>
      <c r="B97" s="213" t="s">
        <v>314</v>
      </c>
      <c r="C97" s="213"/>
      <c r="D97" s="213"/>
      <c r="E97" s="213"/>
      <c r="F97" s="214"/>
      <c r="G97" s="214"/>
      <c r="H97" s="214"/>
      <c r="I97" s="214"/>
      <c r="J97" s="214"/>
    </row>
    <row r="98" spans="1:10" ht="12" hidden="1" customHeight="1">
      <c r="A98" s="31"/>
      <c r="B98" s="52"/>
      <c r="C98" s="52"/>
      <c r="D98" s="52"/>
      <c r="E98" s="52"/>
      <c r="F98" s="53"/>
      <c r="G98" s="53"/>
      <c r="H98" s="53"/>
      <c r="I98" s="53"/>
      <c r="J98" s="53"/>
    </row>
    <row r="99" spans="1:10" ht="45" hidden="1" customHeight="1">
      <c r="A99" s="31" t="s">
        <v>315</v>
      </c>
      <c r="B99" s="213" t="s">
        <v>316</v>
      </c>
      <c r="C99" s="213"/>
      <c r="D99" s="213"/>
      <c r="E99" s="213"/>
      <c r="F99" s="214"/>
      <c r="G99" s="214"/>
      <c r="H99" s="214"/>
      <c r="I99" s="214"/>
      <c r="J99" s="214"/>
    </row>
    <row r="100" spans="1:10" hidden="1"/>
  </sheetData>
  <mergeCells count="14">
    <mergeCell ref="B83:J83"/>
    <mergeCell ref="J42:K42"/>
    <mergeCell ref="H50:K53"/>
    <mergeCell ref="A78:B78"/>
    <mergeCell ref="B79:J79"/>
    <mergeCell ref="B81:J81"/>
    <mergeCell ref="B97:J97"/>
    <mergeCell ref="B99:J99"/>
    <mergeCell ref="B85:J85"/>
    <mergeCell ref="B87:J87"/>
    <mergeCell ref="B89:J89"/>
    <mergeCell ref="B91:J91"/>
    <mergeCell ref="B93:J93"/>
    <mergeCell ref="B95:J95"/>
  </mergeCells>
  <conditionalFormatting sqref="A23:F39">
    <cfRule type="expression" dxfId="4" priority="5">
      <formula>MOD(ROW(),2)=0</formula>
    </cfRule>
  </conditionalFormatting>
  <conditionalFormatting sqref="A42:F46">
    <cfRule type="expression" dxfId="3" priority="4">
      <formula>MOD(ROW(),2)=0</formula>
    </cfRule>
  </conditionalFormatting>
  <conditionalFormatting sqref="A48:F57">
    <cfRule type="expression" dxfId="2" priority="3">
      <formula>MOD(ROW(),2)=0</formula>
    </cfRule>
  </conditionalFormatting>
  <conditionalFormatting sqref="A59:F69">
    <cfRule type="expression" dxfId="1" priority="2">
      <formula>MOD(ROW(),2)=0</formula>
    </cfRule>
  </conditionalFormatting>
  <conditionalFormatting sqref="A71:F75">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96"/>
  <sheetViews>
    <sheetView zoomScale="80" zoomScaleNormal="80" workbookViewId="0">
      <pane ySplit="2" topLeftCell="A172" activePane="bottomLeft" state="frozen"/>
      <selection activeCell="B89" sqref="B89"/>
      <selection pane="bottomLeft" activeCell="A189" sqref="A189:B189"/>
    </sheetView>
  </sheetViews>
  <sheetFormatPr defaultColWidth="9.140625" defaultRowHeight="15"/>
  <cols>
    <col min="1" max="1" width="15.28515625" style="92" customWidth="1"/>
    <col min="2" max="2" width="69.7109375" style="92" customWidth="1"/>
    <col min="3" max="4" width="13.85546875" style="92" customWidth="1"/>
    <col min="5" max="5" width="18.28515625" style="87" customWidth="1"/>
    <col min="6" max="6" width="18.28515625" style="92" customWidth="1"/>
    <col min="7" max="7" width="3.85546875" style="92" customWidth="1"/>
    <col min="8" max="8" width="18.28515625" style="92" customWidth="1"/>
    <col min="9" max="9" width="20" style="92" customWidth="1"/>
    <col min="10" max="10" width="15.5703125" style="92" customWidth="1"/>
    <col min="11" max="11" width="19.42578125" style="92" customWidth="1"/>
    <col min="12" max="12" width="3.85546875" style="92" customWidth="1"/>
    <col min="13" max="13" width="18.28515625" style="92" customWidth="1"/>
    <col min="14" max="14" width="20" style="92" customWidth="1"/>
    <col min="15" max="15" width="14.42578125" style="92" customWidth="1"/>
    <col min="16" max="16" width="19.42578125" style="92" customWidth="1"/>
    <col min="17" max="17" width="3.85546875" style="92" customWidth="1"/>
    <col min="18" max="18" width="15" style="92" customWidth="1"/>
    <col min="19" max="19" width="22.42578125" style="92" customWidth="1"/>
    <col min="20" max="20" width="14.85546875" style="92" bestFit="1" customWidth="1"/>
    <col min="21" max="16384" width="9.140625" style="92"/>
  </cols>
  <sheetData>
    <row r="1" spans="1:20">
      <c r="C1" s="111"/>
      <c r="D1" s="111"/>
      <c r="H1" s="59" t="s">
        <v>274</v>
      </c>
      <c r="I1" s="59"/>
      <c r="J1" s="59"/>
      <c r="K1" s="59"/>
      <c r="M1" s="59" t="s">
        <v>275</v>
      </c>
      <c r="N1" s="59"/>
      <c r="O1" s="59"/>
      <c r="P1" s="59"/>
      <c r="R1" s="59" t="s">
        <v>276</v>
      </c>
      <c r="S1" s="59"/>
      <c r="T1" s="59"/>
    </row>
    <row r="2" spans="1:20" ht="120">
      <c r="A2" s="60" t="s">
        <v>272</v>
      </c>
      <c r="B2" s="60" t="s">
        <v>273</v>
      </c>
      <c r="C2" s="60" t="s">
        <v>317</v>
      </c>
      <c r="D2" s="60" t="s">
        <v>318</v>
      </c>
      <c r="E2" s="6" t="s">
        <v>396</v>
      </c>
      <c r="F2" s="60" t="s">
        <v>397</v>
      </c>
      <c r="G2" s="60"/>
      <c r="H2" s="60" t="s">
        <v>277</v>
      </c>
      <c r="I2" s="60" t="s">
        <v>278</v>
      </c>
      <c r="J2" s="60" t="s">
        <v>279</v>
      </c>
      <c r="K2" s="60" t="s">
        <v>280</v>
      </c>
      <c r="L2" s="60"/>
      <c r="M2" s="60" t="s">
        <v>277</v>
      </c>
      <c r="N2" s="60" t="s">
        <v>278</v>
      </c>
      <c r="O2" s="60" t="s">
        <v>279</v>
      </c>
      <c r="P2" s="60" t="s">
        <v>280</v>
      </c>
      <c r="Q2" s="60"/>
      <c r="R2" s="60" t="s">
        <v>398</v>
      </c>
      <c r="S2" s="60" t="s">
        <v>282</v>
      </c>
      <c r="T2" s="60" t="s">
        <v>399</v>
      </c>
    </row>
    <row r="3" spans="1:20">
      <c r="A3" s="97" t="s">
        <v>385</v>
      </c>
      <c r="B3" s="110" t="s">
        <v>384</v>
      </c>
      <c r="C3" s="34">
        <v>0</v>
      </c>
      <c r="D3" s="34">
        <v>0</v>
      </c>
      <c r="E3" s="34">
        <v>0</v>
      </c>
      <c r="F3" s="34">
        <v>0</v>
      </c>
      <c r="G3" s="60"/>
      <c r="H3" s="34">
        <v>0</v>
      </c>
      <c r="I3" s="34">
        <v>0</v>
      </c>
      <c r="J3" s="34">
        <v>0</v>
      </c>
      <c r="K3" s="34">
        <v>0</v>
      </c>
      <c r="L3" s="60"/>
      <c r="M3" s="34">
        <v>0</v>
      </c>
      <c r="N3" s="34">
        <v>0</v>
      </c>
      <c r="O3" s="34">
        <v>0</v>
      </c>
      <c r="P3" s="34">
        <v>0</v>
      </c>
      <c r="Q3" s="60"/>
      <c r="R3" s="34">
        <v>0</v>
      </c>
      <c r="S3" s="34">
        <v>0</v>
      </c>
      <c r="T3" s="34">
        <v>0</v>
      </c>
    </row>
    <row r="4" spans="1:20">
      <c r="A4" s="88">
        <v>10200</v>
      </c>
      <c r="B4" s="89" t="s">
        <v>0</v>
      </c>
      <c r="C4" s="37">
        <v>9.6029999999999998E-4</v>
      </c>
      <c r="D4" s="37">
        <v>9.8879999999999997E-4</v>
      </c>
      <c r="E4" s="33">
        <f>VLOOKUP(A4,'[2]CY Summary'!$A:$F,6,FALSE)</f>
        <v>-61404.479999999996</v>
      </c>
      <c r="F4" s="33">
        <v>-58693.536</v>
      </c>
      <c r="G4" s="33"/>
      <c r="H4" s="34">
        <v>16092.707399999999</v>
      </c>
      <c r="I4" s="34">
        <v>12865.1391</v>
      </c>
      <c r="J4" s="34">
        <v>0</v>
      </c>
      <c r="K4" s="33">
        <v>0</v>
      </c>
      <c r="L4" s="33"/>
      <c r="M4" s="34">
        <v>0</v>
      </c>
      <c r="N4" s="34">
        <v>0</v>
      </c>
      <c r="O4" s="34">
        <v>0</v>
      </c>
      <c r="P4" s="33">
        <v>1801.8932999999961</v>
      </c>
      <c r="Q4" s="33"/>
      <c r="R4" s="34">
        <v>31183.821899999999</v>
      </c>
      <c r="S4" s="35">
        <v>-600.6310999999987</v>
      </c>
      <c r="T4" s="35">
        <v>30583.1908</v>
      </c>
    </row>
    <row r="5" spans="1:20">
      <c r="A5" s="88">
        <v>10400</v>
      </c>
      <c r="B5" s="89" t="s">
        <v>1</v>
      </c>
      <c r="C5" s="37">
        <v>2.8278000000000001E-3</v>
      </c>
      <c r="D5" s="37">
        <v>2.8936000000000001E-3</v>
      </c>
      <c r="E5" s="33">
        <f>VLOOKUP(A5,'[2]CY Summary'!$A:$F,6,FALSE)</f>
        <v>-179692.56</v>
      </c>
      <c r="F5" s="33">
        <v>-172835.136</v>
      </c>
      <c r="G5" s="33"/>
      <c r="H5" s="34">
        <v>47388.272400000002</v>
      </c>
      <c r="I5" s="34">
        <v>37884.036599999999</v>
      </c>
      <c r="J5" s="34">
        <v>0</v>
      </c>
      <c r="K5" s="33">
        <v>13789.084200000005</v>
      </c>
      <c r="L5" s="33"/>
      <c r="M5" s="34">
        <v>0</v>
      </c>
      <c r="N5" s="34">
        <v>0</v>
      </c>
      <c r="O5" s="34">
        <v>0</v>
      </c>
      <c r="P5" s="33">
        <v>0</v>
      </c>
      <c r="Q5" s="33"/>
      <c r="R5" s="34">
        <v>91827.149400000009</v>
      </c>
      <c r="S5" s="35">
        <v>4596.3614000000016</v>
      </c>
      <c r="T5" s="35">
        <v>96423.510800000018</v>
      </c>
    </row>
    <row r="6" spans="1:20">
      <c r="A6" s="88">
        <v>10500</v>
      </c>
      <c r="B6" s="89" t="s">
        <v>2</v>
      </c>
      <c r="C6" s="37">
        <v>7.0100000000000002E-4</v>
      </c>
      <c r="D6" s="37">
        <v>6.6390000000000004E-4</v>
      </c>
      <c r="E6" s="33">
        <f>VLOOKUP(A6,'[2]CY Summary'!$A:$F,6,FALSE)</f>
        <v>-41228.19</v>
      </c>
      <c r="F6" s="33">
        <v>-42845.120000000003</v>
      </c>
      <c r="G6" s="33"/>
      <c r="H6" s="34">
        <v>11747.358</v>
      </c>
      <c r="I6" s="34">
        <v>9391.2970000000005</v>
      </c>
      <c r="J6" s="34">
        <v>0</v>
      </c>
      <c r="K6" s="33">
        <v>0</v>
      </c>
      <c r="L6" s="33"/>
      <c r="M6" s="34">
        <v>0</v>
      </c>
      <c r="N6" s="34">
        <v>0</v>
      </c>
      <c r="O6" s="34">
        <v>0</v>
      </c>
      <c r="P6" s="33">
        <v>3790.648500000003</v>
      </c>
      <c r="Q6" s="33"/>
      <c r="R6" s="34">
        <v>22763.573</v>
      </c>
      <c r="S6" s="35">
        <v>-1263.549500000001</v>
      </c>
      <c r="T6" s="35">
        <v>21500.023499999999</v>
      </c>
    </row>
    <row r="7" spans="1:20">
      <c r="A7" s="88">
        <v>10700</v>
      </c>
      <c r="B7" s="89" t="s">
        <v>353</v>
      </c>
      <c r="C7" s="37">
        <v>4.0867000000000004E-3</v>
      </c>
      <c r="D7" s="37">
        <v>4.0207999999999997E-3</v>
      </c>
      <c r="E7" s="33">
        <f>VLOOKUP(A7,'[2]CY Summary'!$A:$F,6,FALSE)</f>
        <v>-249691.68</v>
      </c>
      <c r="F7" s="33">
        <v>-249779.10400000002</v>
      </c>
      <c r="G7" s="33"/>
      <c r="H7" s="34">
        <v>68484.918600000005</v>
      </c>
      <c r="I7" s="34">
        <v>54749.519900000007</v>
      </c>
      <c r="J7" s="34">
        <v>0</v>
      </c>
      <c r="K7" s="33">
        <v>17778.921299999951</v>
      </c>
      <c r="L7" s="33"/>
      <c r="M7" s="34">
        <v>0</v>
      </c>
      <c r="N7" s="34">
        <v>0</v>
      </c>
      <c r="O7" s="34">
        <v>0</v>
      </c>
      <c r="P7" s="33">
        <v>0</v>
      </c>
      <c r="Q7" s="33"/>
      <c r="R7" s="34">
        <v>132707.40910000002</v>
      </c>
      <c r="S7" s="35">
        <v>5926.3070999999836</v>
      </c>
      <c r="T7" s="35">
        <v>138633.7162</v>
      </c>
    </row>
    <row r="8" spans="1:20">
      <c r="A8" s="88">
        <v>10800</v>
      </c>
      <c r="B8" s="89" t="s">
        <v>3</v>
      </c>
      <c r="C8" s="37">
        <v>1.74542E-2</v>
      </c>
      <c r="D8" s="37">
        <v>1.69856E-2</v>
      </c>
      <c r="E8" s="33">
        <f>VLOOKUP(A8,'[2]CY Summary'!$A:$F,6,FALSE)</f>
        <v>-1054805.76</v>
      </c>
      <c r="F8" s="33">
        <v>-1066800.7039999999</v>
      </c>
      <c r="G8" s="33"/>
      <c r="H8" s="34">
        <v>292497.48359999998</v>
      </c>
      <c r="I8" s="34">
        <v>233833.91740000001</v>
      </c>
      <c r="J8" s="34">
        <v>0</v>
      </c>
      <c r="K8" s="33">
        <v>50271.366300000111</v>
      </c>
      <c r="L8" s="33"/>
      <c r="M8" s="34">
        <v>0</v>
      </c>
      <c r="N8" s="34">
        <v>0</v>
      </c>
      <c r="O8" s="34">
        <v>0</v>
      </c>
      <c r="P8" s="33">
        <v>0</v>
      </c>
      <c r="Q8" s="33"/>
      <c r="R8" s="34">
        <v>566790.23659999995</v>
      </c>
      <c r="S8" s="35">
        <v>16757.122100000037</v>
      </c>
      <c r="T8" s="35">
        <v>583547.35869999998</v>
      </c>
    </row>
    <row r="9" spans="1:20">
      <c r="A9" s="88">
        <v>10850</v>
      </c>
      <c r="B9" s="89" t="s">
        <v>4</v>
      </c>
      <c r="C9" s="37">
        <v>1.292E-4</v>
      </c>
      <c r="D9" s="37">
        <v>1.1900000000000001E-4</v>
      </c>
      <c r="E9" s="33">
        <f>VLOOKUP(A9,'[2]CY Summary'!$A:$F,6,FALSE)</f>
        <v>-7389.9000000000005</v>
      </c>
      <c r="F9" s="33">
        <v>-7896.7039999999997</v>
      </c>
      <c r="G9" s="33"/>
      <c r="H9" s="34">
        <v>2165.1336000000001</v>
      </c>
      <c r="I9" s="34">
        <v>1730.8924</v>
      </c>
      <c r="J9" s="34">
        <v>0</v>
      </c>
      <c r="K9" s="33">
        <v>2460.2088000000003</v>
      </c>
      <c r="L9" s="33"/>
      <c r="M9" s="34">
        <v>0</v>
      </c>
      <c r="N9" s="34">
        <v>0</v>
      </c>
      <c r="O9" s="34">
        <v>0</v>
      </c>
      <c r="P9" s="33">
        <v>0</v>
      </c>
      <c r="Q9" s="33"/>
      <c r="R9" s="34">
        <v>4195.5115999999998</v>
      </c>
      <c r="S9" s="35">
        <v>820.06960000000004</v>
      </c>
      <c r="T9" s="35">
        <v>5015.5811999999996</v>
      </c>
    </row>
    <row r="10" spans="1:20">
      <c r="A10" s="88">
        <v>10900</v>
      </c>
      <c r="B10" s="89" t="s">
        <v>5</v>
      </c>
      <c r="C10" s="37">
        <v>1.5231999999999999E-3</v>
      </c>
      <c r="D10" s="37">
        <v>1.6461E-3</v>
      </c>
      <c r="E10" s="33">
        <f>VLOOKUP(A10,'[2]CY Summary'!$A:$F,6,FALSE)</f>
        <v>-102222.81</v>
      </c>
      <c r="F10" s="33">
        <v>-93097.983999999997</v>
      </c>
      <c r="G10" s="33"/>
      <c r="H10" s="34">
        <v>25525.785599999999</v>
      </c>
      <c r="I10" s="34">
        <v>20406.310399999998</v>
      </c>
      <c r="J10" s="34">
        <v>0</v>
      </c>
      <c r="K10" s="33">
        <v>27082.617299999994</v>
      </c>
      <c r="L10" s="33"/>
      <c r="M10" s="34">
        <v>0</v>
      </c>
      <c r="N10" s="34">
        <v>0</v>
      </c>
      <c r="O10" s="34">
        <v>0</v>
      </c>
      <c r="P10" s="33">
        <v>0</v>
      </c>
      <c r="Q10" s="33"/>
      <c r="R10" s="34">
        <v>49462.873599999999</v>
      </c>
      <c r="S10" s="35">
        <v>9027.5390999999981</v>
      </c>
      <c r="T10" s="35">
        <v>58490.412700000001</v>
      </c>
    </row>
    <row r="11" spans="1:20">
      <c r="A11" s="88">
        <v>10910</v>
      </c>
      <c r="B11" s="89" t="s">
        <v>6</v>
      </c>
      <c r="C11" s="37">
        <v>2.6190000000000002E-4</v>
      </c>
      <c r="D11" s="37">
        <v>2.3949999999999999E-4</v>
      </c>
      <c r="E11" s="33">
        <f>VLOOKUP(A11,'[2]CY Summary'!$A:$F,6,FALSE)</f>
        <v>-14872.949999999999</v>
      </c>
      <c r="F11" s="33">
        <v>-16007.328000000001</v>
      </c>
      <c r="G11" s="33"/>
      <c r="H11" s="34">
        <v>4388.9202000000005</v>
      </c>
      <c r="I11" s="34">
        <v>3508.6743000000001</v>
      </c>
      <c r="J11" s="34">
        <v>0</v>
      </c>
      <c r="K11" s="33">
        <v>0</v>
      </c>
      <c r="L11" s="33"/>
      <c r="M11" s="34">
        <v>0</v>
      </c>
      <c r="N11" s="34">
        <v>0</v>
      </c>
      <c r="O11" s="34">
        <v>0</v>
      </c>
      <c r="P11" s="33">
        <v>1349.5509000000029</v>
      </c>
      <c r="Q11" s="33"/>
      <c r="R11" s="34">
        <v>8504.6787000000004</v>
      </c>
      <c r="S11" s="35">
        <v>-449.85030000000097</v>
      </c>
      <c r="T11" s="35">
        <v>8054.8283999999994</v>
      </c>
    </row>
    <row r="12" spans="1:20">
      <c r="A12" s="88">
        <v>10930</v>
      </c>
      <c r="B12" s="89" t="s">
        <v>7</v>
      </c>
      <c r="C12" s="37">
        <v>2.3619000000000001E-3</v>
      </c>
      <c r="D12" s="37">
        <v>2.1821000000000002E-3</v>
      </c>
      <c r="E12" s="33">
        <f>VLOOKUP(A12,'[2]CY Summary'!$A:$F,6,FALSE)</f>
        <v>-135508.41</v>
      </c>
      <c r="F12" s="33">
        <v>-144359.32800000001</v>
      </c>
      <c r="G12" s="33"/>
      <c r="H12" s="34">
        <v>39580.720200000003</v>
      </c>
      <c r="I12" s="34">
        <v>31642.374300000003</v>
      </c>
      <c r="J12" s="34">
        <v>0</v>
      </c>
      <c r="K12" s="33">
        <v>13878.284100000004</v>
      </c>
      <c r="L12" s="33"/>
      <c r="M12" s="34">
        <v>0</v>
      </c>
      <c r="N12" s="34">
        <v>0</v>
      </c>
      <c r="O12" s="34">
        <v>0</v>
      </c>
      <c r="P12" s="33">
        <v>0</v>
      </c>
      <c r="Q12" s="33"/>
      <c r="R12" s="34">
        <v>76697.978700000007</v>
      </c>
      <c r="S12" s="35">
        <v>4626.0947000000015</v>
      </c>
      <c r="T12" s="35">
        <v>81324.073400000008</v>
      </c>
    </row>
    <row r="13" spans="1:20">
      <c r="A13" s="88">
        <v>10940</v>
      </c>
      <c r="B13" s="89" t="s">
        <v>8</v>
      </c>
      <c r="C13" s="37">
        <v>5.8889999999999995E-4</v>
      </c>
      <c r="D13" s="37">
        <v>6.0190000000000005E-4</v>
      </c>
      <c r="E13" s="33">
        <f>VLOOKUP(A13,'[2]CY Summary'!$A:$F,6,FALSE)</f>
        <v>-37377.990000000005</v>
      </c>
      <c r="F13" s="33">
        <v>-35993.567999999999</v>
      </c>
      <c r="G13" s="33"/>
      <c r="H13" s="34">
        <v>9868.7861999999986</v>
      </c>
      <c r="I13" s="34">
        <v>7889.4932999999992</v>
      </c>
      <c r="J13" s="34">
        <v>0</v>
      </c>
      <c r="K13" s="33">
        <v>6554.349600000005</v>
      </c>
      <c r="L13" s="33"/>
      <c r="M13" s="34">
        <v>0</v>
      </c>
      <c r="N13" s="34">
        <v>0</v>
      </c>
      <c r="O13" s="34">
        <v>0</v>
      </c>
      <c r="P13" s="33">
        <v>0</v>
      </c>
      <c r="Q13" s="33"/>
      <c r="R13" s="34">
        <v>19123.349699999999</v>
      </c>
      <c r="S13" s="35">
        <v>2184.7832000000017</v>
      </c>
      <c r="T13" s="35">
        <v>21308.132900000001</v>
      </c>
    </row>
    <row r="14" spans="1:20">
      <c r="A14" s="88">
        <v>10950</v>
      </c>
      <c r="B14" s="89" t="s">
        <v>9</v>
      </c>
      <c r="C14" s="37">
        <v>7.5250000000000002E-4</v>
      </c>
      <c r="D14" s="37">
        <v>7.7360000000000005E-4</v>
      </c>
      <c r="E14" s="33">
        <f>VLOOKUP(A14,'[2]CY Summary'!$A:$F,6,FALSE)</f>
        <v>-48040.560000000005</v>
      </c>
      <c r="F14" s="33">
        <v>-45992.800000000003</v>
      </c>
      <c r="G14" s="33"/>
      <c r="H14" s="34">
        <v>12610.395</v>
      </c>
      <c r="I14" s="34">
        <v>10081.2425</v>
      </c>
      <c r="J14" s="34">
        <v>0</v>
      </c>
      <c r="K14" s="33">
        <v>2286.5775000000031</v>
      </c>
      <c r="L14" s="33"/>
      <c r="M14" s="34">
        <v>0</v>
      </c>
      <c r="N14" s="34">
        <v>0</v>
      </c>
      <c r="O14" s="34">
        <v>0</v>
      </c>
      <c r="P14" s="33">
        <v>0</v>
      </c>
      <c r="Q14" s="33"/>
      <c r="R14" s="34">
        <v>24435.932499999999</v>
      </c>
      <c r="S14" s="35">
        <v>762.19250000000102</v>
      </c>
      <c r="T14" s="35">
        <v>25198.125</v>
      </c>
    </row>
    <row r="15" spans="1:20">
      <c r="A15" s="88">
        <v>11300</v>
      </c>
      <c r="B15" s="89" t="s">
        <v>10</v>
      </c>
      <c r="C15" s="37">
        <v>4.1510000000000002E-3</v>
      </c>
      <c r="D15" s="37">
        <v>4.5649999999999996E-3</v>
      </c>
      <c r="E15" s="33">
        <f>VLOOKUP(A15,'[2]CY Summary'!$A:$F,6,FALSE)</f>
        <v>-283486.5</v>
      </c>
      <c r="F15" s="33">
        <v>-253709.12000000002</v>
      </c>
      <c r="G15" s="33"/>
      <c r="H15" s="34">
        <v>69562.457999999999</v>
      </c>
      <c r="I15" s="34">
        <v>55610.947</v>
      </c>
      <c r="J15" s="34">
        <v>0</v>
      </c>
      <c r="K15" s="33">
        <v>58678.516499999976</v>
      </c>
      <c r="L15" s="33"/>
      <c r="M15" s="34">
        <v>0</v>
      </c>
      <c r="N15" s="34">
        <v>0</v>
      </c>
      <c r="O15" s="34">
        <v>0</v>
      </c>
      <c r="P15" s="33">
        <v>0</v>
      </c>
      <c r="Q15" s="33"/>
      <c r="R15" s="34">
        <v>134795.42300000001</v>
      </c>
      <c r="S15" s="35">
        <v>19559.505499999992</v>
      </c>
      <c r="T15" s="35">
        <v>154354.92850000001</v>
      </c>
    </row>
    <row r="16" spans="1:20">
      <c r="A16" s="88">
        <v>11310</v>
      </c>
      <c r="B16" s="89" t="s">
        <v>11</v>
      </c>
      <c r="C16" s="37">
        <v>4.4979999999999998E-4</v>
      </c>
      <c r="D16" s="37">
        <v>4.3340000000000002E-4</v>
      </c>
      <c r="E16" s="33">
        <f>VLOOKUP(A16,'[2]CY Summary'!$A:$F,6,FALSE)</f>
        <v>-26914.14</v>
      </c>
      <c r="F16" s="33">
        <v>-27491.775999999998</v>
      </c>
      <c r="G16" s="33"/>
      <c r="H16" s="34">
        <v>7537.7483999999995</v>
      </c>
      <c r="I16" s="34">
        <v>6025.9705999999996</v>
      </c>
      <c r="J16" s="34">
        <v>0</v>
      </c>
      <c r="K16" s="33">
        <v>3060.4722000000056</v>
      </c>
      <c r="L16" s="33"/>
      <c r="M16" s="34">
        <v>0</v>
      </c>
      <c r="N16" s="34">
        <v>0</v>
      </c>
      <c r="O16" s="34">
        <v>0</v>
      </c>
      <c r="P16" s="33">
        <v>0</v>
      </c>
      <c r="Q16" s="33"/>
      <c r="R16" s="34">
        <v>14606.355399999999</v>
      </c>
      <c r="S16" s="35">
        <v>1020.1574000000019</v>
      </c>
      <c r="T16" s="35">
        <v>15626.5128</v>
      </c>
    </row>
    <row r="17" spans="1:20">
      <c r="A17" s="88">
        <v>11600</v>
      </c>
      <c r="B17" s="89" t="s">
        <v>12</v>
      </c>
      <c r="C17" s="37">
        <v>1.9070999999999999E-3</v>
      </c>
      <c r="D17" s="37">
        <v>1.8975000000000001E-3</v>
      </c>
      <c r="E17" s="33">
        <f>VLOOKUP(A17,'[2]CY Summary'!$A:$F,6,FALSE)</f>
        <v>-117834.75</v>
      </c>
      <c r="F17" s="33">
        <v>-116561.95199999999</v>
      </c>
      <c r="G17" s="33"/>
      <c r="H17" s="34">
        <v>31959.181799999998</v>
      </c>
      <c r="I17" s="34">
        <v>25549.418699999998</v>
      </c>
      <c r="J17" s="34">
        <v>0</v>
      </c>
      <c r="K17" s="33">
        <v>62.429400000019086</v>
      </c>
      <c r="L17" s="33"/>
      <c r="M17" s="34">
        <v>0</v>
      </c>
      <c r="N17" s="34">
        <v>0</v>
      </c>
      <c r="O17" s="34">
        <v>0</v>
      </c>
      <c r="P17" s="33">
        <v>0</v>
      </c>
      <c r="Q17" s="33"/>
      <c r="R17" s="34">
        <v>61929.258299999994</v>
      </c>
      <c r="S17" s="35">
        <v>20.809800000006362</v>
      </c>
      <c r="T17" s="35">
        <v>61950.068100000004</v>
      </c>
    </row>
    <row r="18" spans="1:20">
      <c r="A18" s="88">
        <v>11900</v>
      </c>
      <c r="B18" s="89" t="s">
        <v>13</v>
      </c>
      <c r="C18" s="37">
        <v>1.8780000000000001E-4</v>
      </c>
      <c r="D18" s="37">
        <v>2.186E-4</v>
      </c>
      <c r="E18" s="33">
        <f>VLOOKUP(A18,'[2]CY Summary'!$A:$F,6,FALSE)</f>
        <v>-13575.06</v>
      </c>
      <c r="F18" s="33">
        <v>-11478.336000000001</v>
      </c>
      <c r="G18" s="33"/>
      <c r="H18" s="34">
        <v>3147.1524000000004</v>
      </c>
      <c r="I18" s="34">
        <v>2515.9566</v>
      </c>
      <c r="J18" s="34">
        <v>0</v>
      </c>
      <c r="K18" s="33">
        <v>1630.2041999999979</v>
      </c>
      <c r="L18" s="33"/>
      <c r="M18" s="34">
        <v>0</v>
      </c>
      <c r="N18" s="34">
        <v>0</v>
      </c>
      <c r="O18" s="34">
        <v>0</v>
      </c>
      <c r="P18" s="33">
        <v>0</v>
      </c>
      <c r="Q18" s="33"/>
      <c r="R18" s="34">
        <v>6098.4294</v>
      </c>
      <c r="S18" s="35">
        <v>543.40139999999928</v>
      </c>
      <c r="T18" s="35">
        <v>6641.8307999999997</v>
      </c>
    </row>
    <row r="19" spans="1:20">
      <c r="A19" s="88">
        <v>12100</v>
      </c>
      <c r="B19" s="89" t="s">
        <v>14</v>
      </c>
      <c r="C19" s="37">
        <v>2.3780000000000001E-4</v>
      </c>
      <c r="D19" s="37">
        <v>2.396E-4</v>
      </c>
      <c r="E19" s="33">
        <f>VLOOKUP(A19,'[2]CY Summary'!$A:$F,6,FALSE)</f>
        <v>-14879.16</v>
      </c>
      <c r="F19" s="33">
        <v>-14534.336000000001</v>
      </c>
      <c r="G19" s="33"/>
      <c r="H19" s="34">
        <v>3985.0524</v>
      </c>
      <c r="I19" s="34">
        <v>3185.8065999999999</v>
      </c>
      <c r="J19" s="34">
        <v>0</v>
      </c>
      <c r="K19" s="33">
        <v>582.20669999999927</v>
      </c>
      <c r="L19" s="33"/>
      <c r="M19" s="34">
        <v>0</v>
      </c>
      <c r="N19" s="34">
        <v>0</v>
      </c>
      <c r="O19" s="34">
        <v>0</v>
      </c>
      <c r="P19" s="33">
        <v>0</v>
      </c>
      <c r="Q19" s="33"/>
      <c r="R19" s="34">
        <v>7722.0794000000005</v>
      </c>
      <c r="S19" s="35">
        <v>194.06889999999976</v>
      </c>
      <c r="T19" s="35">
        <v>7916.1483000000007</v>
      </c>
    </row>
    <row r="20" spans="1:20">
      <c r="A20" s="88">
        <v>12150</v>
      </c>
      <c r="B20" s="89" t="s">
        <v>15</v>
      </c>
      <c r="C20" s="37">
        <v>3.6900000000000002E-5</v>
      </c>
      <c r="D20" s="37">
        <v>3.6999999999999998E-5</v>
      </c>
      <c r="E20" s="33">
        <f>VLOOKUP(A20,'[2]CY Summary'!$A:$F,6,FALSE)</f>
        <v>-2297.6999999999998</v>
      </c>
      <c r="F20" s="33">
        <v>-2255.328</v>
      </c>
      <c r="G20" s="33"/>
      <c r="H20" s="34">
        <v>618.37020000000007</v>
      </c>
      <c r="I20" s="34">
        <v>494.34930000000003</v>
      </c>
      <c r="J20" s="34">
        <v>0</v>
      </c>
      <c r="K20" s="33">
        <v>0</v>
      </c>
      <c r="L20" s="33"/>
      <c r="M20" s="34">
        <v>0</v>
      </c>
      <c r="N20" s="34">
        <v>0</v>
      </c>
      <c r="O20" s="34">
        <v>0</v>
      </c>
      <c r="P20" s="33">
        <v>313.74090000000007</v>
      </c>
      <c r="Q20" s="33"/>
      <c r="R20" s="34">
        <v>1198.2537</v>
      </c>
      <c r="S20" s="35">
        <v>-104.58030000000002</v>
      </c>
      <c r="T20" s="35">
        <v>1093.6733999999999</v>
      </c>
    </row>
    <row r="21" spans="1:20">
      <c r="A21" s="88">
        <v>12160</v>
      </c>
      <c r="B21" s="89" t="s">
        <v>16</v>
      </c>
      <c r="C21" s="37">
        <v>1.6502000000000001E-3</v>
      </c>
      <c r="D21" s="37">
        <v>1.6967E-3</v>
      </c>
      <c r="E21" s="33">
        <f>VLOOKUP(A21,'[2]CY Summary'!$A:$F,6,FALSE)</f>
        <v>-105365.06999999999</v>
      </c>
      <c r="F21" s="33">
        <v>-100860.224</v>
      </c>
      <c r="G21" s="33"/>
      <c r="H21" s="34">
        <v>27654.051600000003</v>
      </c>
      <c r="I21" s="34">
        <v>22107.7294</v>
      </c>
      <c r="J21" s="34">
        <v>0</v>
      </c>
      <c r="K21" s="33">
        <v>13749.937799999971</v>
      </c>
      <c r="L21" s="33"/>
      <c r="M21" s="34">
        <v>0</v>
      </c>
      <c r="N21" s="34">
        <v>0</v>
      </c>
      <c r="O21" s="34">
        <v>0</v>
      </c>
      <c r="P21" s="33">
        <v>0</v>
      </c>
      <c r="Q21" s="33"/>
      <c r="R21" s="34">
        <v>53586.944600000003</v>
      </c>
      <c r="S21" s="35">
        <v>4583.3125999999902</v>
      </c>
      <c r="T21" s="35">
        <v>58170.257199999993</v>
      </c>
    </row>
    <row r="22" spans="1:20">
      <c r="A22" s="88">
        <v>12200</v>
      </c>
      <c r="B22" s="89" t="s">
        <v>344</v>
      </c>
      <c r="C22" s="37">
        <v>3.0000000000000001E-6</v>
      </c>
      <c r="D22" s="37">
        <v>0</v>
      </c>
      <c r="E22" s="33">
        <v>0</v>
      </c>
      <c r="F22" s="33">
        <v>-183.36</v>
      </c>
      <c r="G22" s="33"/>
      <c r="H22" s="34">
        <v>50.274000000000001</v>
      </c>
      <c r="I22" s="34">
        <v>40.191000000000003</v>
      </c>
      <c r="J22" s="34">
        <v>0</v>
      </c>
      <c r="K22" s="33">
        <v>0</v>
      </c>
      <c r="L22" s="33"/>
      <c r="M22" s="34">
        <v>0</v>
      </c>
      <c r="N22" s="34">
        <v>0</v>
      </c>
      <c r="O22" s="34">
        <v>0</v>
      </c>
      <c r="P22" s="33">
        <v>278.43299999999999</v>
      </c>
      <c r="Q22" s="33"/>
      <c r="R22" s="34">
        <v>97.418999999999997</v>
      </c>
      <c r="S22" s="35">
        <v>-92.811000000000007</v>
      </c>
      <c r="T22" s="35">
        <v>4.6079999999999899</v>
      </c>
    </row>
    <row r="23" spans="1:20">
      <c r="A23" s="88">
        <v>12220</v>
      </c>
      <c r="B23" s="89" t="s">
        <v>17</v>
      </c>
      <c r="C23" s="37">
        <v>4.1776199999999999E-2</v>
      </c>
      <c r="D23" s="37">
        <v>4.1874000000000001E-2</v>
      </c>
      <c r="E23" s="33">
        <f>VLOOKUP(A23,'[2]CY Summary'!$A:$F,6,FALSE)</f>
        <v>-2600375.4</v>
      </c>
      <c r="F23" s="33">
        <v>-2553361.344</v>
      </c>
      <c r="G23" s="33"/>
      <c r="H23" s="34">
        <v>700085.55960000004</v>
      </c>
      <c r="I23" s="34">
        <v>559675.75139999995</v>
      </c>
      <c r="J23" s="34">
        <v>0</v>
      </c>
      <c r="K23" s="33">
        <v>259668.47429999965</v>
      </c>
      <c r="L23" s="33"/>
      <c r="M23" s="34">
        <v>0</v>
      </c>
      <c r="N23" s="34">
        <v>0</v>
      </c>
      <c r="O23" s="34">
        <v>0</v>
      </c>
      <c r="P23" s="33">
        <v>0</v>
      </c>
      <c r="Q23" s="33"/>
      <c r="R23" s="34">
        <v>1356598.5426</v>
      </c>
      <c r="S23" s="35">
        <v>86556.158099999884</v>
      </c>
      <c r="T23" s="35">
        <v>1443154.7006999999</v>
      </c>
    </row>
    <row r="24" spans="1:20">
      <c r="A24" s="88">
        <v>12510</v>
      </c>
      <c r="B24" s="89" t="s">
        <v>18</v>
      </c>
      <c r="C24" s="37">
        <v>4.5719999999999997E-3</v>
      </c>
      <c r="D24" s="37">
        <v>4.6820000000000004E-3</v>
      </c>
      <c r="E24" s="33">
        <f>VLOOKUP(A24,'[2]CY Summary'!$A:$F,6,FALSE)</f>
        <v>-290752.2</v>
      </c>
      <c r="F24" s="33">
        <v>-279440.63999999996</v>
      </c>
      <c r="G24" s="33"/>
      <c r="H24" s="34">
        <v>76617.576000000001</v>
      </c>
      <c r="I24" s="34">
        <v>61251.083999999995</v>
      </c>
      <c r="J24" s="34">
        <v>0</v>
      </c>
      <c r="K24" s="33">
        <v>57848.358000000109</v>
      </c>
      <c r="L24" s="33"/>
      <c r="M24" s="34">
        <v>0</v>
      </c>
      <c r="N24" s="34">
        <v>0</v>
      </c>
      <c r="O24" s="34">
        <v>0</v>
      </c>
      <c r="P24" s="33">
        <v>0</v>
      </c>
      <c r="Q24" s="33"/>
      <c r="R24" s="34">
        <v>148466.55599999998</v>
      </c>
      <c r="S24" s="35">
        <v>19282.786000000036</v>
      </c>
      <c r="T24" s="35">
        <v>167749.342</v>
      </c>
    </row>
    <row r="25" spans="1:20">
      <c r="A25" s="88">
        <v>12600</v>
      </c>
      <c r="B25" s="89" t="s">
        <v>19</v>
      </c>
      <c r="C25" s="37">
        <v>1.2474999999999999E-3</v>
      </c>
      <c r="D25" s="37">
        <v>1.2949000000000001E-3</v>
      </c>
      <c r="E25" s="33">
        <f>VLOOKUP(A25,'[2]CY Summary'!$A:$F,6,FALSE)</f>
        <v>-80413.290000000008</v>
      </c>
      <c r="F25" s="33">
        <v>-76247.199999999997</v>
      </c>
      <c r="G25" s="33"/>
      <c r="H25" s="34">
        <v>20905.605</v>
      </c>
      <c r="I25" s="34">
        <v>16712.7575</v>
      </c>
      <c r="J25" s="34">
        <v>0</v>
      </c>
      <c r="K25" s="33">
        <v>16233.727500000001</v>
      </c>
      <c r="L25" s="33"/>
      <c r="M25" s="34">
        <v>0</v>
      </c>
      <c r="N25" s="34">
        <v>0</v>
      </c>
      <c r="O25" s="34">
        <v>0</v>
      </c>
      <c r="P25" s="33">
        <v>0</v>
      </c>
      <c r="Q25" s="33"/>
      <c r="R25" s="34">
        <v>40510.067499999997</v>
      </c>
      <c r="S25" s="35">
        <v>5411.2425000000003</v>
      </c>
      <c r="T25" s="35">
        <v>45921.31</v>
      </c>
    </row>
    <row r="26" spans="1:20">
      <c r="A26" s="88">
        <v>12700</v>
      </c>
      <c r="B26" s="89" t="s">
        <v>20</v>
      </c>
      <c r="C26" s="37">
        <v>9.745E-4</v>
      </c>
      <c r="D26" s="37">
        <v>9.923E-4</v>
      </c>
      <c r="E26" s="33">
        <f>VLOOKUP(A26,'[2]CY Summary'!$A:$F,6,FALSE)</f>
        <v>-61621.83</v>
      </c>
      <c r="F26" s="33">
        <v>-59561.440000000002</v>
      </c>
      <c r="G26" s="33"/>
      <c r="H26" s="34">
        <v>16330.671</v>
      </c>
      <c r="I26" s="34">
        <v>13055.3765</v>
      </c>
      <c r="J26" s="34">
        <v>0</v>
      </c>
      <c r="K26" s="33">
        <v>10862.403000000015</v>
      </c>
      <c r="L26" s="33"/>
      <c r="M26" s="34">
        <v>0</v>
      </c>
      <c r="N26" s="34">
        <v>0</v>
      </c>
      <c r="O26" s="34">
        <v>0</v>
      </c>
      <c r="P26" s="33">
        <v>0</v>
      </c>
      <c r="Q26" s="33"/>
      <c r="R26" s="34">
        <v>31644.9385</v>
      </c>
      <c r="S26" s="35">
        <v>3620.8010000000049</v>
      </c>
      <c r="T26" s="35">
        <v>35265.739500000003</v>
      </c>
    </row>
    <row r="27" spans="1:20">
      <c r="A27" s="88">
        <v>13500</v>
      </c>
      <c r="B27" s="89" t="s">
        <v>21</v>
      </c>
      <c r="C27" s="37">
        <v>3.8817999999999999E-3</v>
      </c>
      <c r="D27" s="37">
        <v>3.8471999999999998E-3</v>
      </c>
      <c r="E27" s="33">
        <f>VLOOKUP(A27,'[2]CY Summary'!$A:$F,6,FALSE)</f>
        <v>-238911.12</v>
      </c>
      <c r="F27" s="33">
        <v>-237255.61600000001</v>
      </c>
      <c r="G27" s="33"/>
      <c r="H27" s="34">
        <v>65051.204399999995</v>
      </c>
      <c r="I27" s="34">
        <v>52004.474600000001</v>
      </c>
      <c r="J27" s="34">
        <v>0</v>
      </c>
      <c r="K27" s="33">
        <v>17678.852700000032</v>
      </c>
      <c r="L27" s="33"/>
      <c r="M27" s="34">
        <v>0</v>
      </c>
      <c r="N27" s="34">
        <v>0</v>
      </c>
      <c r="O27" s="34">
        <v>0</v>
      </c>
      <c r="P27" s="33">
        <v>0</v>
      </c>
      <c r="Q27" s="33"/>
      <c r="R27" s="34">
        <v>126053.6914</v>
      </c>
      <c r="S27" s="35">
        <v>5892.9509000000107</v>
      </c>
      <c r="T27" s="35">
        <v>131946.64230000001</v>
      </c>
    </row>
    <row r="28" spans="1:20">
      <c r="A28" s="88">
        <v>13700</v>
      </c>
      <c r="B28" s="89" t="s">
        <v>22</v>
      </c>
      <c r="C28" s="37">
        <v>4.0979999999999999E-4</v>
      </c>
      <c r="D28" s="37">
        <v>4.505E-4</v>
      </c>
      <c r="E28" s="33">
        <f>VLOOKUP(A28,'[2]CY Summary'!$A:$F,6,FALSE)</f>
        <v>-27976.05</v>
      </c>
      <c r="F28" s="33">
        <v>-25046.975999999999</v>
      </c>
      <c r="G28" s="33"/>
      <c r="H28" s="34">
        <v>6867.4283999999998</v>
      </c>
      <c r="I28" s="34">
        <v>5490.0905999999995</v>
      </c>
      <c r="J28" s="34">
        <v>0</v>
      </c>
      <c r="K28" s="33">
        <v>6360.8397000000014</v>
      </c>
      <c r="L28" s="33"/>
      <c r="M28" s="34">
        <v>0</v>
      </c>
      <c r="N28" s="34">
        <v>0</v>
      </c>
      <c r="O28" s="34">
        <v>0</v>
      </c>
      <c r="P28" s="33">
        <v>0</v>
      </c>
      <c r="Q28" s="33"/>
      <c r="R28" s="34">
        <v>13307.4354</v>
      </c>
      <c r="S28" s="35">
        <v>2120.2799000000005</v>
      </c>
      <c r="T28" s="35">
        <v>15427.7153</v>
      </c>
    </row>
    <row r="29" spans="1:20">
      <c r="A29" s="88">
        <v>14300</v>
      </c>
      <c r="B29" s="89" t="s">
        <v>331</v>
      </c>
      <c r="C29" s="37">
        <v>1.4723E-3</v>
      </c>
      <c r="D29" s="37">
        <v>1.3385999999999999E-3</v>
      </c>
      <c r="E29" s="33">
        <f>VLOOKUP(A29,'[2]CY Summary'!$A:$F,6,FALSE)</f>
        <v>-92324.07</v>
      </c>
      <c r="F29" s="33">
        <v>-89986.975999999995</v>
      </c>
      <c r="G29" s="33"/>
      <c r="H29" s="34">
        <v>24672.803400000001</v>
      </c>
      <c r="I29" s="34">
        <v>19724.4031</v>
      </c>
      <c r="J29" s="34">
        <v>0</v>
      </c>
      <c r="K29" s="33">
        <v>0</v>
      </c>
      <c r="L29" s="33"/>
      <c r="M29" s="34">
        <v>0</v>
      </c>
      <c r="N29" s="34">
        <v>0</v>
      </c>
      <c r="O29" s="34">
        <v>0</v>
      </c>
      <c r="P29" s="33">
        <v>5279.6253000000033</v>
      </c>
      <c r="Q29" s="33"/>
      <c r="R29" s="34">
        <v>47809.997900000002</v>
      </c>
      <c r="S29" s="35">
        <v>-1759.8751000000011</v>
      </c>
      <c r="T29" s="35">
        <v>46050.122799999997</v>
      </c>
    </row>
    <row r="30" spans="1:20">
      <c r="A30" s="88">
        <v>14300.2</v>
      </c>
      <c r="B30" s="89" t="s">
        <v>332</v>
      </c>
      <c r="C30" s="37">
        <v>1.706E-4</v>
      </c>
      <c r="D30" s="37">
        <v>1.482E-4</v>
      </c>
      <c r="E30" s="33">
        <v>0</v>
      </c>
      <c r="F30" s="33">
        <v>-10427.072</v>
      </c>
      <c r="G30" s="33"/>
      <c r="H30" s="34">
        <v>2858.9148</v>
      </c>
      <c r="I30" s="34">
        <v>2285.5282000000002</v>
      </c>
      <c r="J30" s="34">
        <v>0</v>
      </c>
      <c r="K30" s="33">
        <v>389.02589999999827</v>
      </c>
      <c r="L30" s="33"/>
      <c r="M30" s="34">
        <v>0</v>
      </c>
      <c r="N30" s="34">
        <v>0</v>
      </c>
      <c r="O30" s="34">
        <v>0</v>
      </c>
      <c r="P30" s="33">
        <v>0</v>
      </c>
      <c r="Q30" s="33"/>
      <c r="R30" s="34">
        <v>5539.8937999999998</v>
      </c>
      <c r="S30" s="35">
        <v>129.67529999999942</v>
      </c>
      <c r="T30" s="35">
        <v>5669.5690999999988</v>
      </c>
    </row>
    <row r="31" spans="1:20">
      <c r="A31" s="88">
        <v>18400</v>
      </c>
      <c r="B31" s="89" t="s">
        <v>354</v>
      </c>
      <c r="C31" s="37">
        <v>4.8634000000000004E-3</v>
      </c>
      <c r="D31" s="37">
        <v>4.9541000000000003E-3</v>
      </c>
      <c r="E31" s="33">
        <f>VLOOKUP(A31,'[2]CY Summary'!$A:$F,6,FALSE)</f>
        <v>-307649.61000000004</v>
      </c>
      <c r="F31" s="33">
        <v>-297251.00800000003</v>
      </c>
      <c r="G31" s="33"/>
      <c r="H31" s="34">
        <v>81500.857200000013</v>
      </c>
      <c r="I31" s="34">
        <v>65154.969800000006</v>
      </c>
      <c r="J31" s="34">
        <v>0</v>
      </c>
      <c r="K31" s="33">
        <v>36012.740099999966</v>
      </c>
      <c r="L31" s="33"/>
      <c r="M31" s="34">
        <v>0</v>
      </c>
      <c r="N31" s="34">
        <v>0</v>
      </c>
      <c r="O31" s="34">
        <v>0</v>
      </c>
      <c r="P31" s="33">
        <v>0</v>
      </c>
      <c r="Q31" s="33"/>
      <c r="R31" s="34">
        <v>157929.1882</v>
      </c>
      <c r="S31" s="35">
        <v>12004.246699999989</v>
      </c>
      <c r="T31" s="35">
        <v>169933.43489999999</v>
      </c>
    </row>
    <row r="32" spans="1:20">
      <c r="A32" s="88">
        <v>18600</v>
      </c>
      <c r="B32" s="89" t="s">
        <v>24</v>
      </c>
      <c r="C32" s="37">
        <v>1.36E-5</v>
      </c>
      <c r="D32" s="37">
        <v>1.9000000000000001E-5</v>
      </c>
      <c r="E32" s="33">
        <f>VLOOKUP(A32,'[2]CY Summary'!$A:$F,6,FALSE)</f>
        <v>-1179.9000000000001</v>
      </c>
      <c r="F32" s="33">
        <v>-831.23199999999997</v>
      </c>
      <c r="G32" s="33"/>
      <c r="H32" s="34">
        <v>227.90880000000001</v>
      </c>
      <c r="I32" s="34">
        <v>182.19919999999999</v>
      </c>
      <c r="J32" s="34">
        <v>0</v>
      </c>
      <c r="K32" s="33">
        <v>343.63289999999995</v>
      </c>
      <c r="L32" s="33"/>
      <c r="M32" s="34">
        <v>0</v>
      </c>
      <c r="N32" s="34">
        <v>0</v>
      </c>
      <c r="O32" s="34">
        <v>0</v>
      </c>
      <c r="P32" s="33">
        <v>0</v>
      </c>
      <c r="Q32" s="33"/>
      <c r="R32" s="34">
        <v>441.63280000000003</v>
      </c>
      <c r="S32" s="35">
        <v>114.54429999999999</v>
      </c>
      <c r="T32" s="35">
        <v>556.1771</v>
      </c>
    </row>
    <row r="33" spans="1:20">
      <c r="A33" s="88">
        <v>18690</v>
      </c>
      <c r="B33" s="89" t="s">
        <v>26</v>
      </c>
      <c r="C33" s="37">
        <v>0</v>
      </c>
      <c r="D33" s="37">
        <v>4.0999999999999997E-6</v>
      </c>
      <c r="E33" s="33">
        <f>VLOOKUP(A33,'[2]CY Summary'!$A:$F,6,FALSE)</f>
        <v>-254.60999999999999</v>
      </c>
      <c r="F33" s="33">
        <v>0</v>
      </c>
      <c r="G33" s="33"/>
      <c r="H33" s="34">
        <v>0</v>
      </c>
      <c r="I33" s="34">
        <v>0</v>
      </c>
      <c r="J33" s="34">
        <v>0</v>
      </c>
      <c r="K33" s="33">
        <v>370.11</v>
      </c>
      <c r="L33" s="33"/>
      <c r="M33" s="34">
        <v>0</v>
      </c>
      <c r="N33" s="34">
        <v>0</v>
      </c>
      <c r="O33" s="34">
        <v>0</v>
      </c>
      <c r="P33" s="33">
        <v>0</v>
      </c>
      <c r="Q33" s="33"/>
      <c r="R33" s="34">
        <v>0</v>
      </c>
      <c r="S33" s="35">
        <v>123.37</v>
      </c>
      <c r="T33" s="35">
        <v>123.37</v>
      </c>
    </row>
    <row r="34" spans="1:20">
      <c r="A34" s="88">
        <v>18740</v>
      </c>
      <c r="B34" s="89" t="s">
        <v>27</v>
      </c>
      <c r="C34" s="37">
        <v>6.8000000000000001E-6</v>
      </c>
      <c r="D34" s="37">
        <v>6.4999999999999996E-6</v>
      </c>
      <c r="E34" s="33">
        <f>VLOOKUP(A34,'[2]CY Summary'!$A:$F,6,FALSE)</f>
        <v>-403.65</v>
      </c>
      <c r="F34" s="33">
        <v>-415.61599999999999</v>
      </c>
      <c r="G34" s="33"/>
      <c r="H34" s="34">
        <v>113.95440000000001</v>
      </c>
      <c r="I34" s="34">
        <v>91.099599999999995</v>
      </c>
      <c r="J34" s="34">
        <v>0</v>
      </c>
      <c r="K34" s="33">
        <v>42.467699999999923</v>
      </c>
      <c r="L34" s="33"/>
      <c r="M34" s="34">
        <v>0</v>
      </c>
      <c r="N34" s="34">
        <v>0</v>
      </c>
      <c r="O34" s="34">
        <v>0</v>
      </c>
      <c r="P34" s="33">
        <v>0</v>
      </c>
      <c r="Q34" s="33"/>
      <c r="R34" s="34">
        <v>220.81640000000002</v>
      </c>
      <c r="S34" s="35">
        <v>14.155899999999974</v>
      </c>
      <c r="T34" s="35">
        <v>234.97229999999999</v>
      </c>
    </row>
    <row r="35" spans="1:20">
      <c r="A35" s="88">
        <v>18780</v>
      </c>
      <c r="B35" s="89" t="s">
        <v>28</v>
      </c>
      <c r="C35" s="37">
        <v>1.17E-5</v>
      </c>
      <c r="D35" s="37">
        <v>1.36E-5</v>
      </c>
      <c r="E35" s="33">
        <f>VLOOKUP(A35,'[2]CY Summary'!$A:$F,6,FALSE)</f>
        <v>-844.56000000000006</v>
      </c>
      <c r="F35" s="33">
        <v>-715.10400000000004</v>
      </c>
      <c r="G35" s="33"/>
      <c r="H35" s="34">
        <v>196.0686</v>
      </c>
      <c r="I35" s="34">
        <v>156.7449</v>
      </c>
      <c r="J35" s="34">
        <v>0</v>
      </c>
      <c r="K35" s="33">
        <v>255.4412999999999</v>
      </c>
      <c r="L35" s="33"/>
      <c r="M35" s="34">
        <v>0</v>
      </c>
      <c r="N35" s="34">
        <v>0</v>
      </c>
      <c r="O35" s="34">
        <v>0</v>
      </c>
      <c r="P35" s="33">
        <v>0</v>
      </c>
      <c r="Q35" s="33"/>
      <c r="R35" s="34">
        <v>379.9341</v>
      </c>
      <c r="S35" s="35">
        <v>85.147099999999966</v>
      </c>
      <c r="T35" s="35">
        <v>465.08119999999997</v>
      </c>
    </row>
    <row r="36" spans="1:20">
      <c r="A36" s="88">
        <v>19005</v>
      </c>
      <c r="B36" s="89" t="s">
        <v>29</v>
      </c>
      <c r="C36" s="37">
        <v>6.5430000000000002E-4</v>
      </c>
      <c r="D36" s="37">
        <v>6.5709999999999998E-4</v>
      </c>
      <c r="E36" s="33">
        <f>VLOOKUP(A36,'[2]CY Summary'!$A:$F,6,FALSE)</f>
        <v>-40805.909999999996</v>
      </c>
      <c r="F36" s="33">
        <v>-39990.815999999999</v>
      </c>
      <c r="G36" s="33"/>
      <c r="H36" s="34">
        <v>10964.759400000001</v>
      </c>
      <c r="I36" s="34">
        <v>8765.6571000000004</v>
      </c>
      <c r="J36" s="34">
        <v>0</v>
      </c>
      <c r="K36" s="33">
        <v>8813.9876999999942</v>
      </c>
      <c r="L36" s="33"/>
      <c r="M36" s="34">
        <v>0</v>
      </c>
      <c r="N36" s="34">
        <v>0</v>
      </c>
      <c r="O36" s="34">
        <v>0</v>
      </c>
      <c r="P36" s="33">
        <v>0</v>
      </c>
      <c r="Q36" s="33"/>
      <c r="R36" s="34">
        <v>21247.083900000001</v>
      </c>
      <c r="S36" s="35">
        <v>2937.9958999999981</v>
      </c>
      <c r="T36" s="35">
        <v>24185.0798</v>
      </c>
    </row>
    <row r="37" spans="1:20">
      <c r="A37" s="88">
        <v>19100</v>
      </c>
      <c r="B37" s="89" t="s">
        <v>30</v>
      </c>
      <c r="C37" s="37">
        <v>6.1802999999999997E-2</v>
      </c>
      <c r="D37" s="37">
        <v>6.1746300000000004E-2</v>
      </c>
      <c r="E37" s="33">
        <f>VLOOKUP(A37,'[2]CY Summary'!$A:$F,6,FALSE)</f>
        <v>-3834445.2300000004</v>
      </c>
      <c r="F37" s="33">
        <v>-3777399.36</v>
      </c>
      <c r="G37" s="33"/>
      <c r="H37" s="34">
        <v>1035694.674</v>
      </c>
      <c r="I37" s="34">
        <v>827974.79099999997</v>
      </c>
      <c r="J37" s="34">
        <v>0</v>
      </c>
      <c r="K37" s="33">
        <v>110015.17200000084</v>
      </c>
      <c r="L37" s="33"/>
      <c r="M37" s="34">
        <v>0</v>
      </c>
      <c r="N37" s="34">
        <v>0</v>
      </c>
      <c r="O37" s="34">
        <v>0</v>
      </c>
      <c r="P37" s="33">
        <v>0</v>
      </c>
      <c r="Q37" s="33"/>
      <c r="R37" s="34">
        <v>2006928.8189999999</v>
      </c>
      <c r="S37" s="35">
        <v>36671.724000000278</v>
      </c>
      <c r="T37" s="35">
        <v>2043600.5430000001</v>
      </c>
    </row>
    <row r="38" spans="1:20">
      <c r="A38" s="88">
        <v>20100</v>
      </c>
      <c r="B38" s="89" t="s">
        <v>31</v>
      </c>
      <c r="C38" s="37">
        <v>1.0502900000000001E-2</v>
      </c>
      <c r="D38" s="37">
        <v>1.0171100000000001E-2</v>
      </c>
      <c r="E38" s="33">
        <f>VLOOKUP(A38,'[2]CY Summary'!$A:$F,6,FALSE)</f>
        <v>-631625.31000000006</v>
      </c>
      <c r="F38" s="33">
        <v>-641937.24800000002</v>
      </c>
      <c r="G38" s="33"/>
      <c r="H38" s="34">
        <v>176007.59820000001</v>
      </c>
      <c r="I38" s="34">
        <v>140707.35130000001</v>
      </c>
      <c r="J38" s="34">
        <v>0</v>
      </c>
      <c r="K38" s="33">
        <v>0</v>
      </c>
      <c r="L38" s="33"/>
      <c r="M38" s="34">
        <v>0</v>
      </c>
      <c r="N38" s="34">
        <v>0</v>
      </c>
      <c r="O38" s="34">
        <v>0</v>
      </c>
      <c r="P38" s="33">
        <v>9231.5394000000379</v>
      </c>
      <c r="Q38" s="33"/>
      <c r="R38" s="34">
        <v>341060.67170000001</v>
      </c>
      <c r="S38" s="35">
        <v>-3077.1798000000126</v>
      </c>
      <c r="T38" s="35">
        <v>337983.49190000002</v>
      </c>
    </row>
    <row r="39" spans="1:20">
      <c r="A39" s="88">
        <v>20200</v>
      </c>
      <c r="B39" s="89" t="s">
        <v>32</v>
      </c>
      <c r="C39" s="37">
        <v>1.4901000000000001E-3</v>
      </c>
      <c r="D39" s="37">
        <v>1.3272E-3</v>
      </c>
      <c r="E39" s="33">
        <f>VLOOKUP(A39,'[2]CY Summary'!$A:$F,6,FALSE)</f>
        <v>-82419.12</v>
      </c>
      <c r="F39" s="33">
        <v>-91074.911999999997</v>
      </c>
      <c r="G39" s="33"/>
      <c r="H39" s="34">
        <v>24971.095800000003</v>
      </c>
      <c r="I39" s="34">
        <v>19962.869699999999</v>
      </c>
      <c r="J39" s="34">
        <v>0</v>
      </c>
      <c r="K39" s="33">
        <v>160.1588999999949</v>
      </c>
      <c r="L39" s="33"/>
      <c r="M39" s="34">
        <v>0</v>
      </c>
      <c r="N39" s="34">
        <v>0</v>
      </c>
      <c r="O39" s="34">
        <v>0</v>
      </c>
      <c r="P39" s="33">
        <v>0</v>
      </c>
      <c r="Q39" s="33"/>
      <c r="R39" s="34">
        <v>48388.0173</v>
      </c>
      <c r="S39" s="35">
        <v>53.3862999999983</v>
      </c>
      <c r="T39" s="35">
        <v>48441.403599999998</v>
      </c>
    </row>
    <row r="40" spans="1:20">
      <c r="A40" s="88">
        <v>20300</v>
      </c>
      <c r="B40" s="89" t="s">
        <v>33</v>
      </c>
      <c r="C40" s="37">
        <v>2.4591399999999999E-2</v>
      </c>
      <c r="D40" s="37">
        <v>2.4237000000000002E-2</v>
      </c>
      <c r="E40" s="33">
        <f>VLOOKUP(A40,'[2]CY Summary'!$A:$F,6,FALSE)</f>
        <v>-1505117.7000000002</v>
      </c>
      <c r="F40" s="33">
        <v>-1503026.368</v>
      </c>
      <c r="G40" s="33"/>
      <c r="H40" s="34">
        <v>412102.68119999999</v>
      </c>
      <c r="I40" s="34">
        <v>329450.98579999997</v>
      </c>
      <c r="J40" s="34">
        <v>0</v>
      </c>
      <c r="K40" s="33">
        <v>0</v>
      </c>
      <c r="L40" s="33"/>
      <c r="M40" s="34">
        <v>0</v>
      </c>
      <c r="N40" s="34">
        <v>0</v>
      </c>
      <c r="O40" s="34">
        <v>0</v>
      </c>
      <c r="P40" s="33">
        <v>16806.245399999607</v>
      </c>
      <c r="Q40" s="33"/>
      <c r="R40" s="34">
        <v>798556.53220000002</v>
      </c>
      <c r="S40" s="35">
        <v>-5602.081799999869</v>
      </c>
      <c r="T40" s="35">
        <v>792954.45040000021</v>
      </c>
    </row>
    <row r="41" spans="1:20">
      <c r="A41" s="88">
        <v>20400</v>
      </c>
      <c r="B41" s="89" t="s">
        <v>34</v>
      </c>
      <c r="C41" s="37">
        <v>1.1670000000000001E-3</v>
      </c>
      <c r="D41" s="37">
        <v>1.1854999999999999E-3</v>
      </c>
      <c r="E41" s="33">
        <f>VLOOKUP(A41,'[2]CY Summary'!$A:$F,6,FALSE)</f>
        <v>-73619.549999999988</v>
      </c>
      <c r="F41" s="33">
        <v>-71327.040000000008</v>
      </c>
      <c r="G41" s="33"/>
      <c r="H41" s="34">
        <v>19556.585999999999</v>
      </c>
      <c r="I41" s="34">
        <v>15634.299000000001</v>
      </c>
      <c r="J41" s="34">
        <v>0</v>
      </c>
      <c r="K41" s="33">
        <v>6981.7979999999989</v>
      </c>
      <c r="L41" s="33"/>
      <c r="M41" s="34">
        <v>0</v>
      </c>
      <c r="N41" s="34">
        <v>0</v>
      </c>
      <c r="O41" s="34">
        <v>0</v>
      </c>
      <c r="P41" s="33">
        <v>0</v>
      </c>
      <c r="Q41" s="33"/>
      <c r="R41" s="34">
        <v>37895.991000000002</v>
      </c>
      <c r="S41" s="35">
        <v>2327.2659999999996</v>
      </c>
      <c r="T41" s="35">
        <v>40223.256999999998</v>
      </c>
    </row>
    <row r="42" spans="1:20">
      <c r="A42" s="88">
        <v>20600</v>
      </c>
      <c r="B42" s="89" t="s">
        <v>35</v>
      </c>
      <c r="C42" s="37">
        <v>2.8403E-3</v>
      </c>
      <c r="D42" s="37">
        <v>2.6253000000000001E-3</v>
      </c>
      <c r="E42" s="33">
        <f>VLOOKUP(A42,'[2]CY Summary'!$A:$F,6,FALSE)</f>
        <v>-163031.13</v>
      </c>
      <c r="F42" s="33">
        <v>-173599.136</v>
      </c>
      <c r="G42" s="33"/>
      <c r="H42" s="34">
        <v>47597.7474</v>
      </c>
      <c r="I42" s="34">
        <v>38051.499100000001</v>
      </c>
      <c r="J42" s="34">
        <v>0</v>
      </c>
      <c r="K42" s="33">
        <v>0</v>
      </c>
      <c r="L42" s="33"/>
      <c r="M42" s="34">
        <v>0</v>
      </c>
      <c r="N42" s="34">
        <v>0</v>
      </c>
      <c r="O42" s="34">
        <v>0</v>
      </c>
      <c r="P42" s="33">
        <v>418.38330000000133</v>
      </c>
      <c r="Q42" s="33"/>
      <c r="R42" s="34">
        <v>92233.061900000001</v>
      </c>
      <c r="S42" s="35">
        <v>-139.46110000000044</v>
      </c>
      <c r="T42" s="35">
        <v>92093.6008</v>
      </c>
    </row>
    <row r="43" spans="1:20">
      <c r="A43" s="88">
        <v>20700</v>
      </c>
      <c r="B43" s="89" t="s">
        <v>36</v>
      </c>
      <c r="C43" s="37">
        <v>5.8345000000000003E-3</v>
      </c>
      <c r="D43" s="37">
        <v>5.8230000000000001E-3</v>
      </c>
      <c r="E43" s="33">
        <f>VLOOKUP(A43,'[2]CY Summary'!$A:$F,6,FALSE)</f>
        <v>-361608.3</v>
      </c>
      <c r="F43" s="33">
        <v>-356604.64</v>
      </c>
      <c r="G43" s="33"/>
      <c r="H43" s="34">
        <v>97774.551000000007</v>
      </c>
      <c r="I43" s="34">
        <v>78164.796499999997</v>
      </c>
      <c r="J43" s="34">
        <v>0</v>
      </c>
      <c r="K43" s="33">
        <v>32936.470499999996</v>
      </c>
      <c r="L43" s="33"/>
      <c r="M43" s="34">
        <v>0</v>
      </c>
      <c r="N43" s="34">
        <v>0</v>
      </c>
      <c r="O43" s="34">
        <v>0</v>
      </c>
      <c r="P43" s="33">
        <v>0</v>
      </c>
      <c r="Q43" s="33"/>
      <c r="R43" s="34">
        <v>189463.71850000002</v>
      </c>
      <c r="S43" s="35">
        <v>10978.823499999999</v>
      </c>
      <c r="T43" s="35">
        <v>200442.54200000002</v>
      </c>
    </row>
    <row r="44" spans="1:20">
      <c r="A44" s="88">
        <v>20800</v>
      </c>
      <c r="B44" s="89" t="s">
        <v>37</v>
      </c>
      <c r="C44" s="37">
        <v>4.7067000000000003E-3</v>
      </c>
      <c r="D44" s="37">
        <v>4.6451000000000001E-3</v>
      </c>
      <c r="E44" s="33">
        <f>VLOOKUP(A44,'[2]CY Summary'!$A:$F,6,FALSE)</f>
        <v>-288460.71000000002</v>
      </c>
      <c r="F44" s="33">
        <v>-287673.50400000002</v>
      </c>
      <c r="G44" s="33"/>
      <c r="H44" s="34">
        <v>78874.878600000011</v>
      </c>
      <c r="I44" s="34">
        <v>63055.659900000006</v>
      </c>
      <c r="J44" s="34">
        <v>0</v>
      </c>
      <c r="K44" s="33">
        <v>10499.211299999995</v>
      </c>
      <c r="L44" s="33"/>
      <c r="M44" s="34">
        <v>0</v>
      </c>
      <c r="N44" s="34">
        <v>0</v>
      </c>
      <c r="O44" s="34">
        <v>0</v>
      </c>
      <c r="P44" s="33">
        <v>0</v>
      </c>
      <c r="Q44" s="33"/>
      <c r="R44" s="34">
        <v>152840.6691</v>
      </c>
      <c r="S44" s="35">
        <v>3499.7370999999985</v>
      </c>
      <c r="T44" s="35">
        <v>156340.4062</v>
      </c>
    </row>
    <row r="45" spans="1:20">
      <c r="A45" s="88">
        <v>20900</v>
      </c>
      <c r="B45" s="89" t="s">
        <v>38</v>
      </c>
      <c r="C45" s="37">
        <v>9.5709999999999996E-3</v>
      </c>
      <c r="D45" s="37">
        <v>9.0533999999999996E-3</v>
      </c>
      <c r="E45" s="33">
        <f>VLOOKUP(A45,'[2]CY Summary'!$A:$F,6,FALSE)</f>
        <v>-562216.14</v>
      </c>
      <c r="F45" s="33">
        <v>-584979.52</v>
      </c>
      <c r="G45" s="33"/>
      <c r="H45" s="34">
        <v>160390.818</v>
      </c>
      <c r="I45" s="34">
        <v>128222.68699999999</v>
      </c>
      <c r="J45" s="34">
        <v>0</v>
      </c>
      <c r="K45" s="33">
        <v>2399.3414999999804</v>
      </c>
      <c r="L45" s="33"/>
      <c r="M45" s="34">
        <v>0</v>
      </c>
      <c r="N45" s="34">
        <v>0</v>
      </c>
      <c r="O45" s="34">
        <v>0</v>
      </c>
      <c r="P45" s="33">
        <v>0</v>
      </c>
      <c r="Q45" s="33"/>
      <c r="R45" s="34">
        <v>310799.08299999998</v>
      </c>
      <c r="S45" s="35">
        <v>799.78049999999348</v>
      </c>
      <c r="T45" s="35">
        <v>311598.86349999998</v>
      </c>
    </row>
    <row r="46" spans="1:20">
      <c r="A46" s="88">
        <v>21200</v>
      </c>
      <c r="B46" s="89" t="s">
        <v>39</v>
      </c>
      <c r="C46" s="37">
        <v>3.0814000000000002E-3</v>
      </c>
      <c r="D46" s="37">
        <v>3.0804999999999999E-3</v>
      </c>
      <c r="E46" s="33">
        <f>VLOOKUP(A46,'[2]CY Summary'!$A:$F,6,FALSE)</f>
        <v>-191299.05</v>
      </c>
      <c r="F46" s="33">
        <v>-188335.16800000001</v>
      </c>
      <c r="G46" s="33"/>
      <c r="H46" s="34">
        <v>51638.101200000005</v>
      </c>
      <c r="I46" s="34">
        <v>41281.515800000001</v>
      </c>
      <c r="J46" s="34">
        <v>0</v>
      </c>
      <c r="K46" s="33">
        <v>0</v>
      </c>
      <c r="L46" s="33"/>
      <c r="M46" s="34">
        <v>0</v>
      </c>
      <c r="N46" s="34">
        <v>0</v>
      </c>
      <c r="O46" s="34">
        <v>0</v>
      </c>
      <c r="P46" s="33">
        <v>215.56289999999717</v>
      </c>
      <c r="Q46" s="33"/>
      <c r="R46" s="34">
        <v>100062.30220000001</v>
      </c>
      <c r="S46" s="35">
        <v>-71.854299999999057</v>
      </c>
      <c r="T46" s="35">
        <v>99990.447899999999</v>
      </c>
    </row>
    <row r="47" spans="1:20">
      <c r="A47" s="88">
        <v>21300</v>
      </c>
      <c r="B47" s="89" t="s">
        <v>40</v>
      </c>
      <c r="C47" s="37">
        <v>3.8517500000000003E-2</v>
      </c>
      <c r="D47" s="37">
        <v>3.7188200000000005E-2</v>
      </c>
      <c r="E47" s="33">
        <f>VLOOKUP(A47,'[2]CY Summary'!$A:$F,6,FALSE)</f>
        <v>-2309387.2200000002</v>
      </c>
      <c r="F47" s="33">
        <v>-2354189.6</v>
      </c>
      <c r="G47" s="33"/>
      <c r="H47" s="34">
        <v>645476.26500000001</v>
      </c>
      <c r="I47" s="34">
        <v>516018.94750000007</v>
      </c>
      <c r="J47" s="34">
        <v>0</v>
      </c>
      <c r="K47" s="33">
        <v>0</v>
      </c>
      <c r="L47" s="33"/>
      <c r="M47" s="34">
        <v>0</v>
      </c>
      <c r="N47" s="34">
        <v>0</v>
      </c>
      <c r="O47" s="34">
        <v>0</v>
      </c>
      <c r="P47" s="33">
        <v>64566.712500000489</v>
      </c>
      <c r="Q47" s="33"/>
      <c r="R47" s="34">
        <v>1250778.7775000001</v>
      </c>
      <c r="S47" s="35">
        <v>-21522.237500000163</v>
      </c>
      <c r="T47" s="35">
        <v>1229256.54</v>
      </c>
    </row>
    <row r="48" spans="1:20">
      <c r="A48" s="88">
        <v>21520</v>
      </c>
      <c r="B48" s="89" t="s">
        <v>355</v>
      </c>
      <c r="C48" s="37">
        <v>6.8096799999999999E-2</v>
      </c>
      <c r="D48" s="37">
        <v>6.6604300000000005E-2</v>
      </c>
      <c r="E48" s="33">
        <f>VLOOKUP(A48,'[2]CY Summary'!$A:$F,6,FALSE)</f>
        <v>-4136127.0300000003</v>
      </c>
      <c r="F48" s="33">
        <v>-4162076.4159999997</v>
      </c>
      <c r="G48" s="33"/>
      <c r="H48" s="34">
        <v>1141166.1743999999</v>
      </c>
      <c r="I48" s="34">
        <v>912292.82959999994</v>
      </c>
      <c r="J48" s="34">
        <v>0</v>
      </c>
      <c r="K48" s="33">
        <v>0</v>
      </c>
      <c r="L48" s="33"/>
      <c r="M48" s="34">
        <v>0</v>
      </c>
      <c r="N48" s="34">
        <v>0</v>
      </c>
      <c r="O48" s="34">
        <v>0</v>
      </c>
      <c r="P48" s="33">
        <v>65974.392299999949</v>
      </c>
      <c r="Q48" s="33"/>
      <c r="R48" s="34">
        <v>2211307.3864000002</v>
      </c>
      <c r="S48" s="35">
        <v>-21991.464099999983</v>
      </c>
      <c r="T48" s="35">
        <v>2189315.9223000002</v>
      </c>
    </row>
    <row r="49" spans="1:20">
      <c r="A49" s="88">
        <v>21525</v>
      </c>
      <c r="B49" s="89" t="s">
        <v>333</v>
      </c>
      <c r="C49" s="37">
        <v>1.7635999999999999E-3</v>
      </c>
      <c r="D49" s="37">
        <v>1.6638E-3</v>
      </c>
      <c r="E49" s="33">
        <f>VLOOKUP(A49,'[2]CY Summary'!$A:$F,6,FALSE)</f>
        <v>-109792.8</v>
      </c>
      <c r="F49" s="33">
        <v>-107791.23199999999</v>
      </c>
      <c r="G49" s="33"/>
      <c r="H49" s="34">
        <v>29554.408799999997</v>
      </c>
      <c r="I49" s="34">
        <v>23626.949199999999</v>
      </c>
      <c r="J49" s="34">
        <v>0</v>
      </c>
      <c r="K49" s="33">
        <v>0</v>
      </c>
      <c r="L49" s="33"/>
      <c r="M49" s="34">
        <v>0</v>
      </c>
      <c r="N49" s="34">
        <v>0</v>
      </c>
      <c r="O49" s="34">
        <v>0</v>
      </c>
      <c r="P49" s="33">
        <v>4230.1895999999906</v>
      </c>
      <c r="Q49" s="33"/>
      <c r="R49" s="34">
        <v>57269.382799999999</v>
      </c>
      <c r="S49" s="35">
        <v>-1410.0631999999969</v>
      </c>
      <c r="T49" s="35">
        <v>55859.319600000003</v>
      </c>
    </row>
    <row r="50" spans="1:20">
      <c r="A50" s="88">
        <v>21525.200000000001</v>
      </c>
      <c r="B50" s="89" t="s">
        <v>334</v>
      </c>
      <c r="C50" s="37">
        <v>1.172E-4</v>
      </c>
      <c r="D50" s="37">
        <v>1.042E-4</v>
      </c>
      <c r="E50" s="33">
        <v>0</v>
      </c>
      <c r="F50" s="33">
        <v>-7163.2640000000001</v>
      </c>
      <c r="G50" s="33"/>
      <c r="H50" s="34">
        <v>1964.0376000000001</v>
      </c>
      <c r="I50" s="34">
        <v>1570.1284000000001</v>
      </c>
      <c r="J50" s="34">
        <v>0</v>
      </c>
      <c r="K50" s="33">
        <v>2950.1657999999998</v>
      </c>
      <c r="L50" s="33"/>
      <c r="M50" s="34">
        <v>0</v>
      </c>
      <c r="N50" s="34">
        <v>0</v>
      </c>
      <c r="O50" s="34">
        <v>0</v>
      </c>
      <c r="P50" s="33">
        <v>0</v>
      </c>
      <c r="Q50" s="33"/>
      <c r="R50" s="34">
        <v>3805.8355999999999</v>
      </c>
      <c r="S50" s="35">
        <v>983.3886</v>
      </c>
      <c r="T50" s="35">
        <v>4789.2241999999997</v>
      </c>
    </row>
    <row r="51" spans="1:20">
      <c r="A51" s="88">
        <v>21550</v>
      </c>
      <c r="B51" s="89" t="s">
        <v>42</v>
      </c>
      <c r="C51" s="37">
        <v>4.00842E-2</v>
      </c>
      <c r="D51" s="37">
        <v>3.6935099999999998E-2</v>
      </c>
      <c r="E51" s="33">
        <f>VLOOKUP(A51,'[2]CY Summary'!$A:$F,6,FALSE)</f>
        <v>-2293675.92</v>
      </c>
      <c r="F51" s="33">
        <v>-2449946.304</v>
      </c>
      <c r="G51" s="33"/>
      <c r="H51" s="34">
        <v>671731.02359999996</v>
      </c>
      <c r="I51" s="34">
        <v>537008.02740000002</v>
      </c>
      <c r="J51" s="34">
        <v>0</v>
      </c>
      <c r="K51" s="33">
        <v>0</v>
      </c>
      <c r="L51" s="33"/>
      <c r="M51" s="34">
        <v>0</v>
      </c>
      <c r="N51" s="34">
        <v>0</v>
      </c>
      <c r="O51" s="34">
        <v>0</v>
      </c>
      <c r="P51" s="33">
        <v>261642.97619999992</v>
      </c>
      <c r="Q51" s="33"/>
      <c r="R51" s="34">
        <v>1301654.2265999999</v>
      </c>
      <c r="S51" s="35">
        <v>-87214.325399999972</v>
      </c>
      <c r="T51" s="35">
        <v>1214439.9012</v>
      </c>
    </row>
    <row r="52" spans="1:20">
      <c r="A52" s="88">
        <v>21570</v>
      </c>
      <c r="B52" s="89" t="s">
        <v>43</v>
      </c>
      <c r="C52" s="37">
        <v>1.7090000000000001E-4</v>
      </c>
      <c r="D52" s="37">
        <v>1.629E-4</v>
      </c>
      <c r="E52" s="33">
        <f>VLOOKUP(A52,'[2]CY Summary'!$A:$F,6,FALSE)</f>
        <v>-10116.09</v>
      </c>
      <c r="F52" s="33">
        <v>-10445.408000000001</v>
      </c>
      <c r="G52" s="33"/>
      <c r="H52" s="34">
        <v>2863.9422</v>
      </c>
      <c r="I52" s="34">
        <v>2289.5473000000002</v>
      </c>
      <c r="J52" s="34">
        <v>0</v>
      </c>
      <c r="K52" s="33">
        <v>595.38509999999951</v>
      </c>
      <c r="L52" s="33"/>
      <c r="M52" s="34">
        <v>0</v>
      </c>
      <c r="N52" s="34">
        <v>0</v>
      </c>
      <c r="O52" s="34">
        <v>0</v>
      </c>
      <c r="P52" s="33">
        <v>0</v>
      </c>
      <c r="Q52" s="33"/>
      <c r="R52" s="34">
        <v>5549.6356999999998</v>
      </c>
      <c r="S52" s="35">
        <v>198.46169999999984</v>
      </c>
      <c r="T52" s="35">
        <v>5748.0973999999997</v>
      </c>
    </row>
    <row r="53" spans="1:20">
      <c r="A53" s="88">
        <v>21800</v>
      </c>
      <c r="B53" s="89" t="s">
        <v>44</v>
      </c>
      <c r="C53" s="37">
        <v>5.7400000000000003E-3</v>
      </c>
      <c r="D53" s="37">
        <v>5.5704999999999999E-3</v>
      </c>
      <c r="E53" s="33">
        <f>VLOOKUP(A53,'[2]CY Summary'!$A:$F,6,FALSE)</f>
        <v>-345928.05</v>
      </c>
      <c r="F53" s="33">
        <v>-350828.80000000005</v>
      </c>
      <c r="G53" s="33"/>
      <c r="H53" s="34">
        <v>96190.92</v>
      </c>
      <c r="I53" s="34">
        <v>76898.78</v>
      </c>
      <c r="J53" s="34">
        <v>0</v>
      </c>
      <c r="K53" s="33">
        <v>0</v>
      </c>
      <c r="L53" s="33"/>
      <c r="M53" s="34">
        <v>0</v>
      </c>
      <c r="N53" s="34">
        <v>0</v>
      </c>
      <c r="O53" s="34">
        <v>0</v>
      </c>
      <c r="P53" s="33">
        <v>13371.742500000037</v>
      </c>
      <c r="Q53" s="33"/>
      <c r="R53" s="34">
        <v>186395.02000000002</v>
      </c>
      <c r="S53" s="35">
        <v>-4457.2475000000122</v>
      </c>
      <c r="T53" s="35">
        <v>181937.77250000002</v>
      </c>
    </row>
    <row r="54" spans="1:20">
      <c r="A54" s="88">
        <v>21900</v>
      </c>
      <c r="B54" s="89" t="s">
        <v>45</v>
      </c>
      <c r="C54" s="37">
        <v>3.2564999999999998E-3</v>
      </c>
      <c r="D54" s="37">
        <v>3.2564999999999998E-3</v>
      </c>
      <c r="E54" s="33">
        <f>VLOOKUP(A54,'[2]CY Summary'!$A:$F,6,FALSE)</f>
        <v>-202228.65</v>
      </c>
      <c r="F54" s="33">
        <v>-199037.28</v>
      </c>
      <c r="G54" s="33"/>
      <c r="H54" s="34">
        <v>54572.426999999996</v>
      </c>
      <c r="I54" s="34">
        <v>43627.330499999996</v>
      </c>
      <c r="J54" s="34">
        <v>0</v>
      </c>
      <c r="K54" s="33">
        <v>9507.2760000000344</v>
      </c>
      <c r="L54" s="33"/>
      <c r="M54" s="34">
        <v>0</v>
      </c>
      <c r="N54" s="34">
        <v>0</v>
      </c>
      <c r="O54" s="34">
        <v>0</v>
      </c>
      <c r="P54" s="33">
        <v>0</v>
      </c>
      <c r="Q54" s="33"/>
      <c r="R54" s="34">
        <v>105748.32449999999</v>
      </c>
      <c r="S54" s="35">
        <v>3169.0920000000115</v>
      </c>
      <c r="T54" s="35">
        <v>108917.41649999999</v>
      </c>
    </row>
    <row r="55" spans="1:20">
      <c r="A55" s="88">
        <v>22000</v>
      </c>
      <c r="B55" s="89" t="s">
        <v>46</v>
      </c>
      <c r="C55" s="37">
        <v>3.2236000000000001E-3</v>
      </c>
      <c r="D55" s="37">
        <v>3.3175000000000001E-3</v>
      </c>
      <c r="E55" s="33">
        <f>VLOOKUP(A55,'[2]CY Summary'!$A:$F,6,FALSE)</f>
        <v>-206016.75</v>
      </c>
      <c r="F55" s="33">
        <v>-197026.432</v>
      </c>
      <c r="G55" s="33"/>
      <c r="H55" s="34">
        <v>54021.088799999998</v>
      </c>
      <c r="I55" s="34">
        <v>43186.569199999998</v>
      </c>
      <c r="J55" s="34">
        <v>0</v>
      </c>
      <c r="K55" s="33">
        <v>39288.350399999988</v>
      </c>
      <c r="L55" s="33"/>
      <c r="M55" s="34">
        <v>0</v>
      </c>
      <c r="N55" s="34">
        <v>0</v>
      </c>
      <c r="O55" s="34">
        <v>0</v>
      </c>
      <c r="P55" s="33">
        <v>0</v>
      </c>
      <c r="Q55" s="33"/>
      <c r="R55" s="34">
        <v>104679.96280000001</v>
      </c>
      <c r="S55" s="35">
        <v>13096.116799999996</v>
      </c>
      <c r="T55" s="35">
        <v>117776.0796</v>
      </c>
    </row>
    <row r="56" spans="1:20">
      <c r="A56" s="88">
        <v>23000</v>
      </c>
      <c r="B56" s="89" t="s">
        <v>47</v>
      </c>
      <c r="C56" s="37">
        <v>2.6194999999999999E-3</v>
      </c>
      <c r="D56" s="37">
        <v>2.4472999999999999E-3</v>
      </c>
      <c r="E56" s="33">
        <f>VLOOKUP(A56,'[2]CY Summary'!$A:$F,6,FALSE)</f>
        <v>-151977.32999999999</v>
      </c>
      <c r="F56" s="33">
        <v>-160103.84</v>
      </c>
      <c r="G56" s="33"/>
      <c r="H56" s="34">
        <v>43897.580999999998</v>
      </c>
      <c r="I56" s="34">
        <v>35093.441500000001</v>
      </c>
      <c r="J56" s="34">
        <v>0</v>
      </c>
      <c r="K56" s="33">
        <v>0</v>
      </c>
      <c r="L56" s="33"/>
      <c r="M56" s="34">
        <v>0</v>
      </c>
      <c r="N56" s="34">
        <v>0</v>
      </c>
      <c r="O56" s="34">
        <v>0</v>
      </c>
      <c r="P56" s="33">
        <v>9833.8094999999885</v>
      </c>
      <c r="Q56" s="33"/>
      <c r="R56" s="34">
        <v>85063.023499999996</v>
      </c>
      <c r="S56" s="35">
        <v>-3277.9364999999962</v>
      </c>
      <c r="T56" s="35">
        <v>81785.087</v>
      </c>
    </row>
    <row r="57" spans="1:20">
      <c r="A57" s="88">
        <v>23100</v>
      </c>
      <c r="B57" s="89" t="s">
        <v>48</v>
      </c>
      <c r="C57" s="37">
        <v>1.5039200000000001E-2</v>
      </c>
      <c r="D57" s="37">
        <v>1.3588599999999999E-2</v>
      </c>
      <c r="E57" s="33">
        <f>VLOOKUP(A57,'[2]CY Summary'!$A:$F,6,FALSE)</f>
        <v>-843852.05999999994</v>
      </c>
      <c r="F57" s="33">
        <v>-919195.9040000001</v>
      </c>
      <c r="G57" s="33"/>
      <c r="H57" s="34">
        <v>252026.9136</v>
      </c>
      <c r="I57" s="34">
        <v>201480.1624</v>
      </c>
      <c r="J57" s="34">
        <v>0</v>
      </c>
      <c r="K57" s="33">
        <v>0</v>
      </c>
      <c r="L57" s="33"/>
      <c r="M57" s="34">
        <v>0</v>
      </c>
      <c r="N57" s="34">
        <v>0</v>
      </c>
      <c r="O57" s="34">
        <v>0</v>
      </c>
      <c r="P57" s="33">
        <v>66828.683700000081</v>
      </c>
      <c r="Q57" s="33"/>
      <c r="R57" s="34">
        <v>488367.94160000002</v>
      </c>
      <c r="S57" s="35">
        <v>-22276.227900000027</v>
      </c>
      <c r="T57" s="35">
        <v>466091.71369999996</v>
      </c>
    </row>
    <row r="58" spans="1:20">
      <c r="A58" s="88">
        <v>23200</v>
      </c>
      <c r="B58" s="89" t="s">
        <v>49</v>
      </c>
      <c r="C58" s="37">
        <v>7.6874999999999999E-3</v>
      </c>
      <c r="D58" s="37">
        <v>7.2922000000000004E-3</v>
      </c>
      <c r="E58" s="33">
        <f>VLOOKUP(A58,'[2]CY Summary'!$A:$F,6,FALSE)</f>
        <v>-452845.62000000005</v>
      </c>
      <c r="F58" s="33">
        <v>-469860</v>
      </c>
      <c r="G58" s="33"/>
      <c r="H58" s="34">
        <v>128827.125</v>
      </c>
      <c r="I58" s="34">
        <v>102989.4375</v>
      </c>
      <c r="J58" s="34">
        <v>0</v>
      </c>
      <c r="K58" s="33">
        <v>0</v>
      </c>
      <c r="L58" s="33"/>
      <c r="M58" s="34">
        <v>0</v>
      </c>
      <c r="N58" s="34">
        <v>0</v>
      </c>
      <c r="O58" s="34">
        <v>0</v>
      </c>
      <c r="P58" s="33">
        <v>18269.767499999958</v>
      </c>
      <c r="Q58" s="33"/>
      <c r="R58" s="34">
        <v>249636.1875</v>
      </c>
      <c r="S58" s="35">
        <v>-6089.922499999986</v>
      </c>
      <c r="T58" s="35">
        <v>243546.26500000001</v>
      </c>
    </row>
    <row r="59" spans="1:20">
      <c r="A59" s="88">
        <v>30000</v>
      </c>
      <c r="B59" s="89" t="s">
        <v>50</v>
      </c>
      <c r="C59" s="37">
        <v>8.7909999999999996E-4</v>
      </c>
      <c r="D59" s="37">
        <v>8.9260000000000001E-4</v>
      </c>
      <c r="E59" s="33">
        <f>VLOOKUP(A59,'[2]CY Summary'!$A:$F,6,FALSE)</f>
        <v>-55430.46</v>
      </c>
      <c r="F59" s="33">
        <v>-53730.591999999997</v>
      </c>
      <c r="G59" s="33"/>
      <c r="H59" s="34">
        <v>14731.9578</v>
      </c>
      <c r="I59" s="34">
        <v>11777.3027</v>
      </c>
      <c r="J59" s="34">
        <v>0</v>
      </c>
      <c r="K59" s="33">
        <v>0</v>
      </c>
      <c r="L59" s="33"/>
      <c r="M59" s="34">
        <v>0</v>
      </c>
      <c r="N59" s="34">
        <v>0</v>
      </c>
      <c r="O59" s="34">
        <v>0</v>
      </c>
      <c r="P59" s="33">
        <v>456.11010000000169</v>
      </c>
      <c r="Q59" s="33"/>
      <c r="R59" s="34">
        <v>28547.014299999999</v>
      </c>
      <c r="S59" s="35">
        <v>-152.03670000000056</v>
      </c>
      <c r="T59" s="35">
        <v>28394.977599999998</v>
      </c>
    </row>
    <row r="60" spans="1:20">
      <c r="A60" s="88">
        <v>30100</v>
      </c>
      <c r="B60" s="89" t="s">
        <v>51</v>
      </c>
      <c r="C60" s="37">
        <v>7.5632E-3</v>
      </c>
      <c r="D60" s="37">
        <v>7.9336000000000007E-3</v>
      </c>
      <c r="E60" s="33">
        <f>VLOOKUP(A60,'[2]CY Summary'!$A:$F,6,FALSE)</f>
        <v>-492676.56000000006</v>
      </c>
      <c r="F60" s="33">
        <v>-462262.78399999999</v>
      </c>
      <c r="G60" s="33"/>
      <c r="H60" s="34">
        <v>126744.1056</v>
      </c>
      <c r="I60" s="34">
        <v>101324.19039999999</v>
      </c>
      <c r="J60" s="34">
        <v>0</v>
      </c>
      <c r="K60" s="33">
        <v>0</v>
      </c>
      <c r="L60" s="33"/>
      <c r="M60" s="34">
        <v>0</v>
      </c>
      <c r="N60" s="34">
        <v>0</v>
      </c>
      <c r="O60" s="34">
        <v>0</v>
      </c>
      <c r="P60" s="33">
        <v>5669.2976999999519</v>
      </c>
      <c r="Q60" s="33"/>
      <c r="R60" s="34">
        <v>245599.7936</v>
      </c>
      <c r="S60" s="35">
        <v>-1889.765899999984</v>
      </c>
      <c r="T60" s="35">
        <v>243710.02770000004</v>
      </c>
    </row>
    <row r="61" spans="1:20">
      <c r="A61" s="88">
        <v>30102</v>
      </c>
      <c r="B61" s="89" t="s">
        <v>52</v>
      </c>
      <c r="C61" s="37">
        <v>1.44E-4</v>
      </c>
      <c r="D61" s="37">
        <v>1.4349999999999999E-4</v>
      </c>
      <c r="E61" s="33">
        <f>VLOOKUP(A61,'[2]CY Summary'!$A:$F,6,FALSE)</f>
        <v>-8911.35</v>
      </c>
      <c r="F61" s="33">
        <v>-8801.2800000000007</v>
      </c>
      <c r="G61" s="33"/>
      <c r="H61" s="34">
        <v>2413.152</v>
      </c>
      <c r="I61" s="34">
        <v>1929.1680000000001</v>
      </c>
      <c r="J61" s="34">
        <v>0</v>
      </c>
      <c r="K61" s="33">
        <v>0</v>
      </c>
      <c r="L61" s="33"/>
      <c r="M61" s="34">
        <v>0</v>
      </c>
      <c r="N61" s="34">
        <v>0</v>
      </c>
      <c r="O61" s="34">
        <v>0</v>
      </c>
      <c r="P61" s="33">
        <v>863.29649999999788</v>
      </c>
      <c r="Q61" s="33"/>
      <c r="R61" s="34">
        <v>4676.1120000000001</v>
      </c>
      <c r="S61" s="35">
        <v>-287.76549999999929</v>
      </c>
      <c r="T61" s="35">
        <v>4388.3465000000006</v>
      </c>
    </row>
    <row r="62" spans="1:20">
      <c r="A62" s="88">
        <v>30103</v>
      </c>
      <c r="B62" s="89" t="s">
        <v>53</v>
      </c>
      <c r="C62" s="37">
        <v>1.8780000000000001E-4</v>
      </c>
      <c r="D62" s="37">
        <v>1.7149999999999999E-4</v>
      </c>
      <c r="E62" s="33">
        <f>VLOOKUP(A62,'[2]CY Summary'!$A:$F,6,FALSE)</f>
        <v>-10650.15</v>
      </c>
      <c r="F62" s="33">
        <v>-11478.336000000001</v>
      </c>
      <c r="G62" s="33"/>
      <c r="H62" s="34">
        <v>3147.1524000000004</v>
      </c>
      <c r="I62" s="34">
        <v>2515.9566</v>
      </c>
      <c r="J62" s="34">
        <v>0</v>
      </c>
      <c r="K62" s="33">
        <v>0</v>
      </c>
      <c r="L62" s="33"/>
      <c r="M62" s="34">
        <v>0</v>
      </c>
      <c r="N62" s="34">
        <v>0</v>
      </c>
      <c r="O62" s="34">
        <v>0</v>
      </c>
      <c r="P62" s="33">
        <v>1719.7158000000018</v>
      </c>
      <c r="Q62" s="33"/>
      <c r="R62" s="34">
        <v>6098.4294</v>
      </c>
      <c r="S62" s="35">
        <v>-573.23860000000059</v>
      </c>
      <c r="T62" s="35">
        <v>5525.1907999999994</v>
      </c>
    </row>
    <row r="63" spans="1:20">
      <c r="A63" s="88">
        <v>30104</v>
      </c>
      <c r="B63" s="89" t="s">
        <v>54</v>
      </c>
      <c r="C63" s="37">
        <v>1.206E-4</v>
      </c>
      <c r="D63" s="37">
        <v>1.013E-4</v>
      </c>
      <c r="E63" s="33">
        <f>VLOOKUP(A63,'[2]CY Summary'!$A:$F,6,FALSE)</f>
        <v>-6290.73</v>
      </c>
      <c r="F63" s="33">
        <v>-7371.0720000000001</v>
      </c>
      <c r="G63" s="33"/>
      <c r="H63" s="34">
        <v>2021.0148000000002</v>
      </c>
      <c r="I63" s="34">
        <v>1615.6782000000001</v>
      </c>
      <c r="J63" s="34">
        <v>0</v>
      </c>
      <c r="K63" s="33">
        <v>0</v>
      </c>
      <c r="L63" s="33"/>
      <c r="M63" s="34">
        <v>0</v>
      </c>
      <c r="N63" s="34">
        <v>0</v>
      </c>
      <c r="O63" s="34">
        <v>0</v>
      </c>
      <c r="P63" s="33">
        <v>2514.5016000000005</v>
      </c>
      <c r="Q63" s="33"/>
      <c r="R63" s="34">
        <v>3916.2438000000002</v>
      </c>
      <c r="S63" s="35">
        <v>-838.16720000000009</v>
      </c>
      <c r="T63" s="35">
        <v>3078.0766000000003</v>
      </c>
    </row>
    <row r="64" spans="1:20">
      <c r="A64" s="88">
        <v>30105</v>
      </c>
      <c r="B64" s="89" t="s">
        <v>55</v>
      </c>
      <c r="C64" s="37">
        <v>8.0239999999999999E-4</v>
      </c>
      <c r="D64" s="37">
        <v>7.4439999999999999E-4</v>
      </c>
      <c r="E64" s="33">
        <f>VLOOKUP(A64,'[2]CY Summary'!$A:$F,6,FALSE)</f>
        <v>-46227.24</v>
      </c>
      <c r="F64" s="33">
        <v>-49042.688000000002</v>
      </c>
      <c r="G64" s="33"/>
      <c r="H64" s="34">
        <v>13446.619199999999</v>
      </c>
      <c r="I64" s="34">
        <v>10749.7528</v>
      </c>
      <c r="J64" s="34">
        <v>0</v>
      </c>
      <c r="K64" s="33">
        <v>0</v>
      </c>
      <c r="L64" s="33"/>
      <c r="M64" s="34">
        <v>0</v>
      </c>
      <c r="N64" s="34">
        <v>0</v>
      </c>
      <c r="O64" s="34">
        <v>0</v>
      </c>
      <c r="P64" s="33">
        <v>608.80890000000363</v>
      </c>
      <c r="Q64" s="33"/>
      <c r="R64" s="34">
        <v>26056.335200000001</v>
      </c>
      <c r="S64" s="35">
        <v>-202.93630000000121</v>
      </c>
      <c r="T64" s="35">
        <v>25853.3989</v>
      </c>
    </row>
    <row r="65" spans="1:20">
      <c r="A65" s="88">
        <v>30200</v>
      </c>
      <c r="B65" s="89" t="s">
        <v>56</v>
      </c>
      <c r="C65" s="37">
        <v>1.7181E-3</v>
      </c>
      <c r="D65" s="37">
        <v>1.7336000000000001E-3</v>
      </c>
      <c r="E65" s="33">
        <f>VLOOKUP(A65,'[2]CY Summary'!$A:$F,6,FALSE)</f>
        <v>-107656.56</v>
      </c>
      <c r="F65" s="33">
        <v>-105010.272</v>
      </c>
      <c r="G65" s="33"/>
      <c r="H65" s="34">
        <v>28791.9198</v>
      </c>
      <c r="I65" s="34">
        <v>23017.385699999999</v>
      </c>
      <c r="J65" s="34">
        <v>0</v>
      </c>
      <c r="K65" s="33">
        <v>0</v>
      </c>
      <c r="L65" s="33"/>
      <c r="M65" s="34">
        <v>0</v>
      </c>
      <c r="N65" s="34">
        <v>0</v>
      </c>
      <c r="O65" s="34">
        <v>0</v>
      </c>
      <c r="P65" s="33">
        <v>485.3390999999865</v>
      </c>
      <c r="Q65" s="33"/>
      <c r="R65" s="34">
        <v>55791.861299999997</v>
      </c>
      <c r="S65" s="35">
        <v>-161.7796999999955</v>
      </c>
      <c r="T65" s="35">
        <v>55630.081600000005</v>
      </c>
    </row>
    <row r="66" spans="1:20">
      <c r="A66" s="88">
        <v>30300</v>
      </c>
      <c r="B66" s="89" t="s">
        <v>57</v>
      </c>
      <c r="C66" s="37">
        <v>5.5369999999999996E-4</v>
      </c>
      <c r="D66" s="37">
        <v>6.0309999999999997E-4</v>
      </c>
      <c r="E66" s="33">
        <f>VLOOKUP(A66,'[2]CY Summary'!$A:$F,6,FALSE)</f>
        <v>-37452.509999999995</v>
      </c>
      <c r="F66" s="33">
        <v>-33842.144</v>
      </c>
      <c r="G66" s="33"/>
      <c r="H66" s="34">
        <v>9278.9045999999998</v>
      </c>
      <c r="I66" s="34">
        <v>7417.9188999999997</v>
      </c>
      <c r="J66" s="34">
        <v>0</v>
      </c>
      <c r="K66" s="33">
        <v>2652.0168000000012</v>
      </c>
      <c r="L66" s="33"/>
      <c r="M66" s="34">
        <v>0</v>
      </c>
      <c r="N66" s="34">
        <v>0</v>
      </c>
      <c r="O66" s="34">
        <v>0</v>
      </c>
      <c r="P66" s="33">
        <v>0</v>
      </c>
      <c r="Q66" s="33"/>
      <c r="R66" s="34">
        <v>17980.3001</v>
      </c>
      <c r="S66" s="35">
        <v>884.00560000000041</v>
      </c>
      <c r="T66" s="35">
        <v>18864.305700000001</v>
      </c>
    </row>
    <row r="67" spans="1:20">
      <c r="A67" s="88">
        <v>30400</v>
      </c>
      <c r="B67" s="89" t="s">
        <v>58</v>
      </c>
      <c r="C67" s="37">
        <v>1.0666E-3</v>
      </c>
      <c r="D67" s="37">
        <v>1.1155E-3</v>
      </c>
      <c r="E67" s="33">
        <f>VLOOKUP(A67,'[2]CY Summary'!$A:$F,6,FALSE)</f>
        <v>-69272.55</v>
      </c>
      <c r="F67" s="33">
        <v>-65190.592000000004</v>
      </c>
      <c r="G67" s="33"/>
      <c r="H67" s="34">
        <v>17874.0828</v>
      </c>
      <c r="I67" s="34">
        <v>14289.2402</v>
      </c>
      <c r="J67" s="34">
        <v>0</v>
      </c>
      <c r="K67" s="33">
        <v>5770.4123999999974</v>
      </c>
      <c r="L67" s="33"/>
      <c r="M67" s="34">
        <v>0</v>
      </c>
      <c r="N67" s="34">
        <v>0</v>
      </c>
      <c r="O67" s="34">
        <v>0</v>
      </c>
      <c r="P67" s="33">
        <v>0</v>
      </c>
      <c r="Q67" s="33"/>
      <c r="R67" s="34">
        <v>34635.701800000003</v>
      </c>
      <c r="S67" s="35">
        <v>1923.4707999999991</v>
      </c>
      <c r="T67" s="35">
        <v>36559.172600000005</v>
      </c>
    </row>
    <row r="68" spans="1:20">
      <c r="A68" s="88">
        <v>30405</v>
      </c>
      <c r="B68" s="89" t="s">
        <v>59</v>
      </c>
      <c r="C68" s="37">
        <v>7.4379999999999997E-4</v>
      </c>
      <c r="D68" s="37">
        <v>7.3749999999999998E-4</v>
      </c>
      <c r="E68" s="33">
        <f>VLOOKUP(A68,'[2]CY Summary'!$A:$F,6,FALSE)</f>
        <v>-45798.75</v>
      </c>
      <c r="F68" s="33">
        <v>-45461.055999999997</v>
      </c>
      <c r="G68" s="33"/>
      <c r="H68" s="34">
        <v>12464.600399999999</v>
      </c>
      <c r="I68" s="34">
        <v>9964.6885999999995</v>
      </c>
      <c r="J68" s="34">
        <v>0</v>
      </c>
      <c r="K68" s="33">
        <v>0</v>
      </c>
      <c r="L68" s="33"/>
      <c r="M68" s="34">
        <v>0</v>
      </c>
      <c r="N68" s="34">
        <v>0</v>
      </c>
      <c r="O68" s="34">
        <v>0</v>
      </c>
      <c r="P68" s="33">
        <v>1565.0042999999914</v>
      </c>
      <c r="Q68" s="33"/>
      <c r="R68" s="34">
        <v>24153.417399999998</v>
      </c>
      <c r="S68" s="35">
        <v>-521.66809999999714</v>
      </c>
      <c r="T68" s="35">
        <v>23631.749300000003</v>
      </c>
    </row>
    <row r="69" spans="1:20">
      <c r="A69" s="88">
        <v>30500</v>
      </c>
      <c r="B69" s="89" t="s">
        <v>60</v>
      </c>
      <c r="C69" s="37">
        <v>1.1188000000000001E-3</v>
      </c>
      <c r="D69" s="37">
        <v>1.1643000000000001E-3</v>
      </c>
      <c r="E69" s="33">
        <f>VLOOKUP(A69,'[2]CY Summary'!$A:$F,6,FALSE)</f>
        <v>-72303.03</v>
      </c>
      <c r="F69" s="33">
        <v>-68381.056000000011</v>
      </c>
      <c r="G69" s="33"/>
      <c r="H69" s="34">
        <v>18748.850400000003</v>
      </c>
      <c r="I69" s="34">
        <v>14988.563600000001</v>
      </c>
      <c r="J69" s="34">
        <v>0</v>
      </c>
      <c r="K69" s="33">
        <v>2348.7056999999695</v>
      </c>
      <c r="L69" s="33"/>
      <c r="M69" s="34">
        <v>0</v>
      </c>
      <c r="N69" s="34">
        <v>0</v>
      </c>
      <c r="O69" s="34">
        <v>0</v>
      </c>
      <c r="P69" s="33">
        <v>0</v>
      </c>
      <c r="Q69" s="33"/>
      <c r="R69" s="34">
        <v>36330.792400000006</v>
      </c>
      <c r="S69" s="35">
        <v>782.90189999998984</v>
      </c>
      <c r="T69" s="35">
        <v>37113.694299999996</v>
      </c>
    </row>
    <row r="70" spans="1:20">
      <c r="A70" s="88">
        <v>30600</v>
      </c>
      <c r="B70" s="89" t="s">
        <v>61</v>
      </c>
      <c r="C70" s="37">
        <v>8.6399999999999997E-4</v>
      </c>
      <c r="D70" s="37">
        <v>9.0720000000000004E-4</v>
      </c>
      <c r="E70" s="33">
        <f>VLOOKUP(A70,'[2]CY Summary'!$A:$F,6,FALSE)</f>
        <v>-56337.120000000003</v>
      </c>
      <c r="F70" s="33">
        <v>-52807.68</v>
      </c>
      <c r="G70" s="33"/>
      <c r="H70" s="34">
        <v>14478.912</v>
      </c>
      <c r="I70" s="34">
        <v>11575.008</v>
      </c>
      <c r="J70" s="34">
        <v>0</v>
      </c>
      <c r="K70" s="33">
        <v>2751.6810000000023</v>
      </c>
      <c r="L70" s="33"/>
      <c r="M70" s="34">
        <v>0</v>
      </c>
      <c r="N70" s="34">
        <v>0</v>
      </c>
      <c r="O70" s="34">
        <v>0</v>
      </c>
      <c r="P70" s="33">
        <v>0</v>
      </c>
      <c r="Q70" s="33"/>
      <c r="R70" s="34">
        <v>28056.671999999999</v>
      </c>
      <c r="S70" s="35">
        <v>917.22700000000077</v>
      </c>
      <c r="T70" s="35">
        <v>28973.898999999998</v>
      </c>
    </row>
    <row r="71" spans="1:20">
      <c r="A71" s="88">
        <v>30601</v>
      </c>
      <c r="B71" s="89" t="s">
        <v>62</v>
      </c>
      <c r="C71" s="37">
        <v>2.02E-5</v>
      </c>
      <c r="D71" s="37">
        <v>2.12E-5</v>
      </c>
      <c r="E71" s="33">
        <f>VLOOKUP(A71,'[2]CY Summary'!$A:$F,6,FALSE)</f>
        <v>-1316.52</v>
      </c>
      <c r="F71" s="33">
        <v>-1234.624</v>
      </c>
      <c r="G71" s="33"/>
      <c r="H71" s="34">
        <v>338.51159999999999</v>
      </c>
      <c r="I71" s="34">
        <v>270.61939999999998</v>
      </c>
      <c r="J71" s="34">
        <v>0</v>
      </c>
      <c r="K71" s="33">
        <v>0</v>
      </c>
      <c r="L71" s="33"/>
      <c r="M71" s="34">
        <v>0</v>
      </c>
      <c r="N71" s="34">
        <v>0</v>
      </c>
      <c r="O71" s="34">
        <v>0</v>
      </c>
      <c r="P71" s="33">
        <v>18.487200000000144</v>
      </c>
      <c r="Q71" s="33"/>
      <c r="R71" s="34">
        <v>655.95460000000003</v>
      </c>
      <c r="S71" s="35">
        <v>-6.1624000000000478</v>
      </c>
      <c r="T71" s="35">
        <v>649.79219999999998</v>
      </c>
    </row>
    <row r="72" spans="1:20">
      <c r="A72" s="88">
        <v>30700</v>
      </c>
      <c r="B72" s="89" t="s">
        <v>63</v>
      </c>
      <c r="C72" s="37">
        <v>2.2522000000000002E-3</v>
      </c>
      <c r="D72" s="37">
        <v>2.3170999999999999E-3</v>
      </c>
      <c r="E72" s="33">
        <f>VLOOKUP(A72,'[2]CY Summary'!$A:$F,6,FALSE)</f>
        <v>-143891.91</v>
      </c>
      <c r="F72" s="33">
        <v>-137654.46400000001</v>
      </c>
      <c r="G72" s="33"/>
      <c r="H72" s="34">
        <v>37742.367600000005</v>
      </c>
      <c r="I72" s="34">
        <v>30172.723400000003</v>
      </c>
      <c r="J72" s="34">
        <v>0</v>
      </c>
      <c r="K72" s="33">
        <v>4317.9482999999891</v>
      </c>
      <c r="L72" s="33"/>
      <c r="M72" s="34">
        <v>0</v>
      </c>
      <c r="N72" s="34">
        <v>0</v>
      </c>
      <c r="O72" s="34">
        <v>0</v>
      </c>
      <c r="P72" s="33">
        <v>0</v>
      </c>
      <c r="Q72" s="33"/>
      <c r="R72" s="34">
        <v>73135.690600000002</v>
      </c>
      <c r="S72" s="35">
        <v>1439.3160999999964</v>
      </c>
      <c r="T72" s="35">
        <v>74575.006699999998</v>
      </c>
    </row>
    <row r="73" spans="1:20">
      <c r="A73" s="88">
        <v>30705</v>
      </c>
      <c r="B73" s="89" t="s">
        <v>64</v>
      </c>
      <c r="C73" s="37">
        <v>4.283E-4</v>
      </c>
      <c r="D73" s="37">
        <v>4.7140000000000002E-4</v>
      </c>
      <c r="E73" s="33">
        <f>VLOOKUP(A73,'[2]CY Summary'!$A:$F,6,FALSE)</f>
        <v>-29273.940000000002</v>
      </c>
      <c r="F73" s="33">
        <v>-26177.696</v>
      </c>
      <c r="G73" s="33"/>
      <c r="H73" s="34">
        <v>7177.4513999999999</v>
      </c>
      <c r="I73" s="34">
        <v>5737.9350999999997</v>
      </c>
      <c r="J73" s="34">
        <v>0</v>
      </c>
      <c r="K73" s="33">
        <v>2894.3936999999987</v>
      </c>
      <c r="L73" s="33"/>
      <c r="M73" s="34">
        <v>0</v>
      </c>
      <c r="N73" s="34">
        <v>0</v>
      </c>
      <c r="O73" s="34">
        <v>0</v>
      </c>
      <c r="P73" s="33">
        <v>0</v>
      </c>
      <c r="Q73" s="33"/>
      <c r="R73" s="34">
        <v>13908.1859</v>
      </c>
      <c r="S73" s="35">
        <v>964.79789999999957</v>
      </c>
      <c r="T73" s="35">
        <v>14872.9838</v>
      </c>
    </row>
    <row r="74" spans="1:20">
      <c r="A74" s="88">
        <v>30800</v>
      </c>
      <c r="B74" s="89" t="s">
        <v>65</v>
      </c>
      <c r="C74" s="37">
        <v>8.4210000000000003E-4</v>
      </c>
      <c r="D74" s="37">
        <v>9.1989999999999997E-4</v>
      </c>
      <c r="E74" s="33">
        <f>VLOOKUP(A74,'[2]CY Summary'!$A:$F,6,FALSE)</f>
        <v>-57125.79</v>
      </c>
      <c r="F74" s="33">
        <v>-51469.152000000002</v>
      </c>
      <c r="G74" s="33"/>
      <c r="H74" s="34">
        <v>14111.9118</v>
      </c>
      <c r="I74" s="34">
        <v>11281.6137</v>
      </c>
      <c r="J74" s="34">
        <v>0</v>
      </c>
      <c r="K74" s="33">
        <v>5457.1044000000038</v>
      </c>
      <c r="L74" s="33"/>
      <c r="M74" s="34">
        <v>0</v>
      </c>
      <c r="N74" s="34">
        <v>0</v>
      </c>
      <c r="O74" s="34">
        <v>0</v>
      </c>
      <c r="P74" s="33">
        <v>0</v>
      </c>
      <c r="Q74" s="33"/>
      <c r="R74" s="34">
        <v>27345.513300000002</v>
      </c>
      <c r="S74" s="35">
        <v>1819.0348000000013</v>
      </c>
      <c r="T74" s="35">
        <v>29164.548100000004</v>
      </c>
    </row>
    <row r="75" spans="1:20">
      <c r="A75" s="88">
        <v>30900</v>
      </c>
      <c r="B75" s="89" t="s">
        <v>66</v>
      </c>
      <c r="C75" s="37">
        <v>1.4660000000000001E-3</v>
      </c>
      <c r="D75" s="37">
        <v>1.5181000000000001E-3</v>
      </c>
      <c r="E75" s="33">
        <f>VLOOKUP(A75,'[2]CY Summary'!$A:$F,6,FALSE)</f>
        <v>-94274.010000000009</v>
      </c>
      <c r="F75" s="33">
        <v>-89601.919999999998</v>
      </c>
      <c r="G75" s="33"/>
      <c r="H75" s="34">
        <v>24567.228000000003</v>
      </c>
      <c r="I75" s="34">
        <v>19640.002</v>
      </c>
      <c r="J75" s="34">
        <v>0</v>
      </c>
      <c r="K75" s="33">
        <v>6564.7140000000036</v>
      </c>
      <c r="L75" s="33"/>
      <c r="M75" s="34">
        <v>0</v>
      </c>
      <c r="N75" s="34">
        <v>0</v>
      </c>
      <c r="O75" s="34">
        <v>0</v>
      </c>
      <c r="P75" s="33">
        <v>0</v>
      </c>
      <c r="Q75" s="33"/>
      <c r="R75" s="34">
        <v>47605.418000000005</v>
      </c>
      <c r="S75" s="35">
        <v>2188.2380000000012</v>
      </c>
      <c r="T75" s="35">
        <v>49793.656000000003</v>
      </c>
    </row>
    <row r="76" spans="1:20">
      <c r="A76" s="88">
        <v>30905</v>
      </c>
      <c r="B76" s="89" t="s">
        <v>67</v>
      </c>
      <c r="C76" s="37">
        <v>2.8459999999999998E-4</v>
      </c>
      <c r="D76" s="37">
        <v>3.0170000000000002E-4</v>
      </c>
      <c r="E76" s="33">
        <f>VLOOKUP(A76,'[2]CY Summary'!$A:$F,6,FALSE)</f>
        <v>-18735.57</v>
      </c>
      <c r="F76" s="33">
        <v>-17394.752</v>
      </c>
      <c r="G76" s="33"/>
      <c r="H76" s="34">
        <v>4769.3267999999998</v>
      </c>
      <c r="I76" s="34">
        <v>3812.7861999999996</v>
      </c>
      <c r="J76" s="34">
        <v>0</v>
      </c>
      <c r="K76" s="33">
        <v>4524.6068999999998</v>
      </c>
      <c r="L76" s="33"/>
      <c r="M76" s="34">
        <v>0</v>
      </c>
      <c r="N76" s="34">
        <v>0</v>
      </c>
      <c r="O76" s="34">
        <v>0</v>
      </c>
      <c r="P76" s="33">
        <v>0</v>
      </c>
      <c r="Q76" s="33"/>
      <c r="R76" s="34">
        <v>9241.8157999999985</v>
      </c>
      <c r="S76" s="35">
        <v>1508.2022999999999</v>
      </c>
      <c r="T76" s="35">
        <v>10750.018099999998</v>
      </c>
    </row>
    <row r="77" spans="1:20">
      <c r="A77" s="88">
        <v>31000</v>
      </c>
      <c r="B77" s="89" t="s">
        <v>68</v>
      </c>
      <c r="C77" s="37">
        <v>4.2398000000000002E-3</v>
      </c>
      <c r="D77" s="37">
        <v>4.2865999999999998E-3</v>
      </c>
      <c r="E77" s="33">
        <f>VLOOKUP(A77,'[2]CY Summary'!$A:$F,6,FALSE)</f>
        <v>-266197.86</v>
      </c>
      <c r="F77" s="33">
        <v>-259136.576</v>
      </c>
      <c r="G77" s="33"/>
      <c r="H77" s="34">
        <v>71050.568400000004</v>
      </c>
      <c r="I77" s="34">
        <v>56800.600600000005</v>
      </c>
      <c r="J77" s="34">
        <v>0</v>
      </c>
      <c r="K77" s="33">
        <v>2667.7421999999569</v>
      </c>
      <c r="L77" s="33"/>
      <c r="M77" s="34">
        <v>0</v>
      </c>
      <c r="N77" s="34">
        <v>0</v>
      </c>
      <c r="O77" s="34">
        <v>0</v>
      </c>
      <c r="P77" s="33">
        <v>0</v>
      </c>
      <c r="Q77" s="33"/>
      <c r="R77" s="34">
        <v>137679.02540000001</v>
      </c>
      <c r="S77" s="35">
        <v>889.24739999998565</v>
      </c>
      <c r="T77" s="35">
        <v>138568.27280000001</v>
      </c>
    </row>
    <row r="78" spans="1:20">
      <c r="A78" s="88">
        <v>31005</v>
      </c>
      <c r="B78" s="89" t="s">
        <v>69</v>
      </c>
      <c r="C78" s="37">
        <v>4.0259999999999997E-4</v>
      </c>
      <c r="D78" s="37">
        <v>4.239E-4</v>
      </c>
      <c r="E78" s="33">
        <f>VLOOKUP(A78,'[2]CY Summary'!$A:$F,6,FALSE)</f>
        <v>-26324.19</v>
      </c>
      <c r="F78" s="33">
        <v>-24606.911999999997</v>
      </c>
      <c r="G78" s="33"/>
      <c r="H78" s="34">
        <v>6746.7707999999993</v>
      </c>
      <c r="I78" s="34">
        <v>5393.6322</v>
      </c>
      <c r="J78" s="34">
        <v>0</v>
      </c>
      <c r="K78" s="33">
        <v>3923.4564</v>
      </c>
      <c r="L78" s="33"/>
      <c r="M78" s="34">
        <v>0</v>
      </c>
      <c r="N78" s="34">
        <v>0</v>
      </c>
      <c r="O78" s="34">
        <v>0</v>
      </c>
      <c r="P78" s="33">
        <v>0</v>
      </c>
      <c r="Q78" s="33"/>
      <c r="R78" s="34">
        <v>13073.629799999999</v>
      </c>
      <c r="S78" s="35">
        <v>1307.8188</v>
      </c>
      <c r="T78" s="35">
        <v>14381.4486</v>
      </c>
    </row>
    <row r="79" spans="1:20">
      <c r="A79" s="88">
        <v>31100</v>
      </c>
      <c r="B79" s="89" t="s">
        <v>70</v>
      </c>
      <c r="C79" s="37">
        <v>8.7551999999999994E-3</v>
      </c>
      <c r="D79" s="37">
        <v>8.8377999999999998E-3</v>
      </c>
      <c r="E79" s="33">
        <f>VLOOKUP(A79,'[2]CY Summary'!$A:$F,6,FALSE)</f>
        <v>-548827.38</v>
      </c>
      <c r="F79" s="33">
        <v>-535117.82400000002</v>
      </c>
      <c r="G79" s="33"/>
      <c r="H79" s="34">
        <v>146719.6416</v>
      </c>
      <c r="I79" s="34">
        <v>117293.41439999999</v>
      </c>
      <c r="J79" s="34">
        <v>0</v>
      </c>
      <c r="K79" s="33">
        <v>0</v>
      </c>
      <c r="L79" s="33"/>
      <c r="M79" s="34">
        <v>0</v>
      </c>
      <c r="N79" s="34">
        <v>0</v>
      </c>
      <c r="O79" s="34">
        <v>0</v>
      </c>
      <c r="P79" s="33">
        <v>7187.5871999998635</v>
      </c>
      <c r="Q79" s="33"/>
      <c r="R79" s="34">
        <v>284307.60959999997</v>
      </c>
      <c r="S79" s="35">
        <v>-2395.8623999999545</v>
      </c>
      <c r="T79" s="35">
        <v>281911.74719999998</v>
      </c>
    </row>
    <row r="80" spans="1:20">
      <c r="A80" s="88">
        <v>31101</v>
      </c>
      <c r="B80" s="89" t="s">
        <v>71</v>
      </c>
      <c r="C80" s="37">
        <v>5.9700000000000001E-5</v>
      </c>
      <c r="D80" s="37">
        <v>6.0099999999999997E-5</v>
      </c>
      <c r="E80" s="33">
        <f>VLOOKUP(A80,'[2]CY Summary'!$A:$F,6,FALSE)</f>
        <v>-3732.21</v>
      </c>
      <c r="F80" s="33">
        <v>-3648.864</v>
      </c>
      <c r="G80" s="33"/>
      <c r="H80" s="34">
        <v>1000.4526</v>
      </c>
      <c r="I80" s="34">
        <v>799.80090000000007</v>
      </c>
      <c r="J80" s="34">
        <v>0</v>
      </c>
      <c r="K80" s="33">
        <v>0</v>
      </c>
      <c r="L80" s="33"/>
      <c r="M80" s="34">
        <v>0</v>
      </c>
      <c r="N80" s="34">
        <v>0</v>
      </c>
      <c r="O80" s="34">
        <v>0</v>
      </c>
      <c r="P80" s="33">
        <v>325.50420000000031</v>
      </c>
      <c r="Q80" s="33"/>
      <c r="R80" s="34">
        <v>1938.6381000000001</v>
      </c>
      <c r="S80" s="35">
        <v>-108.5014000000001</v>
      </c>
      <c r="T80" s="35">
        <v>1830.1367</v>
      </c>
    </row>
    <row r="81" spans="1:20">
      <c r="A81" s="88">
        <v>31102</v>
      </c>
      <c r="B81" s="89" t="s">
        <v>72</v>
      </c>
      <c r="C81" s="37">
        <v>1.46E-4</v>
      </c>
      <c r="D81" s="37">
        <v>1.393E-4</v>
      </c>
      <c r="E81" s="33">
        <f>VLOOKUP(A81,'[2]CY Summary'!$A:$F,6,FALSE)</f>
        <v>-8650.5300000000007</v>
      </c>
      <c r="F81" s="33">
        <v>-8923.52</v>
      </c>
      <c r="G81" s="33"/>
      <c r="H81" s="34">
        <v>2446.6680000000001</v>
      </c>
      <c r="I81" s="34">
        <v>1955.962</v>
      </c>
      <c r="J81" s="34">
        <v>0</v>
      </c>
      <c r="K81" s="33">
        <v>0</v>
      </c>
      <c r="L81" s="33"/>
      <c r="M81" s="34">
        <v>0</v>
      </c>
      <c r="N81" s="34">
        <v>0</v>
      </c>
      <c r="O81" s="34">
        <v>0</v>
      </c>
      <c r="P81" s="33">
        <v>1373.3609999999987</v>
      </c>
      <c r="Q81" s="33"/>
      <c r="R81" s="34">
        <v>4741.058</v>
      </c>
      <c r="S81" s="35">
        <v>-457.78699999999958</v>
      </c>
      <c r="T81" s="35">
        <v>4283.2710000000006</v>
      </c>
    </row>
    <row r="82" spans="1:20">
      <c r="A82" s="88">
        <v>31105</v>
      </c>
      <c r="B82" s="89" t="s">
        <v>73</v>
      </c>
      <c r="C82" s="37">
        <v>1.3917999999999999E-3</v>
      </c>
      <c r="D82" s="37">
        <v>1.3611000000000001E-3</v>
      </c>
      <c r="E82" s="33">
        <f>VLOOKUP(A82,'[2]CY Summary'!$A:$F,6,FALSE)</f>
        <v>-84524.31</v>
      </c>
      <c r="F82" s="33">
        <v>-85066.815999999992</v>
      </c>
      <c r="G82" s="33"/>
      <c r="H82" s="34">
        <v>23323.784399999997</v>
      </c>
      <c r="I82" s="34">
        <v>18645.944599999999</v>
      </c>
      <c r="J82" s="34">
        <v>0</v>
      </c>
      <c r="K82" s="33">
        <v>1564.4052000000156</v>
      </c>
      <c r="L82" s="33"/>
      <c r="M82" s="34">
        <v>0</v>
      </c>
      <c r="N82" s="34">
        <v>0</v>
      </c>
      <c r="O82" s="34">
        <v>0</v>
      </c>
      <c r="P82" s="33">
        <v>0</v>
      </c>
      <c r="Q82" s="33"/>
      <c r="R82" s="34">
        <v>45195.921399999999</v>
      </c>
      <c r="S82" s="35">
        <v>521.4684000000052</v>
      </c>
      <c r="T82" s="35">
        <v>45717.389800000004</v>
      </c>
    </row>
    <row r="83" spans="1:20">
      <c r="A83" s="88">
        <v>31110</v>
      </c>
      <c r="B83" s="89" t="s">
        <v>74</v>
      </c>
      <c r="C83" s="37">
        <v>1.9932999999999999E-3</v>
      </c>
      <c r="D83" s="37">
        <v>2.0669E-3</v>
      </c>
      <c r="E83" s="33">
        <f>VLOOKUP(A83,'[2]CY Summary'!$A:$F,6,FALSE)</f>
        <v>-128354.49</v>
      </c>
      <c r="F83" s="33">
        <v>-121830.496</v>
      </c>
      <c r="G83" s="33"/>
      <c r="H83" s="34">
        <v>33403.721400000002</v>
      </c>
      <c r="I83" s="34">
        <v>26704.240099999999</v>
      </c>
      <c r="J83" s="34">
        <v>0</v>
      </c>
      <c r="K83" s="33">
        <v>0</v>
      </c>
      <c r="L83" s="33"/>
      <c r="M83" s="34">
        <v>0</v>
      </c>
      <c r="N83" s="34">
        <v>0</v>
      </c>
      <c r="O83" s="34">
        <v>0</v>
      </c>
      <c r="P83" s="33">
        <v>2427.7862999999998</v>
      </c>
      <c r="Q83" s="33"/>
      <c r="R83" s="34">
        <v>64728.430899999999</v>
      </c>
      <c r="S83" s="35">
        <v>-809.26209999999992</v>
      </c>
      <c r="T83" s="35">
        <v>63919.168799999999</v>
      </c>
    </row>
    <row r="84" spans="1:20">
      <c r="A84" s="88">
        <v>31200</v>
      </c>
      <c r="B84" s="89" t="s">
        <v>75</v>
      </c>
      <c r="C84" s="37">
        <v>3.9153E-3</v>
      </c>
      <c r="D84" s="37">
        <v>4.1901000000000004E-3</v>
      </c>
      <c r="E84" s="33">
        <f>VLOOKUP(A84,'[2]CY Summary'!$A:$F,6,FALSE)</f>
        <v>-260205.21000000002</v>
      </c>
      <c r="F84" s="33">
        <v>-239303.136</v>
      </c>
      <c r="G84" s="33"/>
      <c r="H84" s="34">
        <v>65612.597399999999</v>
      </c>
      <c r="I84" s="34">
        <v>52453.274100000002</v>
      </c>
      <c r="J84" s="34">
        <v>0</v>
      </c>
      <c r="K84" s="33">
        <v>11155.586699999971</v>
      </c>
      <c r="L84" s="33"/>
      <c r="M84" s="34">
        <v>0</v>
      </c>
      <c r="N84" s="34">
        <v>0</v>
      </c>
      <c r="O84" s="34">
        <v>0</v>
      </c>
      <c r="P84" s="33">
        <v>0</v>
      </c>
      <c r="Q84" s="33"/>
      <c r="R84" s="34">
        <v>127141.53690000001</v>
      </c>
      <c r="S84" s="35">
        <v>3718.5288999999902</v>
      </c>
      <c r="T84" s="35">
        <v>130860.0658</v>
      </c>
    </row>
    <row r="85" spans="1:20">
      <c r="A85" s="88">
        <v>31205</v>
      </c>
      <c r="B85" s="89" t="s">
        <v>76</v>
      </c>
      <c r="C85" s="37">
        <v>4.618E-4</v>
      </c>
      <c r="D85" s="37">
        <v>5.0940000000000002E-4</v>
      </c>
      <c r="E85" s="33">
        <f>VLOOKUP(A85,'[2]CY Summary'!$A:$F,6,FALSE)</f>
        <v>-31633.74</v>
      </c>
      <c r="F85" s="33">
        <v>-28225.216</v>
      </c>
      <c r="G85" s="33"/>
      <c r="H85" s="34">
        <v>7738.8444</v>
      </c>
      <c r="I85" s="34">
        <v>6186.7345999999998</v>
      </c>
      <c r="J85" s="34">
        <v>0</v>
      </c>
      <c r="K85" s="33">
        <v>5100.3852000000015</v>
      </c>
      <c r="L85" s="33"/>
      <c r="M85" s="34">
        <v>0</v>
      </c>
      <c r="N85" s="34">
        <v>0</v>
      </c>
      <c r="O85" s="34">
        <v>0</v>
      </c>
      <c r="P85" s="33">
        <v>0</v>
      </c>
      <c r="Q85" s="33"/>
      <c r="R85" s="34">
        <v>14996.0314</v>
      </c>
      <c r="S85" s="35">
        <v>1700.1284000000005</v>
      </c>
      <c r="T85" s="35">
        <v>16696.159800000001</v>
      </c>
    </row>
    <row r="86" spans="1:20">
      <c r="A86" s="88">
        <v>31300</v>
      </c>
      <c r="B86" s="89" t="s">
        <v>77</v>
      </c>
      <c r="C86" s="37">
        <v>1.07221E-2</v>
      </c>
      <c r="D86" s="37">
        <v>1.06321E-2</v>
      </c>
      <c r="E86" s="33">
        <f>VLOOKUP(A86,'[2]CY Summary'!$A:$F,6,FALSE)</f>
        <v>-660253.41</v>
      </c>
      <c r="F86" s="33">
        <v>-655334.75199999998</v>
      </c>
      <c r="G86" s="33"/>
      <c r="H86" s="34">
        <v>179680.95180000001</v>
      </c>
      <c r="I86" s="34">
        <v>143643.9737</v>
      </c>
      <c r="J86" s="34">
        <v>0</v>
      </c>
      <c r="K86" s="33">
        <v>0</v>
      </c>
      <c r="L86" s="33"/>
      <c r="M86" s="34">
        <v>0</v>
      </c>
      <c r="N86" s="34">
        <v>0</v>
      </c>
      <c r="O86" s="34">
        <v>0</v>
      </c>
      <c r="P86" s="33">
        <v>50405.993100000022</v>
      </c>
      <c r="Q86" s="33"/>
      <c r="R86" s="34">
        <v>348178.75329999998</v>
      </c>
      <c r="S86" s="35">
        <v>-16801.997700000007</v>
      </c>
      <c r="T86" s="35">
        <v>331376.75559999997</v>
      </c>
    </row>
    <row r="87" spans="1:20">
      <c r="A87" s="88">
        <v>31301</v>
      </c>
      <c r="B87" s="89" t="s">
        <v>78</v>
      </c>
      <c r="C87" s="37">
        <v>2.6640000000000002E-4</v>
      </c>
      <c r="D87" s="37">
        <v>2.154E-4</v>
      </c>
      <c r="E87" s="33">
        <f>VLOOKUP(A87,'[2]CY Summary'!$A:$F,6,FALSE)</f>
        <v>-13376.34</v>
      </c>
      <c r="F87" s="33">
        <v>-16282.368000000002</v>
      </c>
      <c r="G87" s="33"/>
      <c r="H87" s="34">
        <v>4464.3312000000005</v>
      </c>
      <c r="I87" s="34">
        <v>3568.9608000000003</v>
      </c>
      <c r="J87" s="34">
        <v>0</v>
      </c>
      <c r="K87" s="33">
        <v>0</v>
      </c>
      <c r="L87" s="33"/>
      <c r="M87" s="34">
        <v>0</v>
      </c>
      <c r="N87" s="34">
        <v>0</v>
      </c>
      <c r="O87" s="34">
        <v>0</v>
      </c>
      <c r="P87" s="33">
        <v>4872.0204000000003</v>
      </c>
      <c r="Q87" s="33"/>
      <c r="R87" s="34">
        <v>8650.8072000000011</v>
      </c>
      <c r="S87" s="35">
        <v>-1624.0068000000001</v>
      </c>
      <c r="T87" s="35">
        <v>7026.800400000001</v>
      </c>
    </row>
    <row r="88" spans="1:20">
      <c r="A88" s="88">
        <v>31320</v>
      </c>
      <c r="B88" s="89" t="s">
        <v>79</v>
      </c>
      <c r="C88" s="37">
        <v>1.9375E-3</v>
      </c>
      <c r="D88" s="37">
        <v>1.9859999999999999E-3</v>
      </c>
      <c r="E88" s="33">
        <f>VLOOKUP(A88,'[2]CY Summary'!$A:$F,6,FALSE)</f>
        <v>-123330.59999999999</v>
      </c>
      <c r="F88" s="33">
        <v>-118420</v>
      </c>
      <c r="G88" s="33"/>
      <c r="H88" s="34">
        <v>32468.625</v>
      </c>
      <c r="I88" s="34">
        <v>25956.6875</v>
      </c>
      <c r="J88" s="34">
        <v>0</v>
      </c>
      <c r="K88" s="33">
        <v>0</v>
      </c>
      <c r="L88" s="33"/>
      <c r="M88" s="34">
        <v>0</v>
      </c>
      <c r="N88" s="34">
        <v>0</v>
      </c>
      <c r="O88" s="34">
        <v>0</v>
      </c>
      <c r="P88" s="33">
        <v>6139.7250000000022</v>
      </c>
      <c r="Q88" s="33"/>
      <c r="R88" s="34">
        <v>62916.4375</v>
      </c>
      <c r="S88" s="35">
        <v>-2046.5750000000007</v>
      </c>
      <c r="T88" s="35">
        <v>60869.862500000003</v>
      </c>
    </row>
    <row r="89" spans="1:20">
      <c r="A89" s="88">
        <v>31400</v>
      </c>
      <c r="B89" s="89" t="s">
        <v>80</v>
      </c>
      <c r="C89" s="37">
        <v>4.0455999999999999E-3</v>
      </c>
      <c r="D89" s="37">
        <v>4.1777999999999997E-3</v>
      </c>
      <c r="E89" s="33">
        <f>VLOOKUP(A89,'[2]CY Summary'!$A:$F,6,FALSE)</f>
        <v>-259441.37999999998</v>
      </c>
      <c r="F89" s="33">
        <v>-247267.07199999999</v>
      </c>
      <c r="G89" s="33"/>
      <c r="H89" s="34">
        <v>67796.164799999999</v>
      </c>
      <c r="I89" s="34">
        <v>54198.903200000001</v>
      </c>
      <c r="J89" s="34">
        <v>0</v>
      </c>
      <c r="K89" s="33">
        <v>6048.0609000000113</v>
      </c>
      <c r="L89" s="33"/>
      <c r="M89" s="34">
        <v>0</v>
      </c>
      <c r="N89" s="34">
        <v>0</v>
      </c>
      <c r="O89" s="34">
        <v>0</v>
      </c>
      <c r="P89" s="33">
        <v>0</v>
      </c>
      <c r="Q89" s="33"/>
      <c r="R89" s="34">
        <v>131372.76879999999</v>
      </c>
      <c r="S89" s="35">
        <v>2016.0203000000038</v>
      </c>
      <c r="T89" s="35">
        <v>133388.78909999999</v>
      </c>
    </row>
    <row r="90" spans="1:20">
      <c r="A90" s="88">
        <v>31405</v>
      </c>
      <c r="B90" s="89" t="s">
        <v>81</v>
      </c>
      <c r="C90" s="37">
        <v>7.8370000000000002E-4</v>
      </c>
      <c r="D90" s="37">
        <v>8.1789999999999999E-4</v>
      </c>
      <c r="E90" s="33">
        <f>VLOOKUP(A90,'[2]CY Summary'!$A:$F,6,FALSE)</f>
        <v>-50791.59</v>
      </c>
      <c r="F90" s="33">
        <v>-47899.743999999999</v>
      </c>
      <c r="G90" s="33"/>
      <c r="H90" s="34">
        <v>13133.2446</v>
      </c>
      <c r="I90" s="34">
        <v>10499.2289</v>
      </c>
      <c r="J90" s="34">
        <v>0</v>
      </c>
      <c r="K90" s="33">
        <v>8011.4643000000015</v>
      </c>
      <c r="L90" s="33"/>
      <c r="M90" s="34">
        <v>0</v>
      </c>
      <c r="N90" s="34">
        <v>0</v>
      </c>
      <c r="O90" s="34">
        <v>0</v>
      </c>
      <c r="P90" s="33">
        <v>0</v>
      </c>
      <c r="Q90" s="33"/>
      <c r="R90" s="34">
        <v>25449.090100000001</v>
      </c>
      <c r="S90" s="35">
        <v>2670.4881000000005</v>
      </c>
      <c r="T90" s="35">
        <v>28119.578200000004</v>
      </c>
    </row>
    <row r="91" spans="1:20">
      <c r="A91" s="88">
        <v>31500</v>
      </c>
      <c r="B91" s="89" t="s">
        <v>82</v>
      </c>
      <c r="C91" s="37">
        <v>6.1010000000000003E-4</v>
      </c>
      <c r="D91" s="37">
        <v>6.3369999999999995E-4</v>
      </c>
      <c r="E91" s="33">
        <f>VLOOKUP(A91,'[2]CY Summary'!$A:$F,6,FALSE)</f>
        <v>-39352.769999999997</v>
      </c>
      <c r="F91" s="33">
        <v>-37289.312000000005</v>
      </c>
      <c r="G91" s="33"/>
      <c r="H91" s="34">
        <v>10224.0558</v>
      </c>
      <c r="I91" s="34">
        <v>8173.5097000000005</v>
      </c>
      <c r="J91" s="34">
        <v>0</v>
      </c>
      <c r="K91" s="33">
        <v>2700.5813999999918</v>
      </c>
      <c r="L91" s="33"/>
      <c r="M91" s="34">
        <v>0</v>
      </c>
      <c r="N91" s="34">
        <v>0</v>
      </c>
      <c r="O91" s="34">
        <v>0</v>
      </c>
      <c r="P91" s="33">
        <v>0</v>
      </c>
      <c r="Q91" s="33"/>
      <c r="R91" s="34">
        <v>19811.777300000002</v>
      </c>
      <c r="S91" s="35">
        <v>900.19379999999728</v>
      </c>
      <c r="T91" s="35">
        <v>20711.971099999999</v>
      </c>
    </row>
    <row r="92" spans="1:20">
      <c r="A92" s="88">
        <v>31600</v>
      </c>
      <c r="B92" s="89" t="s">
        <v>83</v>
      </c>
      <c r="C92" s="37">
        <v>2.8373999999999999E-3</v>
      </c>
      <c r="D92" s="37">
        <v>2.9166999999999999E-3</v>
      </c>
      <c r="E92" s="33">
        <f>VLOOKUP(A92,'[2]CY Summary'!$A:$F,6,FALSE)</f>
        <v>-181127.07</v>
      </c>
      <c r="F92" s="33">
        <v>-173421.88800000001</v>
      </c>
      <c r="G92" s="33"/>
      <c r="H92" s="34">
        <v>47549.1492</v>
      </c>
      <c r="I92" s="34">
        <v>38012.647799999999</v>
      </c>
      <c r="J92" s="34">
        <v>0</v>
      </c>
      <c r="K92" s="33">
        <v>4547.8461000000025</v>
      </c>
      <c r="L92" s="33"/>
      <c r="M92" s="34">
        <v>0</v>
      </c>
      <c r="N92" s="34">
        <v>0</v>
      </c>
      <c r="O92" s="34">
        <v>0</v>
      </c>
      <c r="P92" s="33">
        <v>0</v>
      </c>
      <c r="Q92" s="33"/>
      <c r="R92" s="34">
        <v>92138.890199999994</v>
      </c>
      <c r="S92" s="35">
        <v>1515.9487000000008</v>
      </c>
      <c r="T92" s="35">
        <v>93654.838900000002</v>
      </c>
    </row>
    <row r="93" spans="1:20">
      <c r="A93" s="88">
        <v>31605</v>
      </c>
      <c r="B93" s="89" t="s">
        <v>84</v>
      </c>
      <c r="C93" s="37">
        <v>4.2200000000000001E-4</v>
      </c>
      <c r="D93" s="37">
        <v>4.0969999999999998E-4</v>
      </c>
      <c r="E93" s="33">
        <f>VLOOKUP(A93,'[2]CY Summary'!$A:$F,6,FALSE)</f>
        <v>-25442.37</v>
      </c>
      <c r="F93" s="33">
        <v>-25792.639999999999</v>
      </c>
      <c r="G93" s="33"/>
      <c r="H93" s="34">
        <v>7071.8760000000002</v>
      </c>
      <c r="I93" s="34">
        <v>5653.5340000000006</v>
      </c>
      <c r="J93" s="34">
        <v>0</v>
      </c>
      <c r="K93" s="33">
        <v>1573.7879999999986</v>
      </c>
      <c r="L93" s="33"/>
      <c r="M93" s="34">
        <v>0</v>
      </c>
      <c r="N93" s="34">
        <v>0</v>
      </c>
      <c r="O93" s="34">
        <v>0</v>
      </c>
      <c r="P93" s="33">
        <v>0</v>
      </c>
      <c r="Q93" s="33"/>
      <c r="R93" s="34">
        <v>13703.606</v>
      </c>
      <c r="S93" s="35">
        <v>524.59599999999955</v>
      </c>
      <c r="T93" s="35">
        <v>14228.201999999999</v>
      </c>
    </row>
    <row r="94" spans="1:20">
      <c r="A94" s="88">
        <v>31700</v>
      </c>
      <c r="B94" s="89" t="s">
        <v>85</v>
      </c>
      <c r="C94" s="37">
        <v>8.6319999999999995E-4</v>
      </c>
      <c r="D94" s="37">
        <v>8.7489999999999996E-4</v>
      </c>
      <c r="E94" s="33">
        <f>VLOOKUP(A94,'[2]CY Summary'!$A:$F,6,FALSE)</f>
        <v>-54331.29</v>
      </c>
      <c r="F94" s="33">
        <v>-52758.784</v>
      </c>
      <c r="G94" s="33"/>
      <c r="H94" s="34">
        <v>14465.505599999999</v>
      </c>
      <c r="I94" s="34">
        <v>11564.2904</v>
      </c>
      <c r="J94" s="34">
        <v>0</v>
      </c>
      <c r="K94" s="33">
        <v>2747.7198000000008</v>
      </c>
      <c r="L94" s="33"/>
      <c r="M94" s="34">
        <v>0</v>
      </c>
      <c r="N94" s="34">
        <v>0</v>
      </c>
      <c r="O94" s="34">
        <v>0</v>
      </c>
      <c r="P94" s="33">
        <v>0</v>
      </c>
      <c r="Q94" s="33"/>
      <c r="R94" s="34">
        <v>28030.693599999999</v>
      </c>
      <c r="S94" s="35">
        <v>915.90660000000025</v>
      </c>
      <c r="T94" s="35">
        <v>28946.600200000001</v>
      </c>
    </row>
    <row r="95" spans="1:20">
      <c r="A95" s="88">
        <v>31800</v>
      </c>
      <c r="B95" s="89" t="s">
        <v>86</v>
      </c>
      <c r="C95" s="37">
        <v>5.1456000000000002E-3</v>
      </c>
      <c r="D95" s="37">
        <v>5.4010000000000004E-3</v>
      </c>
      <c r="E95" s="33">
        <f>VLOOKUP(A95,'[2]CY Summary'!$A:$F,6,FALSE)</f>
        <v>-335402.10000000003</v>
      </c>
      <c r="F95" s="33">
        <v>-314499.07199999999</v>
      </c>
      <c r="G95" s="33"/>
      <c r="H95" s="34">
        <v>86229.964800000002</v>
      </c>
      <c r="I95" s="34">
        <v>68935.603199999998</v>
      </c>
      <c r="J95" s="34">
        <v>0</v>
      </c>
      <c r="K95" s="33">
        <v>12803.198400000038</v>
      </c>
      <c r="L95" s="33"/>
      <c r="M95" s="34">
        <v>0</v>
      </c>
      <c r="N95" s="34">
        <v>0</v>
      </c>
      <c r="O95" s="34">
        <v>0</v>
      </c>
      <c r="P95" s="33">
        <v>0</v>
      </c>
      <c r="Q95" s="33"/>
      <c r="R95" s="34">
        <v>167093.06880000001</v>
      </c>
      <c r="S95" s="35">
        <v>4267.7328000000125</v>
      </c>
      <c r="T95" s="35">
        <v>171360.80160000001</v>
      </c>
    </row>
    <row r="96" spans="1:20">
      <c r="A96" s="88">
        <v>31805</v>
      </c>
      <c r="B96" s="89" t="s">
        <v>87</v>
      </c>
      <c r="C96" s="37">
        <v>9.9879999999999999E-4</v>
      </c>
      <c r="D96" s="37">
        <v>1.0135999999999999E-3</v>
      </c>
      <c r="E96" s="33">
        <f>VLOOKUP(A96,'[2]CY Summary'!$A:$F,6,FALSE)</f>
        <v>-62944.56</v>
      </c>
      <c r="F96" s="33">
        <v>-61046.656000000003</v>
      </c>
      <c r="G96" s="33"/>
      <c r="H96" s="34">
        <v>16737.8904</v>
      </c>
      <c r="I96" s="34">
        <v>13380.9236</v>
      </c>
      <c r="J96" s="34">
        <v>0</v>
      </c>
      <c r="K96" s="33">
        <v>5481.9357000000018</v>
      </c>
      <c r="L96" s="33"/>
      <c r="M96" s="34">
        <v>0</v>
      </c>
      <c r="N96" s="34">
        <v>0</v>
      </c>
      <c r="O96" s="34">
        <v>0</v>
      </c>
      <c r="P96" s="33">
        <v>0</v>
      </c>
      <c r="Q96" s="33"/>
      <c r="R96" s="34">
        <v>32434.0324</v>
      </c>
      <c r="S96" s="35">
        <v>1827.3119000000006</v>
      </c>
      <c r="T96" s="35">
        <v>34261.344299999997</v>
      </c>
    </row>
    <row r="97" spans="1:20">
      <c r="A97" s="88">
        <v>31810</v>
      </c>
      <c r="B97" s="89" t="s">
        <v>88</v>
      </c>
      <c r="C97" s="37">
        <v>1.3487E-3</v>
      </c>
      <c r="D97" s="37">
        <v>1.3606E-3</v>
      </c>
      <c r="E97" s="33">
        <f>VLOOKUP(A97,'[2]CY Summary'!$A:$F,6,FALSE)</f>
        <v>-84493.26</v>
      </c>
      <c r="F97" s="33">
        <v>-82432.543999999994</v>
      </c>
      <c r="G97" s="33"/>
      <c r="H97" s="34">
        <v>22601.514599999999</v>
      </c>
      <c r="I97" s="34">
        <v>18068.533899999999</v>
      </c>
      <c r="J97" s="34">
        <v>0</v>
      </c>
      <c r="K97" s="33">
        <v>0</v>
      </c>
      <c r="L97" s="33"/>
      <c r="M97" s="34">
        <v>0</v>
      </c>
      <c r="N97" s="34">
        <v>0</v>
      </c>
      <c r="O97" s="34">
        <v>0</v>
      </c>
      <c r="P97" s="33">
        <v>1213.0482000000084</v>
      </c>
      <c r="Q97" s="33"/>
      <c r="R97" s="34">
        <v>43796.335099999997</v>
      </c>
      <c r="S97" s="35">
        <v>-404.34940000000279</v>
      </c>
      <c r="T97" s="35">
        <v>43391.98569999999</v>
      </c>
    </row>
    <row r="98" spans="1:20">
      <c r="A98" s="88">
        <v>31820</v>
      </c>
      <c r="B98" s="89" t="s">
        <v>89</v>
      </c>
      <c r="C98" s="37">
        <v>1.1471999999999999E-3</v>
      </c>
      <c r="D98" s="37">
        <v>1.2298999999999999E-3</v>
      </c>
      <c r="E98" s="33">
        <f>VLOOKUP(A98,'[2]CY Summary'!$A:$F,6,FALSE)</f>
        <v>-76376.789999999994</v>
      </c>
      <c r="F98" s="33">
        <v>-70116.864000000001</v>
      </c>
      <c r="G98" s="33"/>
      <c r="H98" s="34">
        <v>19224.777599999998</v>
      </c>
      <c r="I98" s="34">
        <v>15369.038399999999</v>
      </c>
      <c r="J98" s="34">
        <v>0</v>
      </c>
      <c r="K98" s="33">
        <v>602.76330000000962</v>
      </c>
      <c r="L98" s="33"/>
      <c r="M98" s="34">
        <v>0</v>
      </c>
      <c r="N98" s="34">
        <v>0</v>
      </c>
      <c r="O98" s="34">
        <v>0</v>
      </c>
      <c r="P98" s="33">
        <v>0</v>
      </c>
      <c r="Q98" s="33"/>
      <c r="R98" s="34">
        <v>37253.025599999994</v>
      </c>
      <c r="S98" s="35">
        <v>200.92110000000321</v>
      </c>
      <c r="T98" s="35">
        <v>37453.9467</v>
      </c>
    </row>
    <row r="99" spans="1:20">
      <c r="A99" s="88">
        <v>31900</v>
      </c>
      <c r="B99" s="89" t="s">
        <v>90</v>
      </c>
      <c r="C99" s="37">
        <v>3.2399E-3</v>
      </c>
      <c r="D99" s="37">
        <v>3.137E-3</v>
      </c>
      <c r="E99" s="33">
        <f>VLOOKUP(A99,'[2]CY Summary'!$A:$F,6,FALSE)</f>
        <v>-194807.7</v>
      </c>
      <c r="F99" s="33">
        <v>-198022.68799999999</v>
      </c>
      <c r="G99" s="33"/>
      <c r="H99" s="34">
        <v>54294.244200000001</v>
      </c>
      <c r="I99" s="34">
        <v>43404.940300000002</v>
      </c>
      <c r="J99" s="34">
        <v>0</v>
      </c>
      <c r="K99" s="33">
        <v>0</v>
      </c>
      <c r="L99" s="33"/>
      <c r="M99" s="34">
        <v>0</v>
      </c>
      <c r="N99" s="34">
        <v>0</v>
      </c>
      <c r="O99" s="34">
        <v>0</v>
      </c>
      <c r="P99" s="33">
        <v>12493.286399999983</v>
      </c>
      <c r="Q99" s="33"/>
      <c r="R99" s="34">
        <v>105209.2727</v>
      </c>
      <c r="S99" s="35">
        <v>-4164.4287999999942</v>
      </c>
      <c r="T99" s="35">
        <v>101044.84390000001</v>
      </c>
    </row>
    <row r="100" spans="1:20">
      <c r="A100" s="88">
        <v>32000</v>
      </c>
      <c r="B100" s="89" t="s">
        <v>91</v>
      </c>
      <c r="C100" s="37">
        <v>1.3066E-3</v>
      </c>
      <c r="D100" s="37">
        <v>1.2830999999999999E-3</v>
      </c>
      <c r="E100" s="33">
        <f>VLOOKUP(A100,'[2]CY Summary'!$A:$F,6,FALSE)</f>
        <v>-79680.509999999995</v>
      </c>
      <c r="F100" s="33">
        <v>-79859.391999999993</v>
      </c>
      <c r="G100" s="33"/>
      <c r="H100" s="34">
        <v>21896.002799999998</v>
      </c>
      <c r="I100" s="34">
        <v>17504.520199999999</v>
      </c>
      <c r="J100" s="34">
        <v>0</v>
      </c>
      <c r="K100" s="33">
        <v>0</v>
      </c>
      <c r="L100" s="33"/>
      <c r="M100" s="34">
        <v>0</v>
      </c>
      <c r="N100" s="34">
        <v>0</v>
      </c>
      <c r="O100" s="34">
        <v>0</v>
      </c>
      <c r="P100" s="33">
        <v>3098.3150999999925</v>
      </c>
      <c r="Q100" s="33"/>
      <c r="R100" s="34">
        <v>42429.221799999999</v>
      </c>
      <c r="S100" s="35">
        <v>-1032.7716999999975</v>
      </c>
      <c r="T100" s="35">
        <v>41396.450100000002</v>
      </c>
    </row>
    <row r="101" spans="1:20">
      <c r="A101" s="88">
        <v>32005</v>
      </c>
      <c r="B101" s="89" t="s">
        <v>92</v>
      </c>
      <c r="C101" s="37">
        <v>2.898E-4</v>
      </c>
      <c r="D101" s="37">
        <v>2.8860000000000002E-4</v>
      </c>
      <c r="E101" s="33">
        <f>VLOOKUP(A101,'[2]CY Summary'!$A:$F,6,FALSE)</f>
        <v>-17922.060000000001</v>
      </c>
      <c r="F101" s="33">
        <v>-17712.576000000001</v>
      </c>
      <c r="G101" s="33"/>
      <c r="H101" s="34">
        <v>4856.4683999999997</v>
      </c>
      <c r="I101" s="34">
        <v>3882.4506000000001</v>
      </c>
      <c r="J101" s="34">
        <v>0</v>
      </c>
      <c r="K101" s="33">
        <v>1113.7497000000021</v>
      </c>
      <c r="L101" s="33"/>
      <c r="M101" s="34">
        <v>0</v>
      </c>
      <c r="N101" s="34">
        <v>0</v>
      </c>
      <c r="O101" s="34">
        <v>0</v>
      </c>
      <c r="P101" s="33">
        <v>0</v>
      </c>
      <c r="Q101" s="33"/>
      <c r="R101" s="34">
        <v>9410.6754000000001</v>
      </c>
      <c r="S101" s="35">
        <v>371.24990000000071</v>
      </c>
      <c r="T101" s="35">
        <v>9781.9253000000008</v>
      </c>
    </row>
    <row r="102" spans="1:20">
      <c r="A102" s="88">
        <v>32100</v>
      </c>
      <c r="B102" s="89" t="s">
        <v>93</v>
      </c>
      <c r="C102" s="37">
        <v>7.3490000000000003E-4</v>
      </c>
      <c r="D102" s="37">
        <v>7.8859999999999998E-4</v>
      </c>
      <c r="E102" s="33">
        <f>VLOOKUP(A102,'[2]CY Summary'!$A:$F,6,FALSE)</f>
        <v>-48972.06</v>
      </c>
      <c r="F102" s="33">
        <v>-44917.088000000003</v>
      </c>
      <c r="G102" s="33"/>
      <c r="H102" s="34">
        <v>12315.4542</v>
      </c>
      <c r="I102" s="34">
        <v>9845.4552999999996</v>
      </c>
      <c r="J102" s="34">
        <v>0</v>
      </c>
      <c r="K102" s="33">
        <v>4085.5085999999937</v>
      </c>
      <c r="L102" s="33"/>
      <c r="M102" s="34">
        <v>0</v>
      </c>
      <c r="N102" s="34">
        <v>0</v>
      </c>
      <c r="O102" s="34">
        <v>0</v>
      </c>
      <c r="P102" s="33">
        <v>0</v>
      </c>
      <c r="Q102" s="33"/>
      <c r="R102" s="34">
        <v>23864.4077</v>
      </c>
      <c r="S102" s="35">
        <v>1361.8361999999979</v>
      </c>
      <c r="T102" s="35">
        <v>25226.243899999998</v>
      </c>
    </row>
    <row r="103" spans="1:20">
      <c r="A103" s="88">
        <v>32200</v>
      </c>
      <c r="B103" s="89" t="s">
        <v>94</v>
      </c>
      <c r="C103" s="37">
        <v>4.8739999999999998E-4</v>
      </c>
      <c r="D103" s="37">
        <v>4.8809999999999999E-4</v>
      </c>
      <c r="E103" s="33">
        <f>VLOOKUP(A103,'[2]CY Summary'!$A:$F,6,FALSE)</f>
        <v>-30311.01</v>
      </c>
      <c r="F103" s="33">
        <v>-29789.887999999999</v>
      </c>
      <c r="G103" s="33"/>
      <c r="H103" s="34">
        <v>8167.8491999999997</v>
      </c>
      <c r="I103" s="34">
        <v>6529.6977999999999</v>
      </c>
      <c r="J103" s="34">
        <v>0</v>
      </c>
      <c r="K103" s="33">
        <v>251.23860000000423</v>
      </c>
      <c r="L103" s="33"/>
      <c r="M103" s="34">
        <v>0</v>
      </c>
      <c r="N103" s="34">
        <v>0</v>
      </c>
      <c r="O103" s="34">
        <v>0</v>
      </c>
      <c r="P103" s="33">
        <v>0</v>
      </c>
      <c r="Q103" s="33"/>
      <c r="R103" s="34">
        <v>15827.340199999999</v>
      </c>
      <c r="S103" s="35">
        <v>83.746200000001409</v>
      </c>
      <c r="T103" s="35">
        <v>15911.0864</v>
      </c>
    </row>
    <row r="104" spans="1:20">
      <c r="A104" s="88">
        <v>32300</v>
      </c>
      <c r="B104" s="89" t="s">
        <v>95</v>
      </c>
      <c r="C104" s="37">
        <v>5.4824000000000001E-3</v>
      </c>
      <c r="D104" s="37">
        <v>5.5947999999999996E-3</v>
      </c>
      <c r="E104" s="33">
        <f>VLOOKUP(A104,'[2]CY Summary'!$A:$F,6,FALSE)</f>
        <v>-347437.07999999996</v>
      </c>
      <c r="F104" s="33">
        <v>-335084.288</v>
      </c>
      <c r="G104" s="33"/>
      <c r="H104" s="34">
        <v>91874.059200000003</v>
      </c>
      <c r="I104" s="34">
        <v>73447.712800000008</v>
      </c>
      <c r="J104" s="34">
        <v>0</v>
      </c>
      <c r="K104" s="33">
        <v>0</v>
      </c>
      <c r="L104" s="33"/>
      <c r="M104" s="34">
        <v>0</v>
      </c>
      <c r="N104" s="34">
        <v>0</v>
      </c>
      <c r="O104" s="34">
        <v>0</v>
      </c>
      <c r="P104" s="33">
        <v>6041.9064000000071</v>
      </c>
      <c r="Q104" s="33"/>
      <c r="R104" s="34">
        <v>178029.97520000002</v>
      </c>
      <c r="S104" s="35">
        <v>-2013.9688000000024</v>
      </c>
      <c r="T104" s="35">
        <v>176016.00640000001</v>
      </c>
    </row>
    <row r="105" spans="1:20">
      <c r="A105" s="88">
        <v>32305</v>
      </c>
      <c r="B105" s="89" t="s">
        <v>356</v>
      </c>
      <c r="C105" s="37">
        <v>5.5900000000000004E-4</v>
      </c>
      <c r="D105" s="37">
        <v>5.6249999999999996E-4</v>
      </c>
      <c r="E105" s="33">
        <f>VLOOKUP(A105,'[2]CY Summary'!$A:$F,6,FALSE)</f>
        <v>-34931.25</v>
      </c>
      <c r="F105" s="33">
        <v>-34166.080000000002</v>
      </c>
      <c r="G105" s="33"/>
      <c r="H105" s="34">
        <v>9367.7219999999998</v>
      </c>
      <c r="I105" s="34">
        <v>7488.9230000000007</v>
      </c>
      <c r="J105" s="34">
        <v>0</v>
      </c>
      <c r="K105" s="33">
        <v>2764.9484999999986</v>
      </c>
      <c r="L105" s="33"/>
      <c r="M105" s="34">
        <v>0</v>
      </c>
      <c r="N105" s="34">
        <v>0</v>
      </c>
      <c r="O105" s="34">
        <v>0</v>
      </c>
      <c r="P105" s="33">
        <v>0</v>
      </c>
      <c r="Q105" s="33"/>
      <c r="R105" s="34">
        <v>18152.407000000003</v>
      </c>
      <c r="S105" s="35">
        <v>921.64949999999953</v>
      </c>
      <c r="T105" s="35">
        <v>19074.056500000002</v>
      </c>
    </row>
    <row r="106" spans="1:20">
      <c r="A106" s="88">
        <v>32400</v>
      </c>
      <c r="B106" s="89" t="s">
        <v>96</v>
      </c>
      <c r="C106" s="37">
        <v>1.9689999999999998E-3</v>
      </c>
      <c r="D106" s="37">
        <v>2.0022999999999998E-3</v>
      </c>
      <c r="E106" s="33">
        <f>VLOOKUP(A106,'[2]CY Summary'!$A:$F,6,FALSE)</f>
        <v>-124342.82999999999</v>
      </c>
      <c r="F106" s="33">
        <v>-120345.27999999998</v>
      </c>
      <c r="G106" s="33"/>
      <c r="H106" s="34">
        <v>32996.502</v>
      </c>
      <c r="I106" s="34">
        <v>26378.692999999999</v>
      </c>
      <c r="J106" s="34">
        <v>0</v>
      </c>
      <c r="K106" s="33">
        <v>4559.383499999989</v>
      </c>
      <c r="L106" s="33"/>
      <c r="M106" s="34">
        <v>0</v>
      </c>
      <c r="N106" s="34">
        <v>0</v>
      </c>
      <c r="O106" s="34">
        <v>0</v>
      </c>
      <c r="P106" s="33">
        <v>0</v>
      </c>
      <c r="Q106" s="33"/>
      <c r="R106" s="34">
        <v>63939.336999999992</v>
      </c>
      <c r="S106" s="35">
        <v>1519.7944999999963</v>
      </c>
      <c r="T106" s="35">
        <v>65459.131499999989</v>
      </c>
    </row>
    <row r="107" spans="1:20">
      <c r="A107" s="88">
        <v>32405</v>
      </c>
      <c r="B107" s="89" t="s">
        <v>97</v>
      </c>
      <c r="C107" s="37">
        <v>4.9830000000000002E-4</v>
      </c>
      <c r="D107" s="37">
        <v>4.8999999999999998E-4</v>
      </c>
      <c r="E107" s="33">
        <f>VLOOKUP(A107,'[2]CY Summary'!$A:$F,6,FALSE)</f>
        <v>-30429</v>
      </c>
      <c r="F107" s="33">
        <v>-30456.096000000001</v>
      </c>
      <c r="G107" s="33"/>
      <c r="H107" s="34">
        <v>8350.5114000000012</v>
      </c>
      <c r="I107" s="34">
        <v>6675.7251000000006</v>
      </c>
      <c r="J107" s="34">
        <v>0</v>
      </c>
      <c r="K107" s="33">
        <v>1996.1186999999954</v>
      </c>
      <c r="L107" s="33"/>
      <c r="M107" s="34">
        <v>0</v>
      </c>
      <c r="N107" s="34">
        <v>0</v>
      </c>
      <c r="O107" s="34">
        <v>0</v>
      </c>
      <c r="P107" s="33">
        <v>0</v>
      </c>
      <c r="Q107" s="33"/>
      <c r="R107" s="34">
        <v>16181.295900000001</v>
      </c>
      <c r="S107" s="35">
        <v>665.37289999999848</v>
      </c>
      <c r="T107" s="35">
        <v>16846.668799999999</v>
      </c>
    </row>
    <row r="108" spans="1:20">
      <c r="A108" s="88">
        <v>32410</v>
      </c>
      <c r="B108" s="89" t="s">
        <v>98</v>
      </c>
      <c r="C108" s="37">
        <v>7.3450000000000002E-4</v>
      </c>
      <c r="D108" s="37">
        <v>7.8669999999999999E-4</v>
      </c>
      <c r="E108" s="33">
        <f>VLOOKUP(A108,'[2]CY Summary'!$A:$F,6,FALSE)</f>
        <v>-48854.07</v>
      </c>
      <c r="F108" s="33">
        <v>-44892.639999999999</v>
      </c>
      <c r="G108" s="33"/>
      <c r="H108" s="34">
        <v>12308.751</v>
      </c>
      <c r="I108" s="34">
        <v>9840.0964999999997</v>
      </c>
      <c r="J108" s="34">
        <v>0</v>
      </c>
      <c r="K108" s="33">
        <v>5593.5930000000026</v>
      </c>
      <c r="L108" s="33"/>
      <c r="M108" s="34">
        <v>0</v>
      </c>
      <c r="N108" s="34">
        <v>0</v>
      </c>
      <c r="O108" s="34">
        <v>0</v>
      </c>
      <c r="P108" s="33">
        <v>0</v>
      </c>
      <c r="Q108" s="33"/>
      <c r="R108" s="34">
        <v>23851.4185</v>
      </c>
      <c r="S108" s="35">
        <v>1864.5310000000009</v>
      </c>
      <c r="T108" s="35">
        <v>25715.949500000002</v>
      </c>
    </row>
    <row r="109" spans="1:20">
      <c r="A109" s="88">
        <v>32420</v>
      </c>
      <c r="B109" s="89" t="s">
        <v>99</v>
      </c>
      <c r="C109" s="37">
        <v>0</v>
      </c>
      <c r="D109" s="37">
        <v>0</v>
      </c>
      <c r="E109" s="33">
        <f>VLOOKUP(A109,'[2]CY Summary'!$A:$F,6,FALSE)</f>
        <v>0</v>
      </c>
      <c r="F109" s="33">
        <v>0</v>
      </c>
      <c r="G109" s="33"/>
      <c r="H109" s="34">
        <v>0</v>
      </c>
      <c r="I109" s="34">
        <v>0</v>
      </c>
      <c r="J109" s="34">
        <v>0</v>
      </c>
      <c r="K109" s="33">
        <v>0</v>
      </c>
      <c r="L109" s="33"/>
      <c r="M109" s="34">
        <v>0</v>
      </c>
      <c r="N109" s="34">
        <v>0</v>
      </c>
      <c r="O109" s="34">
        <v>0</v>
      </c>
      <c r="P109" s="33">
        <v>0</v>
      </c>
      <c r="Q109" s="33"/>
      <c r="R109" s="34">
        <v>0</v>
      </c>
      <c r="S109" s="35">
        <v>0</v>
      </c>
      <c r="T109" s="35">
        <v>0</v>
      </c>
    </row>
    <row r="110" spans="1:20">
      <c r="A110" s="88">
        <v>32500</v>
      </c>
      <c r="B110" s="89" t="s">
        <v>357</v>
      </c>
      <c r="C110" s="37">
        <v>4.2446999999999997E-3</v>
      </c>
      <c r="D110" s="37">
        <v>4.5309E-3</v>
      </c>
      <c r="E110" s="33">
        <f>VLOOKUP(A110,'[2]CY Summary'!$A:$F,6,FALSE)</f>
        <v>-281368.89</v>
      </c>
      <c r="F110" s="33">
        <v>-259436.06399999998</v>
      </c>
      <c r="G110" s="33"/>
      <c r="H110" s="34">
        <v>71132.6826</v>
      </c>
      <c r="I110" s="34">
        <v>56866.245899999994</v>
      </c>
      <c r="J110" s="34">
        <v>0</v>
      </c>
      <c r="K110" s="33">
        <v>9728.853300000017</v>
      </c>
      <c r="L110" s="33"/>
      <c r="M110" s="34">
        <v>0</v>
      </c>
      <c r="N110" s="34">
        <v>0</v>
      </c>
      <c r="O110" s="34">
        <v>0</v>
      </c>
      <c r="P110" s="33">
        <v>0</v>
      </c>
      <c r="Q110" s="33"/>
      <c r="R110" s="34">
        <v>137838.14309999999</v>
      </c>
      <c r="S110" s="35">
        <v>3242.9511000000057</v>
      </c>
      <c r="T110" s="35">
        <v>141081.09419999999</v>
      </c>
    </row>
    <row r="111" spans="1:20">
      <c r="A111" s="88">
        <v>32505</v>
      </c>
      <c r="B111" s="89" t="s">
        <v>100</v>
      </c>
      <c r="C111" s="37">
        <v>6.581E-4</v>
      </c>
      <c r="D111" s="37">
        <v>6.3960000000000004E-4</v>
      </c>
      <c r="E111" s="33">
        <f>VLOOKUP(A111,'[2]CY Summary'!$A:$F,6,FALSE)</f>
        <v>-39719.160000000003</v>
      </c>
      <c r="F111" s="33">
        <v>-40223.072</v>
      </c>
      <c r="G111" s="33"/>
      <c r="H111" s="34">
        <v>11028.4398</v>
      </c>
      <c r="I111" s="34">
        <v>8816.5656999999992</v>
      </c>
      <c r="J111" s="34">
        <v>0</v>
      </c>
      <c r="K111" s="33">
        <v>349.88340000000608</v>
      </c>
      <c r="L111" s="33"/>
      <c r="M111" s="34">
        <v>0</v>
      </c>
      <c r="N111" s="34">
        <v>0</v>
      </c>
      <c r="O111" s="34">
        <v>0</v>
      </c>
      <c r="P111" s="33">
        <v>0</v>
      </c>
      <c r="Q111" s="33"/>
      <c r="R111" s="34">
        <v>21370.481299999999</v>
      </c>
      <c r="S111" s="35">
        <v>116.62780000000203</v>
      </c>
      <c r="T111" s="35">
        <v>21487.109100000001</v>
      </c>
    </row>
    <row r="112" spans="1:20">
      <c r="A112" s="88">
        <v>32600</v>
      </c>
      <c r="B112" s="89" t="s">
        <v>101</v>
      </c>
      <c r="C112" s="37">
        <v>1.5234899999999999E-2</v>
      </c>
      <c r="D112" s="37">
        <v>1.584E-2</v>
      </c>
      <c r="E112" s="33">
        <f>VLOOKUP(A112,'[2]CY Summary'!$A:$F,6,FALSE)</f>
        <v>-983664</v>
      </c>
      <c r="F112" s="33">
        <v>-931157.08799999999</v>
      </c>
      <c r="G112" s="33"/>
      <c r="H112" s="34">
        <v>255306.45419999998</v>
      </c>
      <c r="I112" s="34">
        <v>204101.9553</v>
      </c>
      <c r="J112" s="34">
        <v>0</v>
      </c>
      <c r="K112" s="33">
        <v>19879.248600000108</v>
      </c>
      <c r="L112" s="33"/>
      <c r="M112" s="34">
        <v>0</v>
      </c>
      <c r="N112" s="34">
        <v>0</v>
      </c>
      <c r="O112" s="34">
        <v>0</v>
      </c>
      <c r="P112" s="33">
        <v>0</v>
      </c>
      <c r="Q112" s="33"/>
      <c r="R112" s="34">
        <v>494722.90769999998</v>
      </c>
      <c r="S112" s="35">
        <v>6626.416200000036</v>
      </c>
      <c r="T112" s="35">
        <v>501349.32390000002</v>
      </c>
    </row>
    <row r="113" spans="1:20">
      <c r="A113" s="88">
        <v>32605</v>
      </c>
      <c r="B113" s="89" t="s">
        <v>102</v>
      </c>
      <c r="C113" s="37">
        <v>2.2406000000000001E-3</v>
      </c>
      <c r="D113" s="37">
        <v>2.2585000000000001E-3</v>
      </c>
      <c r="E113" s="33">
        <f>VLOOKUP(A113,'[2]CY Summary'!$A:$F,6,FALSE)</f>
        <v>-140252.85</v>
      </c>
      <c r="F113" s="33">
        <v>-136945.47200000001</v>
      </c>
      <c r="G113" s="33"/>
      <c r="H113" s="34">
        <v>37547.974800000004</v>
      </c>
      <c r="I113" s="34">
        <v>30017.318200000002</v>
      </c>
      <c r="J113" s="34">
        <v>0</v>
      </c>
      <c r="K113" s="33">
        <v>8803.9433999999965</v>
      </c>
      <c r="L113" s="33"/>
      <c r="M113" s="34">
        <v>0</v>
      </c>
      <c r="N113" s="34">
        <v>0</v>
      </c>
      <c r="O113" s="34">
        <v>0</v>
      </c>
      <c r="P113" s="33">
        <v>0</v>
      </c>
      <c r="Q113" s="33"/>
      <c r="R113" s="34">
        <v>72759.003800000006</v>
      </c>
      <c r="S113" s="35">
        <v>2934.6477999999988</v>
      </c>
      <c r="T113" s="35">
        <v>75693.651600000012</v>
      </c>
    </row>
    <row r="114" spans="1:20">
      <c r="A114" s="88">
        <v>32700</v>
      </c>
      <c r="B114" s="89" t="s">
        <v>103</v>
      </c>
      <c r="C114" s="37">
        <v>1.4205999999999999E-3</v>
      </c>
      <c r="D114" s="37">
        <v>1.3795999999999999E-3</v>
      </c>
      <c r="E114" s="33">
        <f>VLOOKUP(A114,'[2]CY Summary'!$A:$F,6,FALSE)</f>
        <v>-85673.159999999989</v>
      </c>
      <c r="F114" s="33">
        <v>-86827.072</v>
      </c>
      <c r="G114" s="33"/>
      <c r="H114" s="34">
        <v>23806.414799999999</v>
      </c>
      <c r="I114" s="34">
        <v>19031.778200000001</v>
      </c>
      <c r="J114" s="34">
        <v>0</v>
      </c>
      <c r="K114" s="33">
        <v>0</v>
      </c>
      <c r="L114" s="33"/>
      <c r="M114" s="34">
        <v>0</v>
      </c>
      <c r="N114" s="34">
        <v>0</v>
      </c>
      <c r="O114" s="34">
        <v>0</v>
      </c>
      <c r="P114" s="33">
        <v>2920.5591000000022</v>
      </c>
      <c r="Q114" s="33"/>
      <c r="R114" s="34">
        <v>46131.143799999998</v>
      </c>
      <c r="S114" s="35">
        <v>-973.51970000000074</v>
      </c>
      <c r="T114" s="35">
        <v>45157.624100000001</v>
      </c>
    </row>
    <row r="115" spans="1:20">
      <c r="A115" s="88">
        <v>32800</v>
      </c>
      <c r="B115" s="89" t="s">
        <v>104</v>
      </c>
      <c r="C115" s="37">
        <v>1.9001999999999999E-3</v>
      </c>
      <c r="D115" s="37">
        <v>1.8781E-3</v>
      </c>
      <c r="E115" s="33">
        <f>VLOOKUP(A115,'[2]CY Summary'!$A:$F,6,FALSE)</f>
        <v>-116630.01</v>
      </c>
      <c r="F115" s="33">
        <v>-116140.22399999999</v>
      </c>
      <c r="G115" s="33"/>
      <c r="H115" s="34">
        <v>31843.551599999999</v>
      </c>
      <c r="I115" s="34">
        <v>25456.9794</v>
      </c>
      <c r="J115" s="34">
        <v>0</v>
      </c>
      <c r="K115" s="33">
        <v>6287.8503000000055</v>
      </c>
      <c r="L115" s="33"/>
      <c r="M115" s="34">
        <v>0</v>
      </c>
      <c r="N115" s="34">
        <v>0</v>
      </c>
      <c r="O115" s="34">
        <v>0</v>
      </c>
      <c r="P115" s="33">
        <v>0</v>
      </c>
      <c r="Q115" s="33"/>
      <c r="R115" s="34">
        <v>61705.194599999995</v>
      </c>
      <c r="S115" s="35">
        <v>2095.9501000000018</v>
      </c>
      <c r="T115" s="35">
        <v>63801.144699999997</v>
      </c>
    </row>
    <row r="116" spans="1:20">
      <c r="A116" s="88">
        <v>32900</v>
      </c>
      <c r="B116" s="89" t="s">
        <v>105</v>
      </c>
      <c r="C116" s="37">
        <v>5.7412000000000001E-3</v>
      </c>
      <c r="D116" s="37">
        <v>5.8910999999999998E-3</v>
      </c>
      <c r="E116" s="33">
        <f>VLOOKUP(A116,'[2]CY Summary'!$A:$F,6,FALSE)</f>
        <v>-365837.31</v>
      </c>
      <c r="F116" s="33">
        <v>-350902.14400000003</v>
      </c>
      <c r="G116" s="33"/>
      <c r="H116" s="34">
        <v>96211.029600000009</v>
      </c>
      <c r="I116" s="34">
        <v>76914.856400000004</v>
      </c>
      <c r="J116" s="34">
        <v>0</v>
      </c>
      <c r="K116" s="33">
        <v>1787.176799999972</v>
      </c>
      <c r="L116" s="33"/>
      <c r="M116" s="34">
        <v>0</v>
      </c>
      <c r="N116" s="34">
        <v>0</v>
      </c>
      <c r="O116" s="34">
        <v>0</v>
      </c>
      <c r="P116" s="33">
        <v>0</v>
      </c>
      <c r="Q116" s="33"/>
      <c r="R116" s="34">
        <v>186433.98759999999</v>
      </c>
      <c r="S116" s="35">
        <v>595.72559999999066</v>
      </c>
      <c r="T116" s="35">
        <v>187029.7132</v>
      </c>
    </row>
    <row r="117" spans="1:20">
      <c r="A117" s="88">
        <v>32901</v>
      </c>
      <c r="B117" s="89" t="s">
        <v>358</v>
      </c>
      <c r="C117" s="37">
        <v>1.329E-4</v>
      </c>
      <c r="D117" s="37">
        <v>1.8709999999999999E-4</v>
      </c>
      <c r="E117" s="33">
        <f>VLOOKUP(A117,'[2]CY Summary'!$A:$F,6,FALSE)</f>
        <v>-11618.91</v>
      </c>
      <c r="F117" s="33">
        <v>-8122.848</v>
      </c>
      <c r="G117" s="33"/>
      <c r="H117" s="34">
        <v>2227.1381999999999</v>
      </c>
      <c r="I117" s="34">
        <v>1780.4613000000002</v>
      </c>
      <c r="J117" s="34">
        <v>0</v>
      </c>
      <c r="K117" s="33">
        <v>1964.1080999999995</v>
      </c>
      <c r="L117" s="33"/>
      <c r="M117" s="34">
        <v>0</v>
      </c>
      <c r="N117" s="34">
        <v>0</v>
      </c>
      <c r="O117" s="34">
        <v>0</v>
      </c>
      <c r="P117" s="33">
        <v>0</v>
      </c>
      <c r="Q117" s="33"/>
      <c r="R117" s="34">
        <v>4315.6617000000006</v>
      </c>
      <c r="S117" s="35">
        <v>654.70269999999982</v>
      </c>
      <c r="T117" s="35">
        <v>4970.3644000000004</v>
      </c>
    </row>
    <row r="118" spans="1:20">
      <c r="A118" s="88">
        <v>32905</v>
      </c>
      <c r="B118" s="89" t="s">
        <v>106</v>
      </c>
      <c r="C118" s="37">
        <v>8.4650000000000003E-4</v>
      </c>
      <c r="D118" s="37">
        <v>8.3339999999999998E-4</v>
      </c>
      <c r="E118" s="33">
        <f>VLOOKUP(A118,'[2]CY Summary'!$A:$F,6,FALSE)</f>
        <v>-51754.14</v>
      </c>
      <c r="F118" s="33">
        <v>-51738.080000000002</v>
      </c>
      <c r="G118" s="33"/>
      <c r="H118" s="34">
        <v>14185.647000000001</v>
      </c>
      <c r="I118" s="34">
        <v>11340.5605</v>
      </c>
      <c r="J118" s="34">
        <v>0</v>
      </c>
      <c r="K118" s="33">
        <v>1831.7085000000043</v>
      </c>
      <c r="L118" s="33"/>
      <c r="M118" s="34">
        <v>0</v>
      </c>
      <c r="N118" s="34">
        <v>0</v>
      </c>
      <c r="O118" s="34">
        <v>0</v>
      </c>
      <c r="P118" s="33">
        <v>0</v>
      </c>
      <c r="Q118" s="33"/>
      <c r="R118" s="34">
        <v>27488.394500000002</v>
      </c>
      <c r="S118" s="35">
        <v>610.56950000000143</v>
      </c>
      <c r="T118" s="35">
        <v>28098.964000000004</v>
      </c>
    </row>
    <row r="119" spans="1:20">
      <c r="A119" s="88">
        <v>32910</v>
      </c>
      <c r="B119" s="89" t="s">
        <v>107</v>
      </c>
      <c r="C119" s="37">
        <v>1.0832999999999999E-3</v>
      </c>
      <c r="D119" s="37">
        <v>1.088E-3</v>
      </c>
      <c r="E119" s="33">
        <f>VLOOKUP(A119,'[2]CY Summary'!$A:$F,6,FALSE)</f>
        <v>-67564.800000000003</v>
      </c>
      <c r="F119" s="33">
        <v>-66211.296000000002</v>
      </c>
      <c r="G119" s="33"/>
      <c r="H119" s="34">
        <v>18153.9414</v>
      </c>
      <c r="I119" s="34">
        <v>14512.970099999999</v>
      </c>
      <c r="J119" s="34">
        <v>0</v>
      </c>
      <c r="K119" s="33">
        <v>885.19620000000941</v>
      </c>
      <c r="L119" s="33"/>
      <c r="M119" s="34">
        <v>0</v>
      </c>
      <c r="N119" s="34">
        <v>0</v>
      </c>
      <c r="O119" s="34">
        <v>0</v>
      </c>
      <c r="P119" s="33">
        <v>0</v>
      </c>
      <c r="Q119" s="33"/>
      <c r="R119" s="34">
        <v>35178.000899999999</v>
      </c>
      <c r="S119" s="35">
        <v>295.06540000000314</v>
      </c>
      <c r="T119" s="35">
        <v>35473.066300000006</v>
      </c>
    </row>
    <row r="120" spans="1:20">
      <c r="A120" s="88">
        <v>32920</v>
      </c>
      <c r="B120" s="89" t="s">
        <v>108</v>
      </c>
      <c r="C120" s="37">
        <v>9.0410000000000002E-4</v>
      </c>
      <c r="D120" s="37">
        <v>9.0510000000000005E-4</v>
      </c>
      <c r="E120" s="33">
        <f>VLOOKUP(A120,'[2]CY Summary'!$A:$F,6,FALSE)</f>
        <v>-56206.710000000006</v>
      </c>
      <c r="F120" s="33">
        <v>-55258.592000000004</v>
      </c>
      <c r="G120" s="33"/>
      <c r="H120" s="34">
        <v>15150.907800000001</v>
      </c>
      <c r="I120" s="34">
        <v>12112.227699999999</v>
      </c>
      <c r="J120" s="34">
        <v>0</v>
      </c>
      <c r="K120" s="33">
        <v>0</v>
      </c>
      <c r="L120" s="33"/>
      <c r="M120" s="34">
        <v>0</v>
      </c>
      <c r="N120" s="34">
        <v>0</v>
      </c>
      <c r="O120" s="34">
        <v>0</v>
      </c>
      <c r="P120" s="33">
        <v>1644.3725999999897</v>
      </c>
      <c r="Q120" s="33"/>
      <c r="R120" s="34">
        <v>29358.8393</v>
      </c>
      <c r="S120" s="35">
        <v>-548.12419999999656</v>
      </c>
      <c r="T120" s="35">
        <v>28810.715100000001</v>
      </c>
    </row>
    <row r="121" spans="1:20">
      <c r="A121" s="88">
        <v>33000</v>
      </c>
      <c r="B121" s="89" t="s">
        <v>109</v>
      </c>
      <c r="C121" s="37">
        <v>2.1795E-3</v>
      </c>
      <c r="D121" s="37">
        <v>2.2732999999999998E-3</v>
      </c>
      <c r="E121" s="33">
        <f>VLOOKUP(A121,'[2]CY Summary'!$A:$F,6,FALSE)</f>
        <v>-141171.93</v>
      </c>
      <c r="F121" s="33">
        <v>-133211.04</v>
      </c>
      <c r="G121" s="33"/>
      <c r="H121" s="34">
        <v>36524.061000000002</v>
      </c>
      <c r="I121" s="34">
        <v>29198.761500000001</v>
      </c>
      <c r="J121" s="34">
        <v>0</v>
      </c>
      <c r="K121" s="33">
        <v>0</v>
      </c>
      <c r="L121" s="33"/>
      <c r="M121" s="34">
        <v>0</v>
      </c>
      <c r="N121" s="34">
        <v>0</v>
      </c>
      <c r="O121" s="34">
        <v>0</v>
      </c>
      <c r="P121" s="33">
        <v>739.96950000000288</v>
      </c>
      <c r="Q121" s="33"/>
      <c r="R121" s="34">
        <v>70774.9035</v>
      </c>
      <c r="S121" s="35">
        <v>-246.65650000000096</v>
      </c>
      <c r="T121" s="35">
        <v>70528.247000000003</v>
      </c>
    </row>
    <row r="122" spans="1:20">
      <c r="A122" s="88">
        <v>33001</v>
      </c>
      <c r="B122" s="89" t="s">
        <v>110</v>
      </c>
      <c r="C122" s="37">
        <v>7.5599999999999994E-5</v>
      </c>
      <c r="D122" s="37">
        <v>6.6299999999999999E-5</v>
      </c>
      <c r="E122" s="33">
        <f>VLOOKUP(A122,'[2]CY Summary'!$A:$F,6,FALSE)</f>
        <v>-4117.2299999999996</v>
      </c>
      <c r="F122" s="33">
        <v>-4620.6719999999996</v>
      </c>
      <c r="G122" s="33"/>
      <c r="H122" s="34">
        <v>1266.9047999999998</v>
      </c>
      <c r="I122" s="34">
        <v>1012.8131999999999</v>
      </c>
      <c r="J122" s="34">
        <v>0</v>
      </c>
      <c r="K122" s="33">
        <v>0</v>
      </c>
      <c r="L122" s="33"/>
      <c r="M122" s="34">
        <v>0</v>
      </c>
      <c r="N122" s="34">
        <v>0</v>
      </c>
      <c r="O122" s="34">
        <v>0</v>
      </c>
      <c r="P122" s="33">
        <v>1073.6390999999999</v>
      </c>
      <c r="Q122" s="33"/>
      <c r="R122" s="34">
        <v>2454.9587999999999</v>
      </c>
      <c r="S122" s="35">
        <v>-357.87969999999996</v>
      </c>
      <c r="T122" s="35">
        <v>2097.0790999999999</v>
      </c>
    </row>
    <row r="123" spans="1:20">
      <c r="A123" s="88">
        <v>33027</v>
      </c>
      <c r="B123" s="89" t="s">
        <v>111</v>
      </c>
      <c r="C123" s="37">
        <v>2.5589999999999999E-4</v>
      </c>
      <c r="D123" s="37">
        <v>2.1880000000000001E-4</v>
      </c>
      <c r="E123" s="33">
        <f>VLOOKUP(A123,'[2]CY Summary'!$A:$F,6,FALSE)</f>
        <v>-13587.48</v>
      </c>
      <c r="F123" s="33">
        <v>-15640.607999999998</v>
      </c>
      <c r="G123" s="33"/>
      <c r="H123" s="34">
        <v>4288.3721999999998</v>
      </c>
      <c r="I123" s="34">
        <v>3428.2922999999996</v>
      </c>
      <c r="J123" s="34">
        <v>0</v>
      </c>
      <c r="K123" s="33">
        <v>0</v>
      </c>
      <c r="L123" s="33"/>
      <c r="M123" s="34">
        <v>0</v>
      </c>
      <c r="N123" s="34">
        <v>0</v>
      </c>
      <c r="O123" s="34">
        <v>0</v>
      </c>
      <c r="P123" s="33">
        <v>4360.2548999999981</v>
      </c>
      <c r="Q123" s="33"/>
      <c r="R123" s="34">
        <v>8309.8406999999988</v>
      </c>
      <c r="S123" s="35">
        <v>-1453.4182999999994</v>
      </c>
      <c r="T123" s="35">
        <v>6856.4223999999995</v>
      </c>
    </row>
    <row r="124" spans="1:20">
      <c r="A124" s="88">
        <v>33100</v>
      </c>
      <c r="B124" s="89" t="s">
        <v>112</v>
      </c>
      <c r="C124" s="37">
        <v>3.1421999999999999E-3</v>
      </c>
      <c r="D124" s="37">
        <v>3.2885000000000002E-3</v>
      </c>
      <c r="E124" s="33">
        <f>VLOOKUP(A124,'[2]CY Summary'!$A:$F,6,FALSE)</f>
        <v>-204215.85</v>
      </c>
      <c r="F124" s="33">
        <v>-192051.264</v>
      </c>
      <c r="G124" s="33"/>
      <c r="H124" s="34">
        <v>52656.9876</v>
      </c>
      <c r="I124" s="34">
        <v>42096.053399999997</v>
      </c>
      <c r="J124" s="34">
        <v>0</v>
      </c>
      <c r="K124" s="33">
        <v>4492.6908000000039</v>
      </c>
      <c r="L124" s="33"/>
      <c r="M124" s="34">
        <v>0</v>
      </c>
      <c r="N124" s="34">
        <v>0</v>
      </c>
      <c r="O124" s="34">
        <v>0</v>
      </c>
      <c r="P124" s="33">
        <v>0</v>
      </c>
      <c r="Q124" s="33"/>
      <c r="R124" s="34">
        <v>102036.6606</v>
      </c>
      <c r="S124" s="35">
        <v>1497.5636000000013</v>
      </c>
      <c r="T124" s="35">
        <v>103534.2242</v>
      </c>
    </row>
    <row r="125" spans="1:20">
      <c r="A125" s="88">
        <v>33105</v>
      </c>
      <c r="B125" s="89" t="s">
        <v>113</v>
      </c>
      <c r="C125" s="37">
        <v>3.4890000000000002E-4</v>
      </c>
      <c r="D125" s="37">
        <v>3.4590000000000001E-4</v>
      </c>
      <c r="E125" s="33">
        <f>VLOOKUP(A125,'[2]CY Summary'!$A:$F,6,FALSE)</f>
        <v>-21480.39</v>
      </c>
      <c r="F125" s="33">
        <v>-21324.768</v>
      </c>
      <c r="G125" s="33"/>
      <c r="H125" s="34">
        <v>5846.8662000000004</v>
      </c>
      <c r="I125" s="34">
        <v>4674.2133000000003</v>
      </c>
      <c r="J125" s="34">
        <v>0</v>
      </c>
      <c r="K125" s="33">
        <v>863.1470999999965</v>
      </c>
      <c r="L125" s="33"/>
      <c r="M125" s="34">
        <v>0</v>
      </c>
      <c r="N125" s="34">
        <v>0</v>
      </c>
      <c r="O125" s="34">
        <v>0</v>
      </c>
      <c r="P125" s="33">
        <v>0</v>
      </c>
      <c r="Q125" s="33"/>
      <c r="R125" s="34">
        <v>11329.8297</v>
      </c>
      <c r="S125" s="35">
        <v>287.71569999999883</v>
      </c>
      <c r="T125" s="35">
        <v>11617.545399999999</v>
      </c>
    </row>
    <row r="126" spans="1:20">
      <c r="A126" s="88">
        <v>33200</v>
      </c>
      <c r="B126" s="89" t="s">
        <v>114</v>
      </c>
      <c r="C126" s="37">
        <v>1.38841E-2</v>
      </c>
      <c r="D126" s="37">
        <v>1.42872E-2</v>
      </c>
      <c r="E126" s="33">
        <f>VLOOKUP(A126,'[2]CY Summary'!$A:$F,6,FALSE)</f>
        <v>-887235.12</v>
      </c>
      <c r="F126" s="33">
        <v>-848596.19200000004</v>
      </c>
      <c r="G126" s="33"/>
      <c r="H126" s="34">
        <v>232669.74780000001</v>
      </c>
      <c r="I126" s="34">
        <v>186005.28769999999</v>
      </c>
      <c r="J126" s="34">
        <v>0</v>
      </c>
      <c r="K126" s="33">
        <v>0</v>
      </c>
      <c r="L126" s="33"/>
      <c r="M126" s="34">
        <v>0</v>
      </c>
      <c r="N126" s="34">
        <v>0</v>
      </c>
      <c r="O126" s="34">
        <v>0</v>
      </c>
      <c r="P126" s="33">
        <v>27548.532599999977</v>
      </c>
      <c r="Q126" s="33"/>
      <c r="R126" s="34">
        <v>450858.37929999997</v>
      </c>
      <c r="S126" s="35">
        <v>-9182.8441999999923</v>
      </c>
      <c r="T126" s="35">
        <v>441675.53509999998</v>
      </c>
    </row>
    <row r="127" spans="1:20">
      <c r="A127" s="88">
        <v>33202</v>
      </c>
      <c r="B127" s="89" t="s">
        <v>115</v>
      </c>
      <c r="C127" s="37">
        <v>2.05E-4</v>
      </c>
      <c r="D127" s="37">
        <v>1.6670000000000001E-4</v>
      </c>
      <c r="E127" s="33">
        <f>VLOOKUP(A127,'[2]CY Summary'!$A:$F,6,FALSE)</f>
        <v>-10352.070000000002</v>
      </c>
      <c r="F127" s="33">
        <v>-12529.6</v>
      </c>
      <c r="G127" s="33"/>
      <c r="H127" s="34">
        <v>3435.39</v>
      </c>
      <c r="I127" s="34">
        <v>2746.3849999999998</v>
      </c>
      <c r="J127" s="34">
        <v>0</v>
      </c>
      <c r="K127" s="33">
        <v>0</v>
      </c>
      <c r="L127" s="33"/>
      <c r="M127" s="34">
        <v>0</v>
      </c>
      <c r="N127" s="34">
        <v>0</v>
      </c>
      <c r="O127" s="34">
        <v>0</v>
      </c>
      <c r="P127" s="33">
        <v>3516.3449999999993</v>
      </c>
      <c r="Q127" s="33"/>
      <c r="R127" s="34">
        <v>6656.9650000000001</v>
      </c>
      <c r="S127" s="35">
        <v>-1172.1149999999998</v>
      </c>
      <c r="T127" s="35">
        <v>5484.85</v>
      </c>
    </row>
    <row r="128" spans="1:20">
      <c r="A128" s="88">
        <v>33203</v>
      </c>
      <c r="B128" s="89" t="s">
        <v>116</v>
      </c>
      <c r="C128" s="37">
        <v>1.283E-4</v>
      </c>
      <c r="D128" s="37">
        <v>1.2510000000000001E-4</v>
      </c>
      <c r="E128" s="33">
        <f>VLOOKUP(A128,'[2]CY Summary'!$A:$F,6,FALSE)</f>
        <v>-7768.71</v>
      </c>
      <c r="F128" s="33">
        <v>-7841.6959999999999</v>
      </c>
      <c r="G128" s="33"/>
      <c r="H128" s="34">
        <v>2150.0513999999998</v>
      </c>
      <c r="I128" s="34">
        <v>1718.8351</v>
      </c>
      <c r="J128" s="34">
        <v>0</v>
      </c>
      <c r="K128" s="33">
        <v>0</v>
      </c>
      <c r="L128" s="33"/>
      <c r="M128" s="34">
        <v>0</v>
      </c>
      <c r="N128" s="34">
        <v>0</v>
      </c>
      <c r="O128" s="34">
        <v>0</v>
      </c>
      <c r="P128" s="33">
        <v>1568.5113000000006</v>
      </c>
      <c r="Q128" s="33"/>
      <c r="R128" s="34">
        <v>4166.2858999999999</v>
      </c>
      <c r="S128" s="35">
        <v>-522.83710000000019</v>
      </c>
      <c r="T128" s="35">
        <v>3643.4487999999997</v>
      </c>
    </row>
    <row r="129" spans="1:20">
      <c r="A129" s="88">
        <v>33204</v>
      </c>
      <c r="B129" s="89" t="s">
        <v>117</v>
      </c>
      <c r="C129" s="37">
        <v>4.215E-4</v>
      </c>
      <c r="D129" s="37">
        <v>4.1169999999999998E-4</v>
      </c>
      <c r="E129" s="33">
        <f>VLOOKUP(A129,'[2]CY Summary'!$A:$F,6,FALSE)</f>
        <v>-25566.57</v>
      </c>
      <c r="F129" s="33">
        <v>-25762.080000000002</v>
      </c>
      <c r="G129" s="33"/>
      <c r="H129" s="34">
        <v>7063.4970000000003</v>
      </c>
      <c r="I129" s="34">
        <v>5646.8355000000001</v>
      </c>
      <c r="J129" s="34">
        <v>0</v>
      </c>
      <c r="K129" s="33">
        <v>0</v>
      </c>
      <c r="L129" s="33"/>
      <c r="M129" s="34">
        <v>0</v>
      </c>
      <c r="N129" s="34">
        <v>0</v>
      </c>
      <c r="O129" s="34">
        <v>0</v>
      </c>
      <c r="P129" s="33">
        <v>4625.0040000000017</v>
      </c>
      <c r="Q129" s="33"/>
      <c r="R129" s="34">
        <v>13687.369500000001</v>
      </c>
      <c r="S129" s="35">
        <v>-1541.6680000000006</v>
      </c>
      <c r="T129" s="35">
        <v>12145.701499999999</v>
      </c>
    </row>
    <row r="130" spans="1:20">
      <c r="A130" s="88">
        <v>33205</v>
      </c>
      <c r="B130" s="89" t="s">
        <v>118</v>
      </c>
      <c r="C130" s="37">
        <v>1.1609999999999999E-3</v>
      </c>
      <c r="D130" s="37">
        <v>1.1393E-3</v>
      </c>
      <c r="E130" s="33">
        <f>VLOOKUP(A130,'[2]CY Summary'!$A:$F,6,FALSE)</f>
        <v>-70750.53</v>
      </c>
      <c r="F130" s="33">
        <v>-70960.319999999992</v>
      </c>
      <c r="G130" s="33"/>
      <c r="H130" s="34">
        <v>19456.038</v>
      </c>
      <c r="I130" s="34">
        <v>15553.916999999999</v>
      </c>
      <c r="J130" s="34">
        <v>0</v>
      </c>
      <c r="K130" s="33">
        <v>713.64900000000489</v>
      </c>
      <c r="L130" s="33"/>
      <c r="M130" s="34">
        <v>0</v>
      </c>
      <c r="N130" s="34">
        <v>0</v>
      </c>
      <c r="O130" s="34">
        <v>0</v>
      </c>
      <c r="P130" s="33">
        <v>0</v>
      </c>
      <c r="Q130" s="33"/>
      <c r="R130" s="34">
        <v>37701.152999999998</v>
      </c>
      <c r="S130" s="35">
        <v>237.88300000000163</v>
      </c>
      <c r="T130" s="35">
        <v>37939.036</v>
      </c>
    </row>
    <row r="131" spans="1:20">
      <c r="A131" s="88">
        <v>33206</v>
      </c>
      <c r="B131" s="89" t="s">
        <v>119</v>
      </c>
      <c r="C131" s="37">
        <v>9.8999999999999994E-5</v>
      </c>
      <c r="D131" s="37">
        <v>9.2200000000000005E-5</v>
      </c>
      <c r="E131" s="33">
        <f>VLOOKUP(A131,'[2]CY Summary'!$A:$F,6,FALSE)</f>
        <v>-5725.62</v>
      </c>
      <c r="F131" s="33">
        <v>-6050.8799999999992</v>
      </c>
      <c r="G131" s="33"/>
      <c r="H131" s="34">
        <v>1659.0419999999999</v>
      </c>
      <c r="I131" s="34">
        <v>1326.3029999999999</v>
      </c>
      <c r="J131" s="34">
        <v>0</v>
      </c>
      <c r="K131" s="33">
        <v>0</v>
      </c>
      <c r="L131" s="33"/>
      <c r="M131" s="34">
        <v>0</v>
      </c>
      <c r="N131" s="34">
        <v>0</v>
      </c>
      <c r="O131" s="34">
        <v>0</v>
      </c>
      <c r="P131" s="33">
        <v>450.60150000000044</v>
      </c>
      <c r="Q131" s="33"/>
      <c r="R131" s="34">
        <v>3214.8269999999998</v>
      </c>
      <c r="S131" s="35">
        <v>-150.20050000000015</v>
      </c>
      <c r="T131" s="35">
        <v>3064.6264999999994</v>
      </c>
    </row>
    <row r="132" spans="1:20">
      <c r="A132" s="88">
        <v>33207</v>
      </c>
      <c r="B132" s="89" t="s">
        <v>319</v>
      </c>
      <c r="C132" s="37">
        <v>2.8380000000000001E-4</v>
      </c>
      <c r="D132" s="37">
        <v>2.1259999999999999E-4</v>
      </c>
      <c r="E132" s="33">
        <f>VLOOKUP(A132,'[2]CY Summary'!$A:$F,6,FALSE)</f>
        <v>-13202.46</v>
      </c>
      <c r="F132" s="33">
        <v>-17345.856</v>
      </c>
      <c r="G132" s="33"/>
      <c r="H132" s="34">
        <v>4755.9204</v>
      </c>
      <c r="I132" s="34">
        <v>3802.0686000000001</v>
      </c>
      <c r="J132" s="34">
        <v>0</v>
      </c>
      <c r="K132" s="33">
        <v>0</v>
      </c>
      <c r="L132" s="33"/>
      <c r="M132" s="34">
        <v>0</v>
      </c>
      <c r="N132" s="34">
        <v>0</v>
      </c>
      <c r="O132" s="34">
        <v>0</v>
      </c>
      <c r="P132" s="33">
        <v>7562.9117999999999</v>
      </c>
      <c r="Q132" s="33"/>
      <c r="R132" s="34">
        <v>9215.8374000000003</v>
      </c>
      <c r="S132" s="35">
        <v>-2520.9706000000001</v>
      </c>
      <c r="T132" s="35">
        <v>6694.8667999999998</v>
      </c>
    </row>
    <row r="133" spans="1:20">
      <c r="A133" s="88">
        <v>33208</v>
      </c>
      <c r="B133" s="89" t="s">
        <v>320</v>
      </c>
      <c r="C133" s="37">
        <v>0</v>
      </c>
      <c r="D133" s="37">
        <v>3.6199999999999999E-5</v>
      </c>
      <c r="E133" s="33">
        <f>VLOOKUP(A133,'[2]CY Summary'!$A:$F,6,FALSE)</f>
        <v>-2248.02</v>
      </c>
      <c r="F133" s="33">
        <v>0</v>
      </c>
      <c r="G133" s="33"/>
      <c r="H133" s="34">
        <v>0</v>
      </c>
      <c r="I133" s="34">
        <v>0</v>
      </c>
      <c r="J133" s="34">
        <v>0</v>
      </c>
      <c r="K133" s="33">
        <v>2006.8724999999999</v>
      </c>
      <c r="L133" s="33"/>
      <c r="M133" s="34">
        <v>0</v>
      </c>
      <c r="N133" s="34">
        <v>0</v>
      </c>
      <c r="O133" s="34">
        <v>0</v>
      </c>
      <c r="P133" s="33">
        <v>0</v>
      </c>
      <c r="Q133" s="33"/>
      <c r="R133" s="34">
        <v>0</v>
      </c>
      <c r="S133" s="35">
        <v>668.95749999999998</v>
      </c>
      <c r="T133" s="35">
        <v>668.95749999999998</v>
      </c>
    </row>
    <row r="134" spans="1:20">
      <c r="A134" s="88">
        <v>33209</v>
      </c>
      <c r="B134" s="89" t="s">
        <v>321</v>
      </c>
      <c r="C134" s="37">
        <v>6.9300000000000004E-5</v>
      </c>
      <c r="D134" s="37">
        <v>6.0699999999999998E-5</v>
      </c>
      <c r="E134" s="33">
        <f>VLOOKUP(A134,'[2]CY Summary'!$A:$F,6,FALSE)</f>
        <v>-3769.47</v>
      </c>
      <c r="F134" s="33">
        <v>-4235.616</v>
      </c>
      <c r="G134" s="33"/>
      <c r="H134" s="34">
        <v>1161.3294000000001</v>
      </c>
      <c r="I134" s="34">
        <v>928.41210000000001</v>
      </c>
      <c r="J134" s="34">
        <v>0</v>
      </c>
      <c r="K134" s="33">
        <v>0</v>
      </c>
      <c r="L134" s="33"/>
      <c r="M134" s="34">
        <v>0</v>
      </c>
      <c r="N134" s="34">
        <v>0</v>
      </c>
      <c r="O134" s="34">
        <v>0</v>
      </c>
      <c r="P134" s="33">
        <v>822.01980000000083</v>
      </c>
      <c r="Q134" s="33"/>
      <c r="R134" s="34">
        <v>2250.3789000000002</v>
      </c>
      <c r="S134" s="35">
        <v>-274.00660000000028</v>
      </c>
      <c r="T134" s="35">
        <v>1976.3723</v>
      </c>
    </row>
    <row r="135" spans="1:20">
      <c r="A135" s="88">
        <v>33300</v>
      </c>
      <c r="B135" s="89" t="s">
        <v>120</v>
      </c>
      <c r="C135" s="37">
        <v>2.0338000000000001E-3</v>
      </c>
      <c r="D135" s="37">
        <v>2.0419000000000001E-3</v>
      </c>
      <c r="E135" s="33">
        <f>VLOOKUP(A135,'[2]CY Summary'!$A:$F,6,FALSE)</f>
        <v>-126801.99</v>
      </c>
      <c r="F135" s="33">
        <v>-124305.856</v>
      </c>
      <c r="G135" s="33"/>
      <c r="H135" s="34">
        <v>34082.420400000003</v>
      </c>
      <c r="I135" s="34">
        <v>27246.818600000002</v>
      </c>
      <c r="J135" s="34">
        <v>0</v>
      </c>
      <c r="K135" s="33">
        <v>0</v>
      </c>
      <c r="L135" s="33"/>
      <c r="M135" s="34">
        <v>0</v>
      </c>
      <c r="N135" s="34">
        <v>0</v>
      </c>
      <c r="O135" s="34">
        <v>0</v>
      </c>
      <c r="P135" s="33">
        <v>764.79180000000997</v>
      </c>
      <c r="Q135" s="33"/>
      <c r="R135" s="34">
        <v>66043.587400000004</v>
      </c>
      <c r="S135" s="35">
        <v>-254.93060000000332</v>
      </c>
      <c r="T135" s="35">
        <v>65788.656799999997</v>
      </c>
    </row>
    <row r="136" spans="1:20">
      <c r="A136" s="88">
        <v>33305</v>
      </c>
      <c r="B136" s="89" t="s">
        <v>121</v>
      </c>
      <c r="C136" s="37">
        <v>4.8710000000000002E-4</v>
      </c>
      <c r="D136" s="37">
        <v>5.2660000000000001E-4</v>
      </c>
      <c r="E136" s="33">
        <f>VLOOKUP(A136,'[2]CY Summary'!$A:$F,6,FALSE)</f>
        <v>-32701.86</v>
      </c>
      <c r="F136" s="33">
        <v>-29771.552</v>
      </c>
      <c r="G136" s="33"/>
      <c r="H136" s="34">
        <v>8162.8218000000006</v>
      </c>
      <c r="I136" s="34">
        <v>6525.6787000000004</v>
      </c>
      <c r="J136" s="34">
        <v>0</v>
      </c>
      <c r="K136" s="33">
        <v>6636.7868999999982</v>
      </c>
      <c r="L136" s="33"/>
      <c r="M136" s="34">
        <v>0</v>
      </c>
      <c r="N136" s="34">
        <v>0</v>
      </c>
      <c r="O136" s="34">
        <v>0</v>
      </c>
      <c r="P136" s="33">
        <v>0</v>
      </c>
      <c r="Q136" s="33"/>
      <c r="R136" s="34">
        <v>15817.598300000001</v>
      </c>
      <c r="S136" s="35">
        <v>2212.2622999999994</v>
      </c>
      <c r="T136" s="35">
        <v>18029.8606</v>
      </c>
    </row>
    <row r="137" spans="1:20">
      <c r="A137" s="88">
        <v>33400</v>
      </c>
      <c r="B137" s="89" t="s">
        <v>122</v>
      </c>
      <c r="C137" s="37">
        <v>1.80564E-2</v>
      </c>
      <c r="D137" s="37">
        <v>1.8232499999999999E-2</v>
      </c>
      <c r="E137" s="33">
        <f>VLOOKUP(A137,'[2]CY Summary'!$A:$F,6,FALSE)</f>
        <v>-1132238.25</v>
      </c>
      <c r="F137" s="33">
        <v>-1103607.1680000001</v>
      </c>
      <c r="G137" s="33"/>
      <c r="H137" s="34">
        <v>302589.15120000002</v>
      </c>
      <c r="I137" s="34">
        <v>241901.59080000001</v>
      </c>
      <c r="J137" s="34">
        <v>0</v>
      </c>
      <c r="K137" s="33">
        <v>4509.5795999999391</v>
      </c>
      <c r="L137" s="33"/>
      <c r="M137" s="34">
        <v>0</v>
      </c>
      <c r="N137" s="34">
        <v>0</v>
      </c>
      <c r="O137" s="34">
        <v>0</v>
      </c>
      <c r="P137" s="33">
        <v>0</v>
      </c>
      <c r="Q137" s="33"/>
      <c r="R137" s="34">
        <v>586345.47719999996</v>
      </c>
      <c r="S137" s="35">
        <v>1503.1931999999797</v>
      </c>
      <c r="T137" s="35">
        <v>587848.67039999994</v>
      </c>
    </row>
    <row r="138" spans="1:20">
      <c r="A138" s="88">
        <v>33402</v>
      </c>
      <c r="B138" s="89" t="s">
        <v>123</v>
      </c>
      <c r="C138" s="37">
        <v>1.4579999999999999E-4</v>
      </c>
      <c r="D138" s="37">
        <v>1.428E-4</v>
      </c>
      <c r="E138" s="33">
        <f>VLOOKUP(A138,'[2]CY Summary'!$A:$F,6,FALSE)</f>
        <v>-8867.8799999999992</v>
      </c>
      <c r="F138" s="33">
        <v>-8911.2960000000003</v>
      </c>
      <c r="G138" s="33"/>
      <c r="H138" s="34">
        <v>2443.3163999999997</v>
      </c>
      <c r="I138" s="34">
        <v>1953.2826</v>
      </c>
      <c r="J138" s="34">
        <v>0</v>
      </c>
      <c r="K138" s="33">
        <v>0</v>
      </c>
      <c r="L138" s="33"/>
      <c r="M138" s="34">
        <v>0</v>
      </c>
      <c r="N138" s="34">
        <v>0</v>
      </c>
      <c r="O138" s="34">
        <v>0</v>
      </c>
      <c r="P138" s="33">
        <v>925.90379999999959</v>
      </c>
      <c r="Q138" s="33"/>
      <c r="R138" s="34">
        <v>4734.5634</v>
      </c>
      <c r="S138" s="35">
        <v>-308.63459999999986</v>
      </c>
      <c r="T138" s="35">
        <v>4425.9287999999997</v>
      </c>
    </row>
    <row r="139" spans="1:20">
      <c r="A139" s="88">
        <v>33405</v>
      </c>
      <c r="B139" s="89" t="s">
        <v>124</v>
      </c>
      <c r="C139" s="37">
        <v>1.7166E-3</v>
      </c>
      <c r="D139" s="37">
        <v>1.794E-3</v>
      </c>
      <c r="E139" s="33">
        <f>VLOOKUP(A139,'[2]CY Summary'!$A:$F,6,FALSE)</f>
        <v>-111407.4</v>
      </c>
      <c r="F139" s="33">
        <v>-104918.592</v>
      </c>
      <c r="G139" s="33"/>
      <c r="H139" s="34">
        <v>28766.782800000001</v>
      </c>
      <c r="I139" s="34">
        <v>22997.290199999999</v>
      </c>
      <c r="J139" s="34">
        <v>0</v>
      </c>
      <c r="K139" s="33">
        <v>10867.727399999996</v>
      </c>
      <c r="L139" s="33"/>
      <c r="M139" s="34">
        <v>0</v>
      </c>
      <c r="N139" s="34">
        <v>0</v>
      </c>
      <c r="O139" s="34">
        <v>0</v>
      </c>
      <c r="P139" s="33">
        <v>0</v>
      </c>
      <c r="Q139" s="33"/>
      <c r="R139" s="34">
        <v>55743.1518</v>
      </c>
      <c r="S139" s="35">
        <v>3622.5757999999987</v>
      </c>
      <c r="T139" s="35">
        <v>59365.727599999998</v>
      </c>
    </row>
    <row r="140" spans="1:20">
      <c r="A140" s="88">
        <v>33500</v>
      </c>
      <c r="B140" s="89" t="s">
        <v>125</v>
      </c>
      <c r="C140" s="37">
        <v>2.8739E-3</v>
      </c>
      <c r="D140" s="37">
        <v>3.0427000000000002E-3</v>
      </c>
      <c r="E140" s="33">
        <f>VLOOKUP(A140,'[2]CY Summary'!$A:$F,6,FALSE)</f>
        <v>-188951.67</v>
      </c>
      <c r="F140" s="33">
        <v>-175652.76800000001</v>
      </c>
      <c r="G140" s="33"/>
      <c r="H140" s="34">
        <v>48160.816200000001</v>
      </c>
      <c r="I140" s="34">
        <v>38501.638299999999</v>
      </c>
      <c r="J140" s="34">
        <v>0</v>
      </c>
      <c r="K140" s="33">
        <v>0</v>
      </c>
      <c r="L140" s="33"/>
      <c r="M140" s="34">
        <v>0</v>
      </c>
      <c r="N140" s="34">
        <v>0</v>
      </c>
      <c r="O140" s="34">
        <v>0</v>
      </c>
      <c r="P140" s="33">
        <v>1227.3803999999946</v>
      </c>
      <c r="Q140" s="33"/>
      <c r="R140" s="34">
        <v>93324.154699999999</v>
      </c>
      <c r="S140" s="35">
        <v>-409.12679999999818</v>
      </c>
      <c r="T140" s="35">
        <v>92915.027900000001</v>
      </c>
    </row>
    <row r="141" spans="1:20">
      <c r="A141" s="88">
        <v>33501</v>
      </c>
      <c r="B141" s="89" t="s">
        <v>126</v>
      </c>
      <c r="C141" s="37">
        <v>6.7899999999999997E-5</v>
      </c>
      <c r="D141" s="37">
        <v>6.3100000000000002E-5</v>
      </c>
      <c r="E141" s="33">
        <f>VLOOKUP(A141,'[2]CY Summary'!$A:$F,6,FALSE)</f>
        <v>-3918.51</v>
      </c>
      <c r="F141" s="33">
        <v>-4150.0479999999998</v>
      </c>
      <c r="G141" s="33"/>
      <c r="H141" s="34">
        <v>1137.8681999999999</v>
      </c>
      <c r="I141" s="34">
        <v>909.65629999999999</v>
      </c>
      <c r="J141" s="34">
        <v>0</v>
      </c>
      <c r="K141" s="33">
        <v>0</v>
      </c>
      <c r="L141" s="33"/>
      <c r="M141" s="34">
        <v>0</v>
      </c>
      <c r="N141" s="34">
        <v>0</v>
      </c>
      <c r="O141" s="34">
        <v>0</v>
      </c>
      <c r="P141" s="33">
        <v>616.95689999999956</v>
      </c>
      <c r="Q141" s="33"/>
      <c r="R141" s="34">
        <v>2204.9166999999998</v>
      </c>
      <c r="S141" s="35">
        <v>-205.65229999999985</v>
      </c>
      <c r="T141" s="35">
        <v>1999.2644</v>
      </c>
    </row>
    <row r="142" spans="1:20">
      <c r="A142" s="88">
        <v>33600</v>
      </c>
      <c r="B142" s="89" t="s">
        <v>127</v>
      </c>
      <c r="C142" s="37">
        <v>9.7339999999999996E-3</v>
      </c>
      <c r="D142" s="37">
        <v>9.7438999999999998E-3</v>
      </c>
      <c r="E142" s="33">
        <f>VLOOKUP(A142,'[2]CY Summary'!$A:$F,6,FALSE)</f>
        <v>-605096.18999999994</v>
      </c>
      <c r="F142" s="33">
        <v>-594942.07999999996</v>
      </c>
      <c r="G142" s="33"/>
      <c r="H142" s="34">
        <v>163122.372</v>
      </c>
      <c r="I142" s="34">
        <v>130406.398</v>
      </c>
      <c r="J142" s="34">
        <v>0</v>
      </c>
      <c r="K142" s="33">
        <v>0</v>
      </c>
      <c r="L142" s="33"/>
      <c r="M142" s="34">
        <v>0</v>
      </c>
      <c r="N142" s="34">
        <v>0</v>
      </c>
      <c r="O142" s="34">
        <v>0</v>
      </c>
      <c r="P142" s="33">
        <v>21800.589000000124</v>
      </c>
      <c r="Q142" s="33"/>
      <c r="R142" s="34">
        <v>316092.18199999997</v>
      </c>
      <c r="S142" s="35">
        <v>-7266.8630000000412</v>
      </c>
      <c r="T142" s="35">
        <v>308825.3189999999</v>
      </c>
    </row>
    <row r="143" spans="1:20">
      <c r="A143" s="88">
        <v>33605</v>
      </c>
      <c r="B143" s="89" t="s">
        <v>128</v>
      </c>
      <c r="C143" s="37">
        <v>1.2463999999999999E-3</v>
      </c>
      <c r="D143" s="37">
        <v>1.3012E-3</v>
      </c>
      <c r="E143" s="33">
        <f>VLOOKUP(A143,'[2]CY Summary'!$A:$F,6,FALSE)</f>
        <v>-80804.52</v>
      </c>
      <c r="F143" s="33">
        <v>-76179.967999999993</v>
      </c>
      <c r="G143" s="33"/>
      <c r="H143" s="34">
        <v>20887.171200000001</v>
      </c>
      <c r="I143" s="34">
        <v>16698.020799999998</v>
      </c>
      <c r="J143" s="34">
        <v>0</v>
      </c>
      <c r="K143" s="33">
        <v>10656.17460000002</v>
      </c>
      <c r="L143" s="33"/>
      <c r="M143" s="34">
        <v>0</v>
      </c>
      <c r="N143" s="34">
        <v>0</v>
      </c>
      <c r="O143" s="34">
        <v>0</v>
      </c>
      <c r="P143" s="33">
        <v>0</v>
      </c>
      <c r="Q143" s="33"/>
      <c r="R143" s="34">
        <v>40474.347199999997</v>
      </c>
      <c r="S143" s="35">
        <v>3552.0582000000068</v>
      </c>
      <c r="T143" s="35">
        <v>44026.405400000003</v>
      </c>
    </row>
    <row r="144" spans="1:20">
      <c r="A144" s="88">
        <v>33700</v>
      </c>
      <c r="B144" s="89" t="s">
        <v>129</v>
      </c>
      <c r="C144" s="37">
        <v>6.6239999999999995E-4</v>
      </c>
      <c r="D144" s="37">
        <v>6.9439999999999997E-4</v>
      </c>
      <c r="E144" s="33">
        <f>VLOOKUP(A144,'[2]CY Summary'!$A:$F,6,FALSE)</f>
        <v>-43122.239999999998</v>
      </c>
      <c r="F144" s="33">
        <v>-40485.887999999999</v>
      </c>
      <c r="G144" s="33"/>
      <c r="H144" s="34">
        <v>11100.499199999998</v>
      </c>
      <c r="I144" s="34">
        <v>8874.1727999999985</v>
      </c>
      <c r="J144" s="34">
        <v>0</v>
      </c>
      <c r="K144" s="33">
        <v>1758.4986000000044</v>
      </c>
      <c r="L144" s="33"/>
      <c r="M144" s="34">
        <v>0</v>
      </c>
      <c r="N144" s="34">
        <v>0</v>
      </c>
      <c r="O144" s="34">
        <v>0</v>
      </c>
      <c r="P144" s="33">
        <v>0</v>
      </c>
      <c r="Q144" s="33"/>
      <c r="R144" s="34">
        <v>21510.115199999997</v>
      </c>
      <c r="S144" s="35">
        <v>586.16620000000148</v>
      </c>
      <c r="T144" s="35">
        <v>22096.2814</v>
      </c>
    </row>
    <row r="145" spans="1:20">
      <c r="A145" s="88">
        <v>33800</v>
      </c>
      <c r="B145" s="89" t="s">
        <v>130</v>
      </c>
      <c r="C145" s="37">
        <v>5.1219999999999998E-4</v>
      </c>
      <c r="D145" s="37">
        <v>5.1650000000000003E-4</v>
      </c>
      <c r="E145" s="33">
        <f>VLOOKUP(A145,'[2]CY Summary'!$A:$F,6,FALSE)</f>
        <v>-32074.65</v>
      </c>
      <c r="F145" s="33">
        <v>-31305.664000000001</v>
      </c>
      <c r="G145" s="33"/>
      <c r="H145" s="34">
        <v>8583.4475999999995</v>
      </c>
      <c r="I145" s="34">
        <v>6861.9434000000001</v>
      </c>
      <c r="J145" s="34">
        <v>0</v>
      </c>
      <c r="K145" s="33">
        <v>0</v>
      </c>
      <c r="L145" s="33"/>
      <c r="M145" s="34">
        <v>0</v>
      </c>
      <c r="N145" s="34">
        <v>0</v>
      </c>
      <c r="O145" s="34">
        <v>0</v>
      </c>
      <c r="P145" s="33">
        <v>128.98919999999725</v>
      </c>
      <c r="Q145" s="33"/>
      <c r="R145" s="34">
        <v>16632.670599999998</v>
      </c>
      <c r="S145" s="35">
        <v>-42.996399999999085</v>
      </c>
      <c r="T145" s="35">
        <v>16589.674199999998</v>
      </c>
    </row>
    <row r="146" spans="1:20">
      <c r="A146" s="88">
        <v>33900</v>
      </c>
      <c r="B146" s="89" t="s">
        <v>131</v>
      </c>
      <c r="C146" s="37">
        <v>2.5641000000000001E-3</v>
      </c>
      <c r="D146" s="37">
        <v>2.7112999999999998E-3</v>
      </c>
      <c r="E146" s="33">
        <f>VLOOKUP(A146,'[2]CY Summary'!$A:$F,6,FALSE)</f>
        <v>-168371.72999999998</v>
      </c>
      <c r="F146" s="33">
        <v>-156717.79200000002</v>
      </c>
      <c r="G146" s="33"/>
      <c r="H146" s="34">
        <v>42969.1878</v>
      </c>
      <c r="I146" s="34">
        <v>34351.2477</v>
      </c>
      <c r="J146" s="34">
        <v>0</v>
      </c>
      <c r="K146" s="33">
        <v>8795.9573999999629</v>
      </c>
      <c r="L146" s="33"/>
      <c r="M146" s="34">
        <v>0</v>
      </c>
      <c r="N146" s="34">
        <v>0</v>
      </c>
      <c r="O146" s="34">
        <v>0</v>
      </c>
      <c r="P146" s="33">
        <v>0</v>
      </c>
      <c r="Q146" s="33"/>
      <c r="R146" s="34">
        <v>83264.0193</v>
      </c>
      <c r="S146" s="35">
        <v>2931.9857999999876</v>
      </c>
      <c r="T146" s="35">
        <v>86196.00509999998</v>
      </c>
    </row>
    <row r="147" spans="1:20">
      <c r="A147" s="88">
        <v>34000</v>
      </c>
      <c r="B147" s="89" t="s">
        <v>132</v>
      </c>
      <c r="C147" s="37">
        <v>1.1677E-3</v>
      </c>
      <c r="D147" s="37">
        <v>1.1693000000000001E-3</v>
      </c>
      <c r="E147" s="33">
        <f>VLOOKUP(A147,'[2]CY Summary'!$A:$F,6,FALSE)</f>
        <v>-72613.53</v>
      </c>
      <c r="F147" s="33">
        <v>-71369.824000000008</v>
      </c>
      <c r="G147" s="33"/>
      <c r="H147" s="34">
        <v>19568.316600000002</v>
      </c>
      <c r="I147" s="34">
        <v>15643.6769</v>
      </c>
      <c r="J147" s="34">
        <v>0</v>
      </c>
      <c r="K147" s="33">
        <v>0</v>
      </c>
      <c r="L147" s="33"/>
      <c r="M147" s="34">
        <v>0</v>
      </c>
      <c r="N147" s="34">
        <v>0</v>
      </c>
      <c r="O147" s="34">
        <v>0</v>
      </c>
      <c r="P147" s="33">
        <v>3176.4146999999975</v>
      </c>
      <c r="Q147" s="33"/>
      <c r="R147" s="34">
        <v>37918.722099999999</v>
      </c>
      <c r="S147" s="35">
        <v>-1058.8048999999992</v>
      </c>
      <c r="T147" s="35">
        <v>36859.917199999996</v>
      </c>
    </row>
    <row r="148" spans="1:20">
      <c r="A148" s="90">
        <v>34100</v>
      </c>
      <c r="B148" s="89" t="s">
        <v>133</v>
      </c>
      <c r="C148" s="37">
        <v>2.61458E-2</v>
      </c>
      <c r="D148" s="37">
        <v>2.67586E-2</v>
      </c>
      <c r="E148" s="33">
        <f>VLOOKUP(A148,'[2]CY Summary'!$A:$F,6,FALSE)</f>
        <v>-1661709.06</v>
      </c>
      <c r="F148" s="33">
        <v>-1598031.2960000001</v>
      </c>
      <c r="G148" s="33"/>
      <c r="H148" s="34">
        <v>438151.31640000001</v>
      </c>
      <c r="I148" s="34">
        <v>350275.28259999998</v>
      </c>
      <c r="J148" s="34">
        <v>0</v>
      </c>
      <c r="K148" s="33">
        <v>0</v>
      </c>
      <c r="L148" s="33"/>
      <c r="M148" s="34">
        <v>0</v>
      </c>
      <c r="N148" s="34">
        <v>0</v>
      </c>
      <c r="O148" s="34">
        <v>0</v>
      </c>
      <c r="P148" s="33">
        <v>45358.386300000013</v>
      </c>
      <c r="Q148" s="33"/>
      <c r="R148" s="34">
        <v>849032.56339999998</v>
      </c>
      <c r="S148" s="35">
        <v>-15119.462100000004</v>
      </c>
      <c r="T148" s="35">
        <v>833913.10129999998</v>
      </c>
    </row>
    <row r="149" spans="1:20">
      <c r="A149" s="90">
        <v>34105</v>
      </c>
      <c r="B149" s="89" t="s">
        <v>134</v>
      </c>
      <c r="C149" s="37">
        <v>2.2208000000000002E-3</v>
      </c>
      <c r="D149" s="37">
        <v>2.2068000000000001E-3</v>
      </c>
      <c r="E149" s="33">
        <f>VLOOKUP(A149,'[2]CY Summary'!$A:$F,6,FALSE)</f>
        <v>-137042.28</v>
      </c>
      <c r="F149" s="33">
        <v>-135735.296</v>
      </c>
      <c r="G149" s="33"/>
      <c r="H149" s="34">
        <v>37216.166400000002</v>
      </c>
      <c r="I149" s="34">
        <v>29752.057600000004</v>
      </c>
      <c r="J149" s="34">
        <v>0</v>
      </c>
      <c r="K149" s="33">
        <v>7004.2286999999924</v>
      </c>
      <c r="L149" s="33"/>
      <c r="M149" s="34">
        <v>0</v>
      </c>
      <c r="N149" s="34">
        <v>0</v>
      </c>
      <c r="O149" s="34">
        <v>0</v>
      </c>
      <c r="P149" s="33">
        <v>0</v>
      </c>
      <c r="Q149" s="33"/>
      <c r="R149" s="34">
        <v>72116.038400000005</v>
      </c>
      <c r="S149" s="35">
        <v>2334.7428999999975</v>
      </c>
      <c r="T149" s="35">
        <v>74450.781300000002</v>
      </c>
    </row>
    <row r="150" spans="1:20">
      <c r="A150" s="90">
        <v>34200</v>
      </c>
      <c r="B150" s="89" t="s">
        <v>135</v>
      </c>
      <c r="C150" s="37">
        <v>8.3549999999999998E-4</v>
      </c>
      <c r="D150" s="37">
        <v>9.7099999999999997E-4</v>
      </c>
      <c r="E150" s="33">
        <f>VLOOKUP(A150,'[2]CY Summary'!$A:$F,6,FALSE)</f>
        <v>-60299.1</v>
      </c>
      <c r="F150" s="33">
        <v>-51065.760000000002</v>
      </c>
      <c r="G150" s="33"/>
      <c r="H150" s="34">
        <v>14001.308999999999</v>
      </c>
      <c r="I150" s="34">
        <v>11193.193499999999</v>
      </c>
      <c r="J150" s="34">
        <v>0</v>
      </c>
      <c r="K150" s="33">
        <v>10048.887000000002</v>
      </c>
      <c r="L150" s="33"/>
      <c r="M150" s="34">
        <v>0</v>
      </c>
      <c r="N150" s="34">
        <v>0</v>
      </c>
      <c r="O150" s="34">
        <v>0</v>
      </c>
      <c r="P150" s="33">
        <v>0</v>
      </c>
      <c r="Q150" s="33"/>
      <c r="R150" s="34">
        <v>27131.191500000001</v>
      </c>
      <c r="S150" s="35">
        <v>3349.6290000000008</v>
      </c>
      <c r="T150" s="35">
        <v>30480.820500000002</v>
      </c>
    </row>
    <row r="151" spans="1:20">
      <c r="A151" s="88">
        <v>34205</v>
      </c>
      <c r="B151" s="89" t="s">
        <v>136</v>
      </c>
      <c r="C151" s="37">
        <v>4.0170000000000001E-4</v>
      </c>
      <c r="D151" s="37">
        <v>3.9360000000000003E-4</v>
      </c>
      <c r="E151" s="33">
        <f>VLOOKUP(A151,'[2]CY Summary'!$A:$F,6,FALSE)</f>
        <v>-24442.560000000001</v>
      </c>
      <c r="F151" s="33">
        <v>-24551.903999999999</v>
      </c>
      <c r="G151" s="33"/>
      <c r="H151" s="34">
        <v>6731.6886000000004</v>
      </c>
      <c r="I151" s="34">
        <v>5381.5749000000005</v>
      </c>
      <c r="J151" s="34">
        <v>0</v>
      </c>
      <c r="K151" s="33">
        <v>1847.9088000000011</v>
      </c>
      <c r="L151" s="33"/>
      <c r="M151" s="34">
        <v>0</v>
      </c>
      <c r="N151" s="34">
        <v>0</v>
      </c>
      <c r="O151" s="34">
        <v>0</v>
      </c>
      <c r="P151" s="33">
        <v>0</v>
      </c>
      <c r="Q151" s="33"/>
      <c r="R151" s="34">
        <v>13044.4041</v>
      </c>
      <c r="S151" s="35">
        <v>615.96960000000036</v>
      </c>
      <c r="T151" s="35">
        <v>13660.3737</v>
      </c>
    </row>
    <row r="152" spans="1:20">
      <c r="A152" s="88">
        <v>34220</v>
      </c>
      <c r="B152" s="89" t="s">
        <v>137</v>
      </c>
      <c r="C152" s="37">
        <v>9.4919999999999998E-4</v>
      </c>
      <c r="D152" s="37">
        <v>9.3530000000000002E-4</v>
      </c>
      <c r="E152" s="33">
        <f>VLOOKUP(A152,'[2]CY Summary'!$A:$F,6,FALSE)</f>
        <v>-58082.130000000005</v>
      </c>
      <c r="F152" s="33">
        <v>-58015.103999999999</v>
      </c>
      <c r="G152" s="33"/>
      <c r="H152" s="34">
        <v>15906.693600000001</v>
      </c>
      <c r="I152" s="34">
        <v>12716.4324</v>
      </c>
      <c r="J152" s="34">
        <v>0</v>
      </c>
      <c r="K152" s="33">
        <v>1633.6638000000039</v>
      </c>
      <c r="L152" s="33"/>
      <c r="M152" s="34">
        <v>0</v>
      </c>
      <c r="N152" s="34">
        <v>0</v>
      </c>
      <c r="O152" s="34">
        <v>0</v>
      </c>
      <c r="P152" s="33">
        <v>0</v>
      </c>
      <c r="Q152" s="33"/>
      <c r="R152" s="34">
        <v>30823.371599999999</v>
      </c>
      <c r="S152" s="35">
        <v>544.5546000000013</v>
      </c>
      <c r="T152" s="35">
        <v>31367.926200000002</v>
      </c>
    </row>
    <row r="153" spans="1:20">
      <c r="A153" s="88">
        <v>34230</v>
      </c>
      <c r="B153" s="89" t="s">
        <v>138</v>
      </c>
      <c r="C153" s="37">
        <v>3.8259999999999998E-4</v>
      </c>
      <c r="D153" s="37">
        <v>4.3590000000000002E-4</v>
      </c>
      <c r="E153" s="33">
        <f>VLOOKUP(A153,'[2]CY Summary'!$A:$F,6,FALSE)</f>
        <v>-27069.390000000003</v>
      </c>
      <c r="F153" s="33">
        <v>-23384.511999999999</v>
      </c>
      <c r="G153" s="33"/>
      <c r="H153" s="34">
        <v>6411.6107999999995</v>
      </c>
      <c r="I153" s="34">
        <v>5125.6921999999995</v>
      </c>
      <c r="J153" s="34">
        <v>0</v>
      </c>
      <c r="K153" s="33">
        <v>2800.8189000000011</v>
      </c>
      <c r="L153" s="33"/>
      <c r="M153" s="34">
        <v>0</v>
      </c>
      <c r="N153" s="34">
        <v>0</v>
      </c>
      <c r="O153" s="34">
        <v>0</v>
      </c>
      <c r="P153" s="33">
        <v>0</v>
      </c>
      <c r="Q153" s="33"/>
      <c r="R153" s="34">
        <v>12424.1698</v>
      </c>
      <c r="S153" s="35">
        <v>933.60630000000037</v>
      </c>
      <c r="T153" s="35">
        <v>13357.776099999999</v>
      </c>
    </row>
    <row r="154" spans="1:20">
      <c r="A154" s="88">
        <v>34300</v>
      </c>
      <c r="B154" s="89" t="s">
        <v>139</v>
      </c>
      <c r="C154" s="37">
        <v>6.3657000000000002E-3</v>
      </c>
      <c r="D154" s="37">
        <v>6.3845999999999998E-3</v>
      </c>
      <c r="E154" s="33">
        <f>VLOOKUP(A154,'[2]CY Summary'!$A:$F,6,FALSE)</f>
        <v>-396483.66</v>
      </c>
      <c r="F154" s="33">
        <v>-389071.58400000003</v>
      </c>
      <c r="G154" s="33"/>
      <c r="H154" s="34">
        <v>106676.40060000001</v>
      </c>
      <c r="I154" s="34">
        <v>85281.282900000006</v>
      </c>
      <c r="J154" s="34">
        <v>0</v>
      </c>
      <c r="K154" s="33">
        <v>0</v>
      </c>
      <c r="L154" s="33"/>
      <c r="M154" s="34">
        <v>0</v>
      </c>
      <c r="N154" s="34">
        <v>0</v>
      </c>
      <c r="O154" s="34">
        <v>0</v>
      </c>
      <c r="P154" s="33">
        <v>20484.302700000015</v>
      </c>
      <c r="Q154" s="33"/>
      <c r="R154" s="34">
        <v>206713.37609999999</v>
      </c>
      <c r="S154" s="35">
        <v>-6828.1009000000049</v>
      </c>
      <c r="T154" s="35">
        <v>199885.27519999997</v>
      </c>
    </row>
    <row r="155" spans="1:20">
      <c r="A155" s="88">
        <v>34400</v>
      </c>
      <c r="B155" s="89" t="s">
        <v>140</v>
      </c>
      <c r="C155" s="37">
        <v>2.4949E-3</v>
      </c>
      <c r="D155" s="37">
        <v>2.6771999999999998E-3</v>
      </c>
      <c r="E155" s="33">
        <f>VLOOKUP(A155,'[2]CY Summary'!$A:$F,6,FALSE)</f>
        <v>-166254.12</v>
      </c>
      <c r="F155" s="33">
        <v>-152488.288</v>
      </c>
      <c r="G155" s="33"/>
      <c r="H155" s="34">
        <v>41809.534200000002</v>
      </c>
      <c r="I155" s="34">
        <v>33424.175300000003</v>
      </c>
      <c r="J155" s="34">
        <v>0</v>
      </c>
      <c r="K155" s="33">
        <v>3609.2285999999876</v>
      </c>
      <c r="L155" s="33"/>
      <c r="M155" s="34">
        <v>0</v>
      </c>
      <c r="N155" s="34">
        <v>0</v>
      </c>
      <c r="O155" s="34">
        <v>0</v>
      </c>
      <c r="P155" s="33">
        <v>0</v>
      </c>
      <c r="Q155" s="33"/>
      <c r="R155" s="34">
        <v>81016.887700000007</v>
      </c>
      <c r="S155" s="35">
        <v>1203.0761999999959</v>
      </c>
      <c r="T155" s="35">
        <v>82219.963900000002</v>
      </c>
    </row>
    <row r="156" spans="1:20">
      <c r="A156" s="88">
        <v>34405</v>
      </c>
      <c r="B156" s="89" t="s">
        <v>141</v>
      </c>
      <c r="C156" s="37">
        <v>4.9669999999999998E-4</v>
      </c>
      <c r="D156" s="37">
        <v>5.3189999999999997E-4</v>
      </c>
      <c r="E156" s="33">
        <f>VLOOKUP(A156,'[2]CY Summary'!$A:$F,6,FALSE)</f>
        <v>-33030.99</v>
      </c>
      <c r="F156" s="33">
        <v>-30358.304</v>
      </c>
      <c r="G156" s="33"/>
      <c r="H156" s="34">
        <v>8323.6985999999997</v>
      </c>
      <c r="I156" s="34">
        <v>6654.2898999999998</v>
      </c>
      <c r="J156" s="34">
        <v>0</v>
      </c>
      <c r="K156" s="33">
        <v>2126.1363000000019</v>
      </c>
      <c r="L156" s="33"/>
      <c r="M156" s="34">
        <v>0</v>
      </c>
      <c r="N156" s="34">
        <v>0</v>
      </c>
      <c r="O156" s="34">
        <v>0</v>
      </c>
      <c r="P156" s="33">
        <v>0</v>
      </c>
      <c r="Q156" s="33"/>
      <c r="R156" s="34">
        <v>16129.339099999999</v>
      </c>
      <c r="S156" s="35">
        <v>708.71210000000065</v>
      </c>
      <c r="T156" s="35">
        <v>16838.051200000002</v>
      </c>
    </row>
    <row r="157" spans="1:20">
      <c r="A157" s="88">
        <v>34500</v>
      </c>
      <c r="B157" s="89" t="s">
        <v>142</v>
      </c>
      <c r="C157" s="37">
        <v>4.4920000000000003E-3</v>
      </c>
      <c r="D157" s="37">
        <v>4.5821000000000004E-3</v>
      </c>
      <c r="E157" s="33">
        <f>VLOOKUP(A157,'[2]CY Summary'!$A:$F,6,FALSE)</f>
        <v>-284548.41000000003</v>
      </c>
      <c r="F157" s="33">
        <v>-274551.04000000004</v>
      </c>
      <c r="G157" s="33"/>
      <c r="H157" s="34">
        <v>75276.936000000002</v>
      </c>
      <c r="I157" s="34">
        <v>60179.324000000008</v>
      </c>
      <c r="J157" s="34">
        <v>0</v>
      </c>
      <c r="K157" s="33">
        <v>0</v>
      </c>
      <c r="L157" s="33"/>
      <c r="M157" s="34">
        <v>0</v>
      </c>
      <c r="N157" s="34">
        <v>0</v>
      </c>
      <c r="O157" s="34">
        <v>0</v>
      </c>
      <c r="P157" s="33">
        <v>3450.7094999999536</v>
      </c>
      <c r="Q157" s="33"/>
      <c r="R157" s="34">
        <v>145868.71600000001</v>
      </c>
      <c r="S157" s="35">
        <v>-1150.2364999999845</v>
      </c>
      <c r="T157" s="35">
        <v>144718.47950000002</v>
      </c>
    </row>
    <row r="158" spans="1:20">
      <c r="A158" s="88">
        <v>34501</v>
      </c>
      <c r="B158" s="89" t="s">
        <v>143</v>
      </c>
      <c r="C158" s="37">
        <v>5.5300000000000002E-5</v>
      </c>
      <c r="D158" s="37">
        <v>5.5899999999999997E-5</v>
      </c>
      <c r="E158" s="33">
        <f>VLOOKUP(A158,'[2]CY Summary'!$A:$F,6,FALSE)</f>
        <v>-3471.39</v>
      </c>
      <c r="F158" s="33">
        <v>-3379.9360000000001</v>
      </c>
      <c r="G158" s="33"/>
      <c r="H158" s="34">
        <v>926.7174</v>
      </c>
      <c r="I158" s="34">
        <v>740.85410000000002</v>
      </c>
      <c r="J158" s="34">
        <v>0</v>
      </c>
      <c r="K158" s="33">
        <v>0</v>
      </c>
      <c r="L158" s="33"/>
      <c r="M158" s="34">
        <v>0</v>
      </c>
      <c r="N158" s="34">
        <v>0</v>
      </c>
      <c r="O158" s="34">
        <v>0</v>
      </c>
      <c r="P158" s="33">
        <v>232.30830000000105</v>
      </c>
      <c r="Q158" s="33"/>
      <c r="R158" s="34">
        <v>1795.7569000000001</v>
      </c>
      <c r="S158" s="35">
        <v>-77.436100000000351</v>
      </c>
      <c r="T158" s="35">
        <v>1718.3207999999997</v>
      </c>
    </row>
    <row r="159" spans="1:20">
      <c r="A159" s="88">
        <v>34505</v>
      </c>
      <c r="B159" s="89" t="s">
        <v>144</v>
      </c>
      <c r="C159" s="37">
        <v>5.7729999999999999E-4</v>
      </c>
      <c r="D159" s="37">
        <v>5.5340000000000001E-4</v>
      </c>
      <c r="E159" s="33">
        <f>VLOOKUP(A159,'[2]CY Summary'!$A:$F,6,FALSE)</f>
        <v>-34366.14</v>
      </c>
      <c r="F159" s="33">
        <v>-35284.576000000001</v>
      </c>
      <c r="G159" s="33"/>
      <c r="H159" s="34">
        <v>9674.393399999999</v>
      </c>
      <c r="I159" s="34">
        <v>7734.0880999999999</v>
      </c>
      <c r="J159" s="34">
        <v>0</v>
      </c>
      <c r="K159" s="33">
        <v>1715.1072000000004</v>
      </c>
      <c r="L159" s="33"/>
      <c r="M159" s="34">
        <v>0</v>
      </c>
      <c r="N159" s="34">
        <v>0</v>
      </c>
      <c r="O159" s="34">
        <v>0</v>
      </c>
      <c r="P159" s="33">
        <v>0</v>
      </c>
      <c r="Q159" s="33"/>
      <c r="R159" s="34">
        <v>18746.662899999999</v>
      </c>
      <c r="S159" s="35">
        <v>571.70240000000013</v>
      </c>
      <c r="T159" s="35">
        <v>19318.365299999998</v>
      </c>
    </row>
    <row r="160" spans="1:20">
      <c r="A160" s="88">
        <v>34600</v>
      </c>
      <c r="B160" s="89" t="s">
        <v>145</v>
      </c>
      <c r="C160" s="37">
        <v>1.0660999999999999E-3</v>
      </c>
      <c r="D160" s="37">
        <v>1.0751999999999999E-3</v>
      </c>
      <c r="E160" s="33">
        <f>VLOOKUP(A160,'[2]CY Summary'!$A:$F,6,FALSE)</f>
        <v>-66769.919999999998</v>
      </c>
      <c r="F160" s="33">
        <v>-65160.031999999999</v>
      </c>
      <c r="G160" s="33"/>
      <c r="H160" s="34">
        <v>17865.703799999999</v>
      </c>
      <c r="I160" s="34">
        <v>14282.5417</v>
      </c>
      <c r="J160" s="34">
        <v>0</v>
      </c>
      <c r="K160" s="33">
        <v>2052.9654000000046</v>
      </c>
      <c r="L160" s="33"/>
      <c r="M160" s="34">
        <v>0</v>
      </c>
      <c r="N160" s="34">
        <v>0</v>
      </c>
      <c r="O160" s="34">
        <v>0</v>
      </c>
      <c r="P160" s="33">
        <v>0</v>
      </c>
      <c r="Q160" s="33"/>
      <c r="R160" s="34">
        <v>34619.465299999996</v>
      </c>
      <c r="S160" s="35">
        <v>684.32180000000153</v>
      </c>
      <c r="T160" s="35">
        <v>35303.787100000001</v>
      </c>
    </row>
    <row r="161" spans="1:20">
      <c r="A161" s="88">
        <v>34605</v>
      </c>
      <c r="B161" s="89" t="s">
        <v>146</v>
      </c>
      <c r="C161" s="37">
        <v>2.1880000000000001E-4</v>
      </c>
      <c r="D161" s="37">
        <v>2.4110000000000001E-4</v>
      </c>
      <c r="E161" s="33">
        <f>VLOOKUP(A161,'[2]CY Summary'!$A:$F,6,FALSE)</f>
        <v>-14972.31</v>
      </c>
      <c r="F161" s="33">
        <v>-13373.056</v>
      </c>
      <c r="G161" s="33"/>
      <c r="H161" s="34">
        <v>3666.6504</v>
      </c>
      <c r="I161" s="34">
        <v>2931.2636000000002</v>
      </c>
      <c r="J161" s="34">
        <v>0</v>
      </c>
      <c r="K161" s="33">
        <v>1844.9156999999973</v>
      </c>
      <c r="L161" s="33"/>
      <c r="M161" s="34">
        <v>0</v>
      </c>
      <c r="N161" s="34">
        <v>0</v>
      </c>
      <c r="O161" s="34">
        <v>0</v>
      </c>
      <c r="P161" s="33">
        <v>0</v>
      </c>
      <c r="Q161" s="33"/>
      <c r="R161" s="34">
        <v>7105.0924000000005</v>
      </c>
      <c r="S161" s="35">
        <v>614.9718999999991</v>
      </c>
      <c r="T161" s="35">
        <v>7720.0643</v>
      </c>
    </row>
    <row r="162" spans="1:20">
      <c r="A162" s="88">
        <v>34700</v>
      </c>
      <c r="B162" s="89" t="s">
        <v>147</v>
      </c>
      <c r="C162" s="37">
        <v>2.9867000000000001E-3</v>
      </c>
      <c r="D162" s="37">
        <v>3.0238000000000001E-3</v>
      </c>
      <c r="E162" s="33">
        <f>VLOOKUP(A162,'[2]CY Summary'!$A:$F,6,FALSE)</f>
        <v>-187777.98</v>
      </c>
      <c r="F162" s="33">
        <v>-182547.10400000002</v>
      </c>
      <c r="G162" s="33"/>
      <c r="H162" s="34">
        <v>50051.118600000002</v>
      </c>
      <c r="I162" s="34">
        <v>40012.819900000002</v>
      </c>
      <c r="J162" s="34">
        <v>0</v>
      </c>
      <c r="K162" s="33">
        <v>0</v>
      </c>
      <c r="L162" s="33"/>
      <c r="M162" s="34">
        <v>0</v>
      </c>
      <c r="N162" s="34">
        <v>0</v>
      </c>
      <c r="O162" s="34">
        <v>0</v>
      </c>
      <c r="P162" s="33">
        <v>15164.318699999989</v>
      </c>
      <c r="Q162" s="33"/>
      <c r="R162" s="34">
        <v>96987.109100000001</v>
      </c>
      <c r="S162" s="35">
        <v>-5054.7728999999963</v>
      </c>
      <c r="T162" s="35">
        <v>91932.336200000005</v>
      </c>
    </row>
    <row r="163" spans="1:20">
      <c r="A163" s="88">
        <v>34800</v>
      </c>
      <c r="B163" s="89" t="s">
        <v>148</v>
      </c>
      <c r="C163" s="37">
        <v>3.2909999999999998E-4</v>
      </c>
      <c r="D163" s="37">
        <v>3.2220000000000003E-4</v>
      </c>
      <c r="E163" s="33">
        <f>VLOOKUP(A163,'[2]CY Summary'!$A:$F,6,FALSE)</f>
        <v>-20008.620000000003</v>
      </c>
      <c r="F163" s="33">
        <v>-20114.591999999997</v>
      </c>
      <c r="G163" s="33"/>
      <c r="H163" s="34">
        <v>5515.0577999999996</v>
      </c>
      <c r="I163" s="34">
        <v>4408.9526999999998</v>
      </c>
      <c r="J163" s="34">
        <v>0</v>
      </c>
      <c r="K163" s="33">
        <v>836.13240000000496</v>
      </c>
      <c r="L163" s="33"/>
      <c r="M163" s="34">
        <v>0</v>
      </c>
      <c r="N163" s="34">
        <v>0</v>
      </c>
      <c r="O163" s="34">
        <v>0</v>
      </c>
      <c r="P163" s="33">
        <v>0</v>
      </c>
      <c r="Q163" s="33"/>
      <c r="R163" s="34">
        <v>10686.864299999999</v>
      </c>
      <c r="S163" s="35">
        <v>278.71080000000165</v>
      </c>
      <c r="T163" s="35">
        <v>10965.575100000002</v>
      </c>
    </row>
    <row r="164" spans="1:20">
      <c r="A164" s="88">
        <v>34900</v>
      </c>
      <c r="B164" s="89" t="s">
        <v>359</v>
      </c>
      <c r="C164" s="37">
        <v>6.4346000000000004E-3</v>
      </c>
      <c r="D164" s="37">
        <v>6.5344000000000001E-3</v>
      </c>
      <c r="E164" s="33">
        <f>VLOOKUP(A164,'[2]CY Summary'!$A:$F,6,FALSE)</f>
        <v>-405786.24</v>
      </c>
      <c r="F164" s="33">
        <v>-393282.75200000004</v>
      </c>
      <c r="G164" s="33"/>
      <c r="H164" s="34">
        <v>107831.02680000001</v>
      </c>
      <c r="I164" s="34">
        <v>86204.336200000005</v>
      </c>
      <c r="J164" s="34">
        <v>0</v>
      </c>
      <c r="K164" s="33">
        <v>0</v>
      </c>
      <c r="L164" s="33"/>
      <c r="M164" s="34">
        <v>0</v>
      </c>
      <c r="N164" s="34">
        <v>0</v>
      </c>
      <c r="O164" s="34">
        <v>0</v>
      </c>
      <c r="P164" s="33">
        <v>526.83060000003024</v>
      </c>
      <c r="Q164" s="33"/>
      <c r="R164" s="34">
        <v>208950.76580000002</v>
      </c>
      <c r="S164" s="35">
        <v>-175.61020000001008</v>
      </c>
      <c r="T164" s="35">
        <v>208775.1556</v>
      </c>
    </row>
    <row r="165" spans="1:20">
      <c r="A165" s="88">
        <v>34901</v>
      </c>
      <c r="B165" s="89" t="s">
        <v>360</v>
      </c>
      <c r="C165" s="37">
        <v>1.593E-4</v>
      </c>
      <c r="D165" s="37">
        <v>1.6890000000000001E-4</v>
      </c>
      <c r="E165" s="33">
        <f>VLOOKUP(A165,'[2]CY Summary'!$A:$F,6,FALSE)</f>
        <v>-10488.69</v>
      </c>
      <c r="F165" s="33">
        <v>-9736.4159999999993</v>
      </c>
      <c r="G165" s="33"/>
      <c r="H165" s="34">
        <v>2669.5493999999999</v>
      </c>
      <c r="I165" s="34">
        <v>2134.1421</v>
      </c>
      <c r="J165" s="34">
        <v>0</v>
      </c>
      <c r="K165" s="33">
        <v>0</v>
      </c>
      <c r="L165" s="33"/>
      <c r="M165" s="34">
        <v>0</v>
      </c>
      <c r="N165" s="34">
        <v>0</v>
      </c>
      <c r="O165" s="34">
        <v>0</v>
      </c>
      <c r="P165" s="33">
        <v>655.60980000000109</v>
      </c>
      <c r="Q165" s="33"/>
      <c r="R165" s="34">
        <v>5172.9489000000003</v>
      </c>
      <c r="S165" s="35">
        <v>-218.53660000000036</v>
      </c>
      <c r="T165" s="35">
        <v>4954.4123</v>
      </c>
    </row>
    <row r="166" spans="1:20">
      <c r="A166" s="88">
        <v>34903</v>
      </c>
      <c r="B166" s="89" t="s">
        <v>149</v>
      </c>
      <c r="C166" s="37">
        <v>1.01E-5</v>
      </c>
      <c r="D166" s="37">
        <v>1.0900000000000001E-5</v>
      </c>
      <c r="E166" s="33">
        <f>VLOOKUP(A166,'[2]CY Summary'!$A:$F,6,FALSE)</f>
        <v>-676.89</v>
      </c>
      <c r="F166" s="33">
        <v>-617.31200000000001</v>
      </c>
      <c r="G166" s="33"/>
      <c r="H166" s="34">
        <v>169.25579999999999</v>
      </c>
      <c r="I166" s="34">
        <v>135.30969999999999</v>
      </c>
      <c r="J166" s="34">
        <v>0</v>
      </c>
      <c r="K166" s="33">
        <v>306.48389999999995</v>
      </c>
      <c r="L166" s="33"/>
      <c r="M166" s="34">
        <v>0</v>
      </c>
      <c r="N166" s="34">
        <v>0</v>
      </c>
      <c r="O166" s="34">
        <v>0</v>
      </c>
      <c r="P166" s="33">
        <v>0</v>
      </c>
      <c r="Q166" s="33"/>
      <c r="R166" s="34">
        <v>327.97730000000001</v>
      </c>
      <c r="S166" s="35">
        <v>102.16129999999998</v>
      </c>
      <c r="T166" s="35">
        <v>430.1386</v>
      </c>
    </row>
    <row r="167" spans="1:20">
      <c r="A167" s="88">
        <v>34905</v>
      </c>
      <c r="B167" s="89" t="s">
        <v>150</v>
      </c>
      <c r="C167" s="37">
        <v>6.3719999999999998E-4</v>
      </c>
      <c r="D167" s="37">
        <v>6.3849999999999996E-4</v>
      </c>
      <c r="E167" s="33">
        <f>VLOOKUP(A167,'[2]CY Summary'!$A:$F,6,FALSE)</f>
        <v>-39650.85</v>
      </c>
      <c r="F167" s="33">
        <v>-38945.663999999997</v>
      </c>
      <c r="G167" s="33"/>
      <c r="H167" s="34">
        <v>10678.1976</v>
      </c>
      <c r="I167" s="34">
        <v>8536.5684000000001</v>
      </c>
      <c r="J167" s="34">
        <v>0</v>
      </c>
      <c r="K167" s="33">
        <v>375.4382999999998</v>
      </c>
      <c r="L167" s="33"/>
      <c r="M167" s="34">
        <v>0</v>
      </c>
      <c r="N167" s="34">
        <v>0</v>
      </c>
      <c r="O167" s="34">
        <v>0</v>
      </c>
      <c r="P167" s="33">
        <v>0</v>
      </c>
      <c r="Q167" s="33"/>
      <c r="R167" s="34">
        <v>20691.795600000001</v>
      </c>
      <c r="S167" s="35">
        <v>125.14609999999993</v>
      </c>
      <c r="T167" s="35">
        <v>20816.941700000003</v>
      </c>
    </row>
    <row r="168" spans="1:20">
      <c r="A168" s="88">
        <v>34910</v>
      </c>
      <c r="B168" s="89" t="s">
        <v>151</v>
      </c>
      <c r="C168" s="37">
        <v>2.0162000000000001E-3</v>
      </c>
      <c r="D168" s="37">
        <v>2.0658E-3</v>
      </c>
      <c r="E168" s="33">
        <f>VLOOKUP(A168,'[2]CY Summary'!$A:$F,6,FALSE)</f>
        <v>-128286.18000000001</v>
      </c>
      <c r="F168" s="33">
        <v>-123230.144</v>
      </c>
      <c r="G168" s="33"/>
      <c r="H168" s="34">
        <v>33787.479599999999</v>
      </c>
      <c r="I168" s="34">
        <v>27011.0314</v>
      </c>
      <c r="J168" s="34">
        <v>0</v>
      </c>
      <c r="K168" s="33">
        <v>0</v>
      </c>
      <c r="L168" s="33"/>
      <c r="M168" s="34">
        <v>0</v>
      </c>
      <c r="N168" s="34">
        <v>0</v>
      </c>
      <c r="O168" s="34">
        <v>0</v>
      </c>
      <c r="P168" s="33">
        <v>4670.9082000000053</v>
      </c>
      <c r="Q168" s="33"/>
      <c r="R168" s="34">
        <v>65472.062600000005</v>
      </c>
      <c r="S168" s="35">
        <v>-1556.9694000000018</v>
      </c>
      <c r="T168" s="35">
        <v>63915.093200000003</v>
      </c>
    </row>
    <row r="169" spans="1:20">
      <c r="A169" s="88">
        <v>35000</v>
      </c>
      <c r="B169" s="89" t="s">
        <v>152</v>
      </c>
      <c r="C169" s="37">
        <v>1.3412999999999999E-3</v>
      </c>
      <c r="D169" s="37">
        <v>1.4005999999999999E-3</v>
      </c>
      <c r="E169" s="33">
        <f>VLOOKUP(A169,'[2]CY Summary'!$A:$F,6,FALSE)</f>
        <v>-86977.26</v>
      </c>
      <c r="F169" s="33">
        <v>-81980.255999999994</v>
      </c>
      <c r="G169" s="33"/>
      <c r="H169" s="34">
        <v>22477.505399999998</v>
      </c>
      <c r="I169" s="34">
        <v>17969.396099999998</v>
      </c>
      <c r="J169" s="34">
        <v>0</v>
      </c>
      <c r="K169" s="33">
        <v>0</v>
      </c>
      <c r="L169" s="33"/>
      <c r="M169" s="34">
        <v>0</v>
      </c>
      <c r="N169" s="34">
        <v>0</v>
      </c>
      <c r="O169" s="34">
        <v>0</v>
      </c>
      <c r="P169" s="33">
        <v>863.00429999998596</v>
      </c>
      <c r="Q169" s="33"/>
      <c r="R169" s="34">
        <v>43556.034899999999</v>
      </c>
      <c r="S169" s="35">
        <v>-287.66809999999532</v>
      </c>
      <c r="T169" s="35">
        <v>43268.366800000003</v>
      </c>
    </row>
    <row r="170" spans="1:20">
      <c r="A170" s="88">
        <v>35005</v>
      </c>
      <c r="B170" s="89" t="s">
        <v>153</v>
      </c>
      <c r="C170" s="37">
        <v>6.1209999999999997E-4</v>
      </c>
      <c r="D170" s="37">
        <v>6.2089999999999997E-4</v>
      </c>
      <c r="E170" s="33">
        <f>VLOOKUP(A170,'[2]CY Summary'!$A:$F,6,FALSE)</f>
        <v>-38557.89</v>
      </c>
      <c r="F170" s="33">
        <v>-37411.551999999996</v>
      </c>
      <c r="G170" s="33"/>
      <c r="H170" s="34">
        <v>10257.5718</v>
      </c>
      <c r="I170" s="34">
        <v>8200.3037000000004</v>
      </c>
      <c r="J170" s="34">
        <v>0</v>
      </c>
      <c r="K170" s="33">
        <v>1583.5869000000075</v>
      </c>
      <c r="L170" s="33"/>
      <c r="M170" s="34">
        <v>0</v>
      </c>
      <c r="N170" s="34">
        <v>0</v>
      </c>
      <c r="O170" s="34">
        <v>0</v>
      </c>
      <c r="P170" s="33">
        <v>0</v>
      </c>
      <c r="Q170" s="33"/>
      <c r="R170" s="34">
        <v>19876.723299999998</v>
      </c>
      <c r="S170" s="35">
        <v>527.86230000000251</v>
      </c>
      <c r="T170" s="35">
        <v>20404.585599999999</v>
      </c>
    </row>
    <row r="171" spans="1:20">
      <c r="A171" s="88">
        <v>35100</v>
      </c>
      <c r="B171" s="89" t="s">
        <v>154</v>
      </c>
      <c r="C171" s="37">
        <v>1.17844E-2</v>
      </c>
      <c r="D171" s="37">
        <v>1.16682E-2</v>
      </c>
      <c r="E171" s="33">
        <f>VLOOKUP(A171,'[2]CY Summary'!$A:$F,6,FALSE)</f>
        <v>-724595.22</v>
      </c>
      <c r="F171" s="33">
        <v>-720262.52800000005</v>
      </c>
      <c r="G171" s="33"/>
      <c r="H171" s="34">
        <v>197482.97520000002</v>
      </c>
      <c r="I171" s="34">
        <v>157875.60680000001</v>
      </c>
      <c r="J171" s="34">
        <v>0</v>
      </c>
      <c r="K171" s="33">
        <v>0</v>
      </c>
      <c r="L171" s="33"/>
      <c r="M171" s="34">
        <v>0</v>
      </c>
      <c r="N171" s="34">
        <v>0</v>
      </c>
      <c r="O171" s="34">
        <v>0</v>
      </c>
      <c r="P171" s="33">
        <v>52779.720900000015</v>
      </c>
      <c r="Q171" s="33"/>
      <c r="R171" s="34">
        <v>382674.82120000001</v>
      </c>
      <c r="S171" s="35">
        <v>-17593.240300000005</v>
      </c>
      <c r="T171" s="35">
        <v>365081.5809</v>
      </c>
    </row>
    <row r="172" spans="1:20">
      <c r="A172" s="88">
        <v>35105</v>
      </c>
      <c r="B172" s="89" t="s">
        <v>155</v>
      </c>
      <c r="C172" s="37">
        <v>1.0185000000000001E-3</v>
      </c>
      <c r="D172" s="37">
        <v>1.0434999999999999E-3</v>
      </c>
      <c r="E172" s="33">
        <f>VLOOKUP(A172,'[2]CY Summary'!$A:$F,6,FALSE)</f>
        <v>-64801.35</v>
      </c>
      <c r="F172" s="33">
        <v>-62250.720000000008</v>
      </c>
      <c r="G172" s="33"/>
      <c r="H172" s="34">
        <v>17068.023000000001</v>
      </c>
      <c r="I172" s="34">
        <v>13644.844500000001</v>
      </c>
      <c r="J172" s="34">
        <v>0</v>
      </c>
      <c r="K172" s="33">
        <v>0</v>
      </c>
      <c r="L172" s="33"/>
      <c r="M172" s="34">
        <v>0</v>
      </c>
      <c r="N172" s="34">
        <v>0</v>
      </c>
      <c r="O172" s="34">
        <v>0</v>
      </c>
      <c r="P172" s="33">
        <v>22.9860000000117</v>
      </c>
      <c r="Q172" s="33"/>
      <c r="R172" s="34">
        <v>33073.750500000002</v>
      </c>
      <c r="S172" s="35">
        <v>-7.6620000000038999</v>
      </c>
      <c r="T172" s="35">
        <v>33066.088499999998</v>
      </c>
    </row>
    <row r="173" spans="1:20">
      <c r="A173" s="88">
        <v>35106</v>
      </c>
      <c r="B173" s="89" t="s">
        <v>156</v>
      </c>
      <c r="C173" s="37">
        <v>2.5569999999999998E-4</v>
      </c>
      <c r="D173" s="37">
        <v>2.7090000000000003E-4</v>
      </c>
      <c r="E173" s="33">
        <f>VLOOKUP(A173,'[2]CY Summary'!$A:$F,6,FALSE)</f>
        <v>-16822.890000000003</v>
      </c>
      <c r="F173" s="33">
        <v>-15628.383999999998</v>
      </c>
      <c r="G173" s="33"/>
      <c r="H173" s="34">
        <v>4285.0205999999998</v>
      </c>
      <c r="I173" s="34">
        <v>3425.6128999999996</v>
      </c>
      <c r="J173" s="34">
        <v>0</v>
      </c>
      <c r="K173" s="33">
        <v>0</v>
      </c>
      <c r="L173" s="33"/>
      <c r="M173" s="34">
        <v>0</v>
      </c>
      <c r="N173" s="34">
        <v>0</v>
      </c>
      <c r="O173" s="34">
        <v>0</v>
      </c>
      <c r="P173" s="33">
        <v>1284.0251999999978</v>
      </c>
      <c r="Q173" s="33"/>
      <c r="R173" s="34">
        <v>8303.3460999999988</v>
      </c>
      <c r="S173" s="35">
        <v>-428.00839999999926</v>
      </c>
      <c r="T173" s="35">
        <v>7875.3377</v>
      </c>
    </row>
    <row r="174" spans="1:20">
      <c r="A174" s="88">
        <v>35200</v>
      </c>
      <c r="B174" s="89" t="s">
        <v>157</v>
      </c>
      <c r="C174" s="37">
        <v>4.8859999999999995E-4</v>
      </c>
      <c r="D174" s="37">
        <v>5.0690000000000002E-4</v>
      </c>
      <c r="E174" s="33">
        <f>VLOOKUP(A174,'[2]CY Summary'!$A:$F,6,FALSE)</f>
        <v>-31478.49</v>
      </c>
      <c r="F174" s="33">
        <v>-29863.231999999996</v>
      </c>
      <c r="G174" s="33"/>
      <c r="H174" s="34">
        <v>8187.9587999999994</v>
      </c>
      <c r="I174" s="34">
        <v>6545.7741999999989</v>
      </c>
      <c r="J174" s="34">
        <v>0</v>
      </c>
      <c r="K174" s="33">
        <v>2639.8479000000007</v>
      </c>
      <c r="L174" s="33"/>
      <c r="M174" s="34">
        <v>0</v>
      </c>
      <c r="N174" s="34">
        <v>0</v>
      </c>
      <c r="O174" s="34">
        <v>0</v>
      </c>
      <c r="P174" s="33">
        <v>0</v>
      </c>
      <c r="Q174" s="33"/>
      <c r="R174" s="34">
        <v>15866.307799999999</v>
      </c>
      <c r="S174" s="35">
        <v>879.94930000000022</v>
      </c>
      <c r="T174" s="35">
        <v>16746.257099999999</v>
      </c>
    </row>
    <row r="175" spans="1:20">
      <c r="A175" s="88">
        <v>35300</v>
      </c>
      <c r="B175" s="89" t="s">
        <v>390</v>
      </c>
      <c r="C175" s="37">
        <v>3.6235999999999998E-3</v>
      </c>
      <c r="D175" s="37">
        <v>3.4838E-3</v>
      </c>
      <c r="E175" s="33">
        <f>VLOOKUP(A175,'[2]CY Summary'!$A:$F,6,FALSE)</f>
        <v>-216343.98</v>
      </c>
      <c r="F175" s="33">
        <v>-221474.432</v>
      </c>
      <c r="G175" s="33"/>
      <c r="H175" s="34">
        <v>60724.288799999995</v>
      </c>
      <c r="I175" s="34">
        <v>48545.369200000001</v>
      </c>
      <c r="J175" s="34">
        <v>0</v>
      </c>
      <c r="K175" s="33">
        <v>0</v>
      </c>
      <c r="L175" s="33"/>
      <c r="M175" s="34">
        <v>0</v>
      </c>
      <c r="N175" s="34">
        <v>0</v>
      </c>
      <c r="O175" s="34">
        <v>0</v>
      </c>
      <c r="P175" s="33">
        <v>21556.442099999978</v>
      </c>
      <c r="Q175" s="33"/>
      <c r="R175" s="34">
        <v>117669.16279999999</v>
      </c>
      <c r="S175" s="35">
        <v>-7185.4806999999928</v>
      </c>
      <c r="T175" s="35">
        <v>110483.68210000001</v>
      </c>
    </row>
    <row r="176" spans="1:20">
      <c r="A176" s="88">
        <v>35305</v>
      </c>
      <c r="B176" s="89" t="s">
        <v>159</v>
      </c>
      <c r="C176" s="37">
        <v>1.2482000000000001E-3</v>
      </c>
      <c r="D176" s="37">
        <v>1.2708000000000001E-3</v>
      </c>
      <c r="E176" s="33">
        <f>VLOOKUP(A176,'[2]CY Summary'!$A:$F,6,FALSE)</f>
        <v>-78916.680000000008</v>
      </c>
      <c r="F176" s="33">
        <v>-76289.984000000011</v>
      </c>
      <c r="G176" s="33"/>
      <c r="H176" s="34">
        <v>20917.335600000002</v>
      </c>
      <c r="I176" s="34">
        <v>16722.135400000003</v>
      </c>
      <c r="J176" s="34">
        <v>0</v>
      </c>
      <c r="K176" s="33">
        <v>2451.9272999999957</v>
      </c>
      <c r="L176" s="33"/>
      <c r="M176" s="34">
        <v>0</v>
      </c>
      <c r="N176" s="34">
        <v>0</v>
      </c>
      <c r="O176" s="34">
        <v>0</v>
      </c>
      <c r="P176" s="33">
        <v>0</v>
      </c>
      <c r="Q176" s="33"/>
      <c r="R176" s="34">
        <v>40532.798600000002</v>
      </c>
      <c r="S176" s="35">
        <v>817.30909999999858</v>
      </c>
      <c r="T176" s="35">
        <v>41350.1077</v>
      </c>
    </row>
    <row r="177" spans="1:20">
      <c r="A177" s="88">
        <v>35400</v>
      </c>
      <c r="B177" s="89" t="s">
        <v>160</v>
      </c>
      <c r="C177" s="37">
        <v>2.6048E-3</v>
      </c>
      <c r="D177" s="37">
        <v>2.7407999999999998E-3</v>
      </c>
      <c r="E177" s="33">
        <f>VLOOKUP(A177,'[2]CY Summary'!$A:$F,6,FALSE)</f>
        <v>-170203.68</v>
      </c>
      <c r="F177" s="33">
        <v>-159205.37599999999</v>
      </c>
      <c r="G177" s="33"/>
      <c r="H177" s="34">
        <v>43651.238400000002</v>
      </c>
      <c r="I177" s="34">
        <v>34896.505599999997</v>
      </c>
      <c r="J177" s="34">
        <v>0</v>
      </c>
      <c r="K177" s="33">
        <v>8976.6297000000268</v>
      </c>
      <c r="L177" s="33"/>
      <c r="M177" s="34">
        <v>0</v>
      </c>
      <c r="N177" s="34">
        <v>0</v>
      </c>
      <c r="O177" s="34">
        <v>0</v>
      </c>
      <c r="P177" s="33">
        <v>0</v>
      </c>
      <c r="Q177" s="33"/>
      <c r="R177" s="34">
        <v>84585.670400000003</v>
      </c>
      <c r="S177" s="35">
        <v>2992.2099000000089</v>
      </c>
      <c r="T177" s="35">
        <v>87577.880300000019</v>
      </c>
    </row>
    <row r="178" spans="1:20">
      <c r="A178" s="88">
        <v>35401</v>
      </c>
      <c r="B178" s="89" t="s">
        <v>161</v>
      </c>
      <c r="C178" s="37">
        <v>3.2499999999999997E-5</v>
      </c>
      <c r="D178" s="37">
        <v>2.4499999999999999E-5</v>
      </c>
      <c r="E178" s="33">
        <f>VLOOKUP(A178,'[2]CY Summary'!$A:$F,6,FALSE)</f>
        <v>-1521.45</v>
      </c>
      <c r="F178" s="33">
        <v>-1986.3999999999999</v>
      </c>
      <c r="G178" s="33"/>
      <c r="H178" s="34">
        <v>544.63499999999999</v>
      </c>
      <c r="I178" s="34">
        <v>435.40249999999997</v>
      </c>
      <c r="J178" s="34">
        <v>0</v>
      </c>
      <c r="K178" s="33">
        <v>0</v>
      </c>
      <c r="L178" s="33"/>
      <c r="M178" s="34">
        <v>0</v>
      </c>
      <c r="N178" s="34">
        <v>0</v>
      </c>
      <c r="O178" s="34">
        <v>0</v>
      </c>
      <c r="P178" s="33">
        <v>586.52249999999947</v>
      </c>
      <c r="Q178" s="33"/>
      <c r="R178" s="34">
        <v>1055.3724999999999</v>
      </c>
      <c r="S178" s="35">
        <v>-195.50749999999982</v>
      </c>
      <c r="T178" s="35">
        <v>859.86500000000012</v>
      </c>
    </row>
    <row r="179" spans="1:20">
      <c r="A179" s="88">
        <v>35405</v>
      </c>
      <c r="B179" s="89" t="s">
        <v>162</v>
      </c>
      <c r="C179" s="37">
        <v>9.1980000000000002E-4</v>
      </c>
      <c r="D179" s="37">
        <v>9.6009999999999997E-4</v>
      </c>
      <c r="E179" s="33">
        <f>VLOOKUP(A179,'[2]CY Summary'!$A:$F,6,FALSE)</f>
        <v>-59622.21</v>
      </c>
      <c r="F179" s="33">
        <v>-56218.175999999999</v>
      </c>
      <c r="G179" s="33"/>
      <c r="H179" s="34">
        <v>15414.008400000001</v>
      </c>
      <c r="I179" s="34">
        <v>12322.560600000001</v>
      </c>
      <c r="J179" s="34">
        <v>0</v>
      </c>
      <c r="K179" s="33">
        <v>738.57719999999972</v>
      </c>
      <c r="L179" s="33"/>
      <c r="M179" s="34">
        <v>0</v>
      </c>
      <c r="N179" s="34">
        <v>0</v>
      </c>
      <c r="O179" s="34">
        <v>0</v>
      </c>
      <c r="P179" s="33">
        <v>0</v>
      </c>
      <c r="Q179" s="33"/>
      <c r="R179" s="34">
        <v>29868.665400000002</v>
      </c>
      <c r="S179" s="35">
        <v>246.19239999999991</v>
      </c>
      <c r="T179" s="35">
        <v>30114.857800000002</v>
      </c>
    </row>
    <row r="180" spans="1:20">
      <c r="A180" s="88">
        <v>35500</v>
      </c>
      <c r="B180" s="89" t="s">
        <v>163</v>
      </c>
      <c r="C180" s="37">
        <v>3.6135E-3</v>
      </c>
      <c r="D180" s="37">
        <v>3.8563E-3</v>
      </c>
      <c r="E180" s="33">
        <f>VLOOKUP(A180,'[2]CY Summary'!$A:$F,6,FALSE)</f>
        <v>-239476.23</v>
      </c>
      <c r="F180" s="33">
        <v>-220857.12</v>
      </c>
      <c r="G180" s="33"/>
      <c r="H180" s="34">
        <v>60555.032999999996</v>
      </c>
      <c r="I180" s="34">
        <v>48410.059500000003</v>
      </c>
      <c r="J180" s="34">
        <v>0</v>
      </c>
      <c r="K180" s="33">
        <v>5142.4364999999962</v>
      </c>
      <c r="L180" s="33"/>
      <c r="M180" s="34">
        <v>0</v>
      </c>
      <c r="N180" s="34">
        <v>0</v>
      </c>
      <c r="O180" s="34">
        <v>0</v>
      </c>
      <c r="P180" s="33">
        <v>0</v>
      </c>
      <c r="Q180" s="33"/>
      <c r="R180" s="34">
        <v>117341.18549999999</v>
      </c>
      <c r="S180" s="35">
        <v>1714.1454999999987</v>
      </c>
      <c r="T180" s="35">
        <v>119055.33099999999</v>
      </c>
    </row>
    <row r="181" spans="1:20">
      <c r="A181" s="88">
        <v>35600</v>
      </c>
      <c r="B181" s="89" t="s">
        <v>164</v>
      </c>
      <c r="C181" s="37">
        <v>1.5342999999999999E-3</v>
      </c>
      <c r="D181" s="37">
        <v>1.5314E-3</v>
      </c>
      <c r="E181" s="33">
        <f>VLOOKUP(A181,'[2]CY Summary'!$A:$F,6,FALSE)</f>
        <v>-95099.94</v>
      </c>
      <c r="F181" s="33">
        <v>-93776.415999999997</v>
      </c>
      <c r="G181" s="33"/>
      <c r="H181" s="34">
        <v>25711.7994</v>
      </c>
      <c r="I181" s="34">
        <v>20555.017100000001</v>
      </c>
      <c r="J181" s="34">
        <v>0</v>
      </c>
      <c r="K181" s="33">
        <v>0</v>
      </c>
      <c r="L181" s="33"/>
      <c r="M181" s="34">
        <v>0</v>
      </c>
      <c r="N181" s="34">
        <v>0</v>
      </c>
      <c r="O181" s="34">
        <v>0</v>
      </c>
      <c r="P181" s="33">
        <v>1589.9298000000053</v>
      </c>
      <c r="Q181" s="33"/>
      <c r="R181" s="34">
        <v>49823.323899999996</v>
      </c>
      <c r="S181" s="35">
        <v>-529.97660000000178</v>
      </c>
      <c r="T181" s="35">
        <v>49293.347299999994</v>
      </c>
    </row>
    <row r="182" spans="1:20">
      <c r="A182" s="88">
        <v>35700</v>
      </c>
      <c r="B182" s="89" t="s">
        <v>165</v>
      </c>
      <c r="C182" s="37">
        <v>8.3239999999999996E-4</v>
      </c>
      <c r="D182" s="37">
        <v>8.5260000000000002E-4</v>
      </c>
      <c r="E182" s="33">
        <f>VLOOKUP(A182,'[2]CY Summary'!$A:$F,6,FALSE)</f>
        <v>-52946.46</v>
      </c>
      <c r="F182" s="33">
        <v>-50876.288</v>
      </c>
      <c r="G182" s="33"/>
      <c r="H182" s="34">
        <v>13949.359199999999</v>
      </c>
      <c r="I182" s="34">
        <v>11151.6628</v>
      </c>
      <c r="J182" s="34">
        <v>0</v>
      </c>
      <c r="K182" s="33">
        <v>819.22859999999855</v>
      </c>
      <c r="L182" s="33"/>
      <c r="M182" s="34">
        <v>0</v>
      </c>
      <c r="N182" s="34">
        <v>0</v>
      </c>
      <c r="O182" s="34">
        <v>0</v>
      </c>
      <c r="P182" s="33">
        <v>0</v>
      </c>
      <c r="Q182" s="33"/>
      <c r="R182" s="34">
        <v>27030.5252</v>
      </c>
      <c r="S182" s="35">
        <v>273.07619999999952</v>
      </c>
      <c r="T182" s="35">
        <v>27303.6014</v>
      </c>
    </row>
    <row r="183" spans="1:20">
      <c r="A183" s="88">
        <v>35800</v>
      </c>
      <c r="B183" s="89" t="s">
        <v>166</v>
      </c>
      <c r="C183" s="37">
        <v>1.1681E-3</v>
      </c>
      <c r="D183" s="37">
        <v>1.2198000000000001E-3</v>
      </c>
      <c r="E183" s="33">
        <f>VLOOKUP(A183,'[2]CY Summary'!$A:$F,6,FALSE)</f>
        <v>-75749.58</v>
      </c>
      <c r="F183" s="33">
        <v>-71394.271999999997</v>
      </c>
      <c r="G183" s="33"/>
      <c r="H183" s="34">
        <v>19575.019800000002</v>
      </c>
      <c r="I183" s="34">
        <v>15649.0357</v>
      </c>
      <c r="J183" s="34">
        <v>0</v>
      </c>
      <c r="K183" s="33">
        <v>6575.6634000000013</v>
      </c>
      <c r="L183" s="33"/>
      <c r="M183" s="34">
        <v>0</v>
      </c>
      <c r="N183" s="34">
        <v>0</v>
      </c>
      <c r="O183" s="34">
        <v>0</v>
      </c>
      <c r="P183" s="33">
        <v>0</v>
      </c>
      <c r="Q183" s="33"/>
      <c r="R183" s="34">
        <v>37931.711300000003</v>
      </c>
      <c r="S183" s="35">
        <v>2191.8878000000004</v>
      </c>
      <c r="T183" s="35">
        <v>40123.599100000007</v>
      </c>
    </row>
    <row r="184" spans="1:20">
      <c r="A184" s="88">
        <v>35805</v>
      </c>
      <c r="B184" s="89" t="s">
        <v>167</v>
      </c>
      <c r="C184" s="37">
        <v>2.107E-4</v>
      </c>
      <c r="D184" s="37">
        <v>1.995E-4</v>
      </c>
      <c r="E184" s="33">
        <f>VLOOKUP(A184,'[2]CY Summary'!$A:$F,6,FALSE)</f>
        <v>-12388.95</v>
      </c>
      <c r="F184" s="33">
        <v>-12877.984</v>
      </c>
      <c r="G184" s="33"/>
      <c r="H184" s="34">
        <v>3530.9106000000002</v>
      </c>
      <c r="I184" s="34">
        <v>2822.7478999999998</v>
      </c>
      <c r="J184" s="34">
        <v>0</v>
      </c>
      <c r="K184" s="33">
        <v>1105.1298000000015</v>
      </c>
      <c r="L184" s="33"/>
      <c r="M184" s="34">
        <v>0</v>
      </c>
      <c r="N184" s="34">
        <v>0</v>
      </c>
      <c r="O184" s="34">
        <v>0</v>
      </c>
      <c r="P184" s="33">
        <v>0</v>
      </c>
      <c r="Q184" s="33"/>
      <c r="R184" s="34">
        <v>6842.0610999999999</v>
      </c>
      <c r="S184" s="35">
        <v>368.37660000000051</v>
      </c>
      <c r="T184" s="35">
        <v>7210.4377000000004</v>
      </c>
    </row>
    <row r="185" spans="1:20">
      <c r="A185" s="88">
        <v>35900</v>
      </c>
      <c r="B185" s="89" t="s">
        <v>168</v>
      </c>
      <c r="C185" s="37">
        <v>2.1868E-3</v>
      </c>
      <c r="D185" s="37">
        <v>2.2843E-3</v>
      </c>
      <c r="E185" s="33">
        <f>VLOOKUP(A185,'[2]CY Summary'!$A:$F,6,FALSE)</f>
        <v>-141855.03</v>
      </c>
      <c r="F185" s="33">
        <v>-133657.21600000001</v>
      </c>
      <c r="G185" s="33"/>
      <c r="H185" s="34">
        <v>36646.394399999997</v>
      </c>
      <c r="I185" s="34">
        <v>29296.559600000001</v>
      </c>
      <c r="J185" s="34">
        <v>0</v>
      </c>
      <c r="K185" s="33">
        <v>2257.2252000000008</v>
      </c>
      <c r="L185" s="33"/>
      <c r="M185" s="34">
        <v>0</v>
      </c>
      <c r="N185" s="34">
        <v>0</v>
      </c>
      <c r="O185" s="34">
        <v>0</v>
      </c>
      <c r="P185" s="33">
        <v>0</v>
      </c>
      <c r="Q185" s="33"/>
      <c r="R185" s="34">
        <v>71011.956399999995</v>
      </c>
      <c r="S185" s="35">
        <v>752.40840000000026</v>
      </c>
      <c r="T185" s="35">
        <v>71764.364799999996</v>
      </c>
    </row>
    <row r="186" spans="1:20">
      <c r="A186" s="88">
        <v>35905</v>
      </c>
      <c r="B186" s="89" t="s">
        <v>169</v>
      </c>
      <c r="C186" s="37">
        <v>3.009E-4</v>
      </c>
      <c r="D186" s="37">
        <v>3.0519999999999999E-4</v>
      </c>
      <c r="E186" s="33">
        <f>VLOOKUP(A186,'[2]CY Summary'!$A:$F,6,FALSE)</f>
        <v>-18952.919999999998</v>
      </c>
      <c r="F186" s="33">
        <v>-18391.007999999998</v>
      </c>
      <c r="G186" s="33"/>
      <c r="H186" s="34">
        <v>5042.4822000000004</v>
      </c>
      <c r="I186" s="34">
        <v>4031.1572999999999</v>
      </c>
      <c r="J186" s="34">
        <v>0</v>
      </c>
      <c r="K186" s="33">
        <v>3186.485099999999</v>
      </c>
      <c r="L186" s="33"/>
      <c r="M186" s="34">
        <v>0</v>
      </c>
      <c r="N186" s="34">
        <v>0</v>
      </c>
      <c r="O186" s="34">
        <v>0</v>
      </c>
      <c r="P186" s="33">
        <v>0</v>
      </c>
      <c r="Q186" s="33"/>
      <c r="R186" s="34">
        <v>9771.1257000000005</v>
      </c>
      <c r="S186" s="35">
        <v>1062.1616999999997</v>
      </c>
      <c r="T186" s="35">
        <v>10833.287400000001</v>
      </c>
    </row>
    <row r="187" spans="1:20">
      <c r="A187" s="88">
        <v>36000</v>
      </c>
      <c r="B187" s="89" t="s">
        <v>170</v>
      </c>
      <c r="C187" s="37">
        <v>5.37365E-2</v>
      </c>
      <c r="D187" s="37">
        <v>5.3251400000000004E-2</v>
      </c>
      <c r="E187" s="33">
        <f>VLOOKUP(A187,'[2]CY Summary'!$A:$F,6,FALSE)</f>
        <v>-3306911.9400000004</v>
      </c>
      <c r="F187" s="33">
        <v>-3284374.88</v>
      </c>
      <c r="G187" s="33"/>
      <c r="H187" s="34">
        <v>900516.26699999999</v>
      </c>
      <c r="I187" s="34">
        <v>719907.89049999998</v>
      </c>
      <c r="J187" s="34">
        <v>0</v>
      </c>
      <c r="K187" s="33">
        <v>0</v>
      </c>
      <c r="L187" s="33"/>
      <c r="M187" s="34">
        <v>0</v>
      </c>
      <c r="N187" s="34">
        <v>0</v>
      </c>
      <c r="O187" s="34">
        <v>0</v>
      </c>
      <c r="P187" s="33">
        <v>273700.86149999918</v>
      </c>
      <c r="Q187" s="33"/>
      <c r="R187" s="34">
        <v>1744985.3644999999</v>
      </c>
      <c r="S187" s="35">
        <v>-91233.620499999728</v>
      </c>
      <c r="T187" s="35">
        <v>1653751.7440000002</v>
      </c>
    </row>
    <row r="188" spans="1:20">
      <c r="A188" s="88">
        <v>36001</v>
      </c>
      <c r="B188" s="89" t="s">
        <v>171</v>
      </c>
      <c r="C188" s="37">
        <v>2.5999999999999998E-5</v>
      </c>
      <c r="D188" s="37">
        <v>2.9600000000000001E-5</v>
      </c>
      <c r="E188" s="33">
        <f>VLOOKUP(A188,'[2]CY Summary'!$A:$F,6,FALSE)</f>
        <v>-1838.16</v>
      </c>
      <c r="F188" s="33">
        <v>-1589.12</v>
      </c>
      <c r="G188" s="33"/>
      <c r="H188" s="34">
        <v>435.70799999999997</v>
      </c>
      <c r="I188" s="34">
        <v>348.322</v>
      </c>
      <c r="J188" s="34">
        <v>0</v>
      </c>
      <c r="K188" s="33">
        <v>233.40150000000017</v>
      </c>
      <c r="L188" s="33"/>
      <c r="M188" s="34">
        <v>0</v>
      </c>
      <c r="N188" s="34">
        <v>0</v>
      </c>
      <c r="O188" s="34">
        <v>0</v>
      </c>
      <c r="P188" s="33">
        <v>0</v>
      </c>
      <c r="Q188" s="33"/>
      <c r="R188" s="34">
        <v>844.298</v>
      </c>
      <c r="S188" s="35">
        <v>77.800500000000056</v>
      </c>
      <c r="T188" s="35">
        <v>922.09850000000006</v>
      </c>
    </row>
    <row r="189" spans="1:20">
      <c r="A189" s="88">
        <v>36002</v>
      </c>
      <c r="B189" s="89" t="s">
        <v>172</v>
      </c>
      <c r="C189" s="37">
        <v>0</v>
      </c>
      <c r="D189" s="37">
        <v>1.3019999999999999E-4</v>
      </c>
      <c r="E189" s="33">
        <f>VLOOKUP(A189,'[2]CY Summary'!$A:$F,6,FALSE)</f>
        <v>-8085.4199999999992</v>
      </c>
      <c r="F189" s="33">
        <v>0</v>
      </c>
      <c r="G189" s="33"/>
      <c r="H189" s="34">
        <v>0</v>
      </c>
      <c r="I189" s="34">
        <v>0</v>
      </c>
      <c r="J189" s="34">
        <v>0</v>
      </c>
      <c r="K189" s="33">
        <v>6064.0649999999996</v>
      </c>
      <c r="L189" s="33"/>
      <c r="M189" s="34">
        <v>0</v>
      </c>
      <c r="N189" s="34">
        <v>0</v>
      </c>
      <c r="O189" s="34">
        <v>0</v>
      </c>
      <c r="P189" s="33">
        <v>0</v>
      </c>
      <c r="Q189" s="33"/>
      <c r="R189" s="34">
        <v>0</v>
      </c>
      <c r="S189" s="35">
        <v>2021.3549999999998</v>
      </c>
      <c r="T189" s="35">
        <v>2021.3549999999998</v>
      </c>
    </row>
    <row r="190" spans="1:20">
      <c r="A190" s="88">
        <v>36003</v>
      </c>
      <c r="B190" s="89" t="s">
        <v>173</v>
      </c>
      <c r="C190" s="37">
        <v>3.8870000000000002E-4</v>
      </c>
      <c r="D190" s="37">
        <v>4.0099999999999999E-4</v>
      </c>
      <c r="E190" s="33">
        <f>VLOOKUP(A190,'[2]CY Summary'!$A:$F,6,FALSE)</f>
        <v>-24902.1</v>
      </c>
      <c r="F190" s="33">
        <v>-23757.344000000001</v>
      </c>
      <c r="G190" s="33"/>
      <c r="H190" s="34">
        <v>6513.8346000000001</v>
      </c>
      <c r="I190" s="34">
        <v>5207.4139000000005</v>
      </c>
      <c r="J190" s="34">
        <v>0</v>
      </c>
      <c r="K190" s="33">
        <v>0</v>
      </c>
      <c r="L190" s="33"/>
      <c r="M190" s="34">
        <v>0</v>
      </c>
      <c r="N190" s="34">
        <v>0</v>
      </c>
      <c r="O190" s="34">
        <v>0</v>
      </c>
      <c r="P190" s="33">
        <v>2757.5907000000025</v>
      </c>
      <c r="Q190" s="33"/>
      <c r="R190" s="34">
        <v>12622.2551</v>
      </c>
      <c r="S190" s="35">
        <v>-919.19690000000082</v>
      </c>
      <c r="T190" s="35">
        <v>11703.058199999999</v>
      </c>
    </row>
    <row r="191" spans="1:20">
      <c r="A191" s="88">
        <v>36004</v>
      </c>
      <c r="B191" s="89" t="s">
        <v>361</v>
      </c>
      <c r="C191" s="37">
        <v>2.2029999999999999E-4</v>
      </c>
      <c r="D191" s="37">
        <v>1.972E-4</v>
      </c>
      <c r="E191" s="33">
        <f>VLOOKUP(A191,'[2]CY Summary'!$A:$F,6,FALSE)</f>
        <v>-12246.119999999999</v>
      </c>
      <c r="F191" s="33">
        <v>-13464.735999999999</v>
      </c>
      <c r="G191" s="33"/>
      <c r="H191" s="34">
        <v>3691.7873999999997</v>
      </c>
      <c r="I191" s="34">
        <v>2951.3590999999997</v>
      </c>
      <c r="J191" s="34">
        <v>0</v>
      </c>
      <c r="K191" s="33">
        <v>0</v>
      </c>
      <c r="L191" s="33"/>
      <c r="M191" s="34">
        <v>0</v>
      </c>
      <c r="N191" s="34">
        <v>0</v>
      </c>
      <c r="O191" s="34">
        <v>0</v>
      </c>
      <c r="P191" s="33">
        <v>3525.6182999999996</v>
      </c>
      <c r="Q191" s="33"/>
      <c r="R191" s="34">
        <v>7153.8018999999995</v>
      </c>
      <c r="S191" s="35">
        <v>-1175.2060999999999</v>
      </c>
      <c r="T191" s="35">
        <v>5978.5957999999991</v>
      </c>
    </row>
    <row r="192" spans="1:20">
      <c r="A192" s="88">
        <v>36005</v>
      </c>
      <c r="B192" s="89" t="s">
        <v>174</v>
      </c>
      <c r="C192" s="37">
        <v>4.4781999999999999E-3</v>
      </c>
      <c r="D192" s="37">
        <v>4.4998E-3</v>
      </c>
      <c r="E192" s="33">
        <f>VLOOKUP(A192,'[2]CY Summary'!$A:$F,6,FALSE)</f>
        <v>-279437.58</v>
      </c>
      <c r="F192" s="33">
        <v>-273707.58399999997</v>
      </c>
      <c r="G192" s="33"/>
      <c r="H192" s="34">
        <v>75045.675600000002</v>
      </c>
      <c r="I192" s="34">
        <v>59994.445399999997</v>
      </c>
      <c r="J192" s="34">
        <v>0</v>
      </c>
      <c r="K192" s="33">
        <v>2527.0173000000359</v>
      </c>
      <c r="L192" s="33"/>
      <c r="M192" s="34">
        <v>0</v>
      </c>
      <c r="N192" s="34">
        <v>0</v>
      </c>
      <c r="O192" s="34">
        <v>0</v>
      </c>
      <c r="P192" s="33">
        <v>0</v>
      </c>
      <c r="Q192" s="33"/>
      <c r="R192" s="34">
        <v>145420.58859999999</v>
      </c>
      <c r="S192" s="35">
        <v>842.33910000001197</v>
      </c>
      <c r="T192" s="35">
        <v>146262.9277</v>
      </c>
    </row>
    <row r="193" spans="1:20">
      <c r="A193" s="88">
        <v>36006</v>
      </c>
      <c r="B193" s="89" t="s">
        <v>175</v>
      </c>
      <c r="C193" s="37">
        <v>4.8999999999999998E-4</v>
      </c>
      <c r="D193" s="37">
        <v>4.818E-4</v>
      </c>
      <c r="E193" s="33">
        <f>VLOOKUP(A193,'[2]CY Summary'!$A:$F,6,FALSE)</f>
        <v>-29919.78</v>
      </c>
      <c r="F193" s="33">
        <v>-29948.799999999999</v>
      </c>
      <c r="G193" s="33"/>
      <c r="H193" s="34">
        <v>8211.42</v>
      </c>
      <c r="I193" s="34">
        <v>6564.53</v>
      </c>
      <c r="J193" s="34">
        <v>0</v>
      </c>
      <c r="K193" s="33">
        <v>0</v>
      </c>
      <c r="L193" s="33"/>
      <c r="M193" s="34">
        <v>0</v>
      </c>
      <c r="N193" s="34">
        <v>0</v>
      </c>
      <c r="O193" s="34">
        <v>0</v>
      </c>
      <c r="P193" s="33">
        <v>4051.9050000000034</v>
      </c>
      <c r="Q193" s="33"/>
      <c r="R193" s="34">
        <v>15911.769999999999</v>
      </c>
      <c r="S193" s="35">
        <v>-1350.6350000000011</v>
      </c>
      <c r="T193" s="35">
        <v>14561.134999999998</v>
      </c>
    </row>
    <row r="194" spans="1:20">
      <c r="A194" s="88">
        <v>36007</v>
      </c>
      <c r="B194" s="89" t="s">
        <v>176</v>
      </c>
      <c r="C194" s="37">
        <v>1.7369999999999999E-4</v>
      </c>
      <c r="D194" s="37">
        <v>1.5880000000000001E-4</v>
      </c>
      <c r="E194" s="33">
        <f>VLOOKUP(A194,'[2]CY Summary'!$A:$F,6,FALSE)</f>
        <v>-9861.4800000000014</v>
      </c>
      <c r="F194" s="33">
        <v>-10616.544</v>
      </c>
      <c r="G194" s="33"/>
      <c r="H194" s="34">
        <v>2910.8645999999999</v>
      </c>
      <c r="I194" s="34">
        <v>2327.0589</v>
      </c>
      <c r="J194" s="34">
        <v>0</v>
      </c>
      <c r="K194" s="33">
        <v>0</v>
      </c>
      <c r="L194" s="33"/>
      <c r="M194" s="34">
        <v>0</v>
      </c>
      <c r="N194" s="34">
        <v>0</v>
      </c>
      <c r="O194" s="34">
        <v>0</v>
      </c>
      <c r="P194" s="33">
        <v>1743.6956999999993</v>
      </c>
      <c r="Q194" s="33"/>
      <c r="R194" s="34">
        <v>5640.5600999999997</v>
      </c>
      <c r="S194" s="35">
        <v>-581.23189999999977</v>
      </c>
      <c r="T194" s="35">
        <v>5059.3281999999999</v>
      </c>
    </row>
    <row r="195" spans="1:20">
      <c r="A195" s="88">
        <v>36008</v>
      </c>
      <c r="B195" s="89" t="s">
        <v>177</v>
      </c>
      <c r="C195" s="37">
        <v>5.5199999999999997E-4</v>
      </c>
      <c r="D195" s="37">
        <v>4.9640000000000003E-4</v>
      </c>
      <c r="E195" s="33">
        <f>VLOOKUP(A195,'[2]CY Summary'!$A:$F,6,FALSE)</f>
        <v>-30826.440000000002</v>
      </c>
      <c r="F195" s="33">
        <v>-33738.239999999998</v>
      </c>
      <c r="G195" s="33"/>
      <c r="H195" s="34">
        <v>9250.4159999999993</v>
      </c>
      <c r="I195" s="34">
        <v>7395.1439999999993</v>
      </c>
      <c r="J195" s="34">
        <v>0</v>
      </c>
      <c r="K195" s="33">
        <v>0</v>
      </c>
      <c r="L195" s="33"/>
      <c r="M195" s="34">
        <v>0</v>
      </c>
      <c r="N195" s="34">
        <v>0</v>
      </c>
      <c r="O195" s="34">
        <v>0</v>
      </c>
      <c r="P195" s="33">
        <v>8453.449499999997</v>
      </c>
      <c r="Q195" s="33"/>
      <c r="R195" s="34">
        <v>17925.095999999998</v>
      </c>
      <c r="S195" s="35">
        <v>-2817.816499999999</v>
      </c>
      <c r="T195" s="35">
        <v>15107.279499999999</v>
      </c>
    </row>
    <row r="196" spans="1:20">
      <c r="A196" s="88">
        <v>36009</v>
      </c>
      <c r="B196" s="89" t="s">
        <v>178</v>
      </c>
      <c r="C196" s="37">
        <v>1.3090000000000001E-4</v>
      </c>
      <c r="D196" s="37">
        <v>1.6870000000000001E-4</v>
      </c>
      <c r="E196" s="33">
        <f>VLOOKUP(A196,'[2]CY Summary'!$A:$F,6,FALSE)</f>
        <v>-10476.27</v>
      </c>
      <c r="F196" s="33">
        <v>-8000.6080000000011</v>
      </c>
      <c r="G196" s="33"/>
      <c r="H196" s="34">
        <v>2193.6222000000002</v>
      </c>
      <c r="I196" s="34">
        <v>1753.6673000000001</v>
      </c>
      <c r="J196" s="34">
        <v>0</v>
      </c>
      <c r="K196" s="33">
        <v>562.88010000000008</v>
      </c>
      <c r="L196" s="33"/>
      <c r="M196" s="34">
        <v>0</v>
      </c>
      <c r="N196" s="34">
        <v>0</v>
      </c>
      <c r="O196" s="34">
        <v>0</v>
      </c>
      <c r="P196" s="33">
        <v>0</v>
      </c>
      <c r="Q196" s="33"/>
      <c r="R196" s="34">
        <v>4250.7157000000007</v>
      </c>
      <c r="S196" s="35">
        <v>187.62670000000003</v>
      </c>
      <c r="T196" s="35">
        <v>4438.3424000000005</v>
      </c>
    </row>
    <row r="197" spans="1:20">
      <c r="A197" s="88">
        <v>36100</v>
      </c>
      <c r="B197" s="89" t="s">
        <v>179</v>
      </c>
      <c r="C197" s="37">
        <v>6.5490000000000004E-4</v>
      </c>
      <c r="D197" s="37">
        <v>6.7909999999999997E-4</v>
      </c>
      <c r="E197" s="33">
        <f>VLOOKUP(A197,'[2]CY Summary'!$A:$F,6,FALSE)</f>
        <v>-42172.11</v>
      </c>
      <c r="F197" s="33">
        <v>-40027.488000000005</v>
      </c>
      <c r="G197" s="33"/>
      <c r="H197" s="34">
        <v>10974.814200000001</v>
      </c>
      <c r="I197" s="34">
        <v>8773.6953000000012</v>
      </c>
      <c r="J197" s="34">
        <v>0</v>
      </c>
      <c r="K197" s="33">
        <v>2933.9285999999975</v>
      </c>
      <c r="L197" s="33"/>
      <c r="M197" s="34">
        <v>0</v>
      </c>
      <c r="N197" s="34">
        <v>0</v>
      </c>
      <c r="O197" s="34">
        <v>0</v>
      </c>
      <c r="P197" s="33">
        <v>0</v>
      </c>
      <c r="Q197" s="33"/>
      <c r="R197" s="34">
        <v>21266.5677</v>
      </c>
      <c r="S197" s="35">
        <v>977.97619999999915</v>
      </c>
      <c r="T197" s="35">
        <v>22244.543899999997</v>
      </c>
    </row>
    <row r="198" spans="1:20">
      <c r="A198" s="88">
        <v>36102</v>
      </c>
      <c r="B198" s="89" t="s">
        <v>180</v>
      </c>
      <c r="C198" s="37">
        <v>2.0039999999999999E-4</v>
      </c>
      <c r="D198" s="37">
        <v>1.4799999999999999E-4</v>
      </c>
      <c r="E198" s="33">
        <f>VLOOKUP(A198,'[2]CY Summary'!$A:$F,6,FALSE)</f>
        <v>-9190.7999999999993</v>
      </c>
      <c r="F198" s="33">
        <v>-12248.448</v>
      </c>
      <c r="G198" s="33"/>
      <c r="H198" s="34">
        <v>3358.3031999999998</v>
      </c>
      <c r="I198" s="34">
        <v>2684.7588000000001</v>
      </c>
      <c r="J198" s="34">
        <v>0</v>
      </c>
      <c r="K198" s="33">
        <v>0</v>
      </c>
      <c r="L198" s="33"/>
      <c r="M198" s="34">
        <v>0</v>
      </c>
      <c r="N198" s="34">
        <v>0</v>
      </c>
      <c r="O198" s="34">
        <v>0</v>
      </c>
      <c r="P198" s="33">
        <v>4743.3669000000009</v>
      </c>
      <c r="Q198" s="33"/>
      <c r="R198" s="34">
        <v>6507.5891999999994</v>
      </c>
      <c r="S198" s="35">
        <v>-1581.1223000000005</v>
      </c>
      <c r="T198" s="35">
        <v>4926.4668999999994</v>
      </c>
    </row>
    <row r="199" spans="1:20">
      <c r="A199" s="88">
        <v>36105</v>
      </c>
      <c r="B199" s="89" t="s">
        <v>181</v>
      </c>
      <c r="C199" s="37">
        <v>3.5750000000000002E-4</v>
      </c>
      <c r="D199" s="37">
        <v>3.5530000000000002E-4</v>
      </c>
      <c r="E199" s="33">
        <f>VLOOKUP(A199,'[2]CY Summary'!$A:$F,6,FALSE)</f>
        <v>-22064.13</v>
      </c>
      <c r="F199" s="33">
        <v>-21850.400000000001</v>
      </c>
      <c r="G199" s="33"/>
      <c r="H199" s="34">
        <v>5990.9850000000006</v>
      </c>
      <c r="I199" s="34">
        <v>4789.4274999999998</v>
      </c>
      <c r="J199" s="34">
        <v>0</v>
      </c>
      <c r="K199" s="33">
        <v>1384.0875000000005</v>
      </c>
      <c r="L199" s="33"/>
      <c r="M199" s="34">
        <v>0</v>
      </c>
      <c r="N199" s="34">
        <v>0</v>
      </c>
      <c r="O199" s="34">
        <v>0</v>
      </c>
      <c r="P199" s="33">
        <v>0</v>
      </c>
      <c r="Q199" s="33"/>
      <c r="R199" s="34">
        <v>11609.0975</v>
      </c>
      <c r="S199" s="35">
        <v>461.36250000000018</v>
      </c>
      <c r="T199" s="35">
        <v>12070.46</v>
      </c>
    </row>
    <row r="200" spans="1:20">
      <c r="A200" s="88">
        <v>36200</v>
      </c>
      <c r="B200" s="89" t="s">
        <v>182</v>
      </c>
      <c r="C200" s="37">
        <v>1.3937000000000001E-3</v>
      </c>
      <c r="D200" s="37">
        <v>1.4419999999999999E-3</v>
      </c>
      <c r="E200" s="33">
        <f>VLOOKUP(A200,'[2]CY Summary'!$A:$F,6,FALSE)</f>
        <v>-89548.2</v>
      </c>
      <c r="F200" s="33">
        <v>-85182.944000000003</v>
      </c>
      <c r="G200" s="33"/>
      <c r="H200" s="34">
        <v>23355.624600000003</v>
      </c>
      <c r="I200" s="34">
        <v>18671.3989</v>
      </c>
      <c r="J200" s="34">
        <v>0</v>
      </c>
      <c r="K200" s="33">
        <v>3574.9742999999798</v>
      </c>
      <c r="L200" s="33"/>
      <c r="M200" s="34">
        <v>0</v>
      </c>
      <c r="N200" s="34">
        <v>0</v>
      </c>
      <c r="O200" s="34">
        <v>0</v>
      </c>
      <c r="P200" s="33">
        <v>0</v>
      </c>
      <c r="Q200" s="33"/>
      <c r="R200" s="34">
        <v>45257.6201</v>
      </c>
      <c r="S200" s="35">
        <v>1191.6580999999933</v>
      </c>
      <c r="T200" s="35">
        <v>46449.278199999993</v>
      </c>
    </row>
    <row r="201" spans="1:20">
      <c r="A201" s="88">
        <v>36205</v>
      </c>
      <c r="B201" s="89" t="s">
        <v>183</v>
      </c>
      <c r="C201" s="37">
        <v>2.5270000000000002E-4</v>
      </c>
      <c r="D201" s="37">
        <v>2.4610000000000002E-4</v>
      </c>
      <c r="E201" s="33">
        <f>VLOOKUP(A201,'[2]CY Summary'!$A:$F,6,FALSE)</f>
        <v>-15282.810000000001</v>
      </c>
      <c r="F201" s="33">
        <v>-15445.024000000001</v>
      </c>
      <c r="G201" s="33"/>
      <c r="H201" s="34">
        <v>4234.7466000000004</v>
      </c>
      <c r="I201" s="34">
        <v>3385.4219000000003</v>
      </c>
      <c r="J201" s="34">
        <v>0</v>
      </c>
      <c r="K201" s="33">
        <v>0</v>
      </c>
      <c r="L201" s="33"/>
      <c r="M201" s="34">
        <v>0</v>
      </c>
      <c r="N201" s="34">
        <v>0</v>
      </c>
      <c r="O201" s="34">
        <v>0</v>
      </c>
      <c r="P201" s="33">
        <v>359.3997000000013</v>
      </c>
      <c r="Q201" s="33"/>
      <c r="R201" s="34">
        <v>8205.9271000000008</v>
      </c>
      <c r="S201" s="35">
        <v>-119.79990000000043</v>
      </c>
      <c r="T201" s="35">
        <v>8086.1272000000008</v>
      </c>
    </row>
    <row r="202" spans="1:20">
      <c r="A202" s="88">
        <v>36300</v>
      </c>
      <c r="B202" s="89" t="s">
        <v>184</v>
      </c>
      <c r="C202" s="37">
        <v>4.4821000000000001E-3</v>
      </c>
      <c r="D202" s="37">
        <v>4.5243000000000002E-3</v>
      </c>
      <c r="E202" s="33">
        <f>VLOOKUP(A202,'[2]CY Summary'!$A:$F,6,FALSE)</f>
        <v>-280959.03000000003</v>
      </c>
      <c r="F202" s="33">
        <v>-273945.95199999999</v>
      </c>
      <c r="G202" s="33"/>
      <c r="H202" s="34">
        <v>75111.031799999997</v>
      </c>
      <c r="I202" s="34">
        <v>60046.693700000003</v>
      </c>
      <c r="J202" s="34">
        <v>0</v>
      </c>
      <c r="K202" s="33">
        <v>0</v>
      </c>
      <c r="L202" s="33"/>
      <c r="M202" s="34">
        <v>0</v>
      </c>
      <c r="N202" s="34">
        <v>0</v>
      </c>
      <c r="O202" s="34">
        <v>0</v>
      </c>
      <c r="P202" s="33">
        <v>8035.5231000000058</v>
      </c>
      <c r="Q202" s="33"/>
      <c r="R202" s="34">
        <v>145547.23329999999</v>
      </c>
      <c r="S202" s="35">
        <v>-2678.5077000000019</v>
      </c>
      <c r="T202" s="35">
        <v>142868.72560000001</v>
      </c>
    </row>
    <row r="203" spans="1:20">
      <c r="A203" s="88">
        <v>36301</v>
      </c>
      <c r="B203" s="89" t="s">
        <v>185</v>
      </c>
      <c r="C203" s="37">
        <v>7.2299999999999996E-5</v>
      </c>
      <c r="D203" s="37">
        <v>6.1500000000000004E-5</v>
      </c>
      <c r="E203" s="33">
        <f>VLOOKUP(A203,'[2]CY Summary'!$A:$F,6,FALSE)</f>
        <v>-3819.15</v>
      </c>
      <c r="F203" s="33">
        <v>-4418.9759999999997</v>
      </c>
      <c r="G203" s="33"/>
      <c r="H203" s="34">
        <v>1211.6034</v>
      </c>
      <c r="I203" s="34">
        <v>968.60309999999993</v>
      </c>
      <c r="J203" s="34">
        <v>0</v>
      </c>
      <c r="K203" s="33">
        <v>0</v>
      </c>
      <c r="L203" s="33"/>
      <c r="M203" s="34">
        <v>0</v>
      </c>
      <c r="N203" s="34">
        <v>0</v>
      </c>
      <c r="O203" s="34">
        <v>0</v>
      </c>
      <c r="P203" s="33">
        <v>1225.1852999999996</v>
      </c>
      <c r="Q203" s="33"/>
      <c r="R203" s="34">
        <v>2347.7979</v>
      </c>
      <c r="S203" s="35">
        <v>-408.39509999999984</v>
      </c>
      <c r="T203" s="35">
        <v>1939.4028000000003</v>
      </c>
    </row>
    <row r="204" spans="1:20">
      <c r="A204" s="88">
        <v>36302</v>
      </c>
      <c r="B204" s="89" t="s">
        <v>186</v>
      </c>
      <c r="C204" s="37">
        <v>1.0679999999999999E-4</v>
      </c>
      <c r="D204" s="37">
        <v>1.1239999999999999E-4</v>
      </c>
      <c r="E204" s="33">
        <f>VLOOKUP(A204,'[2]CY Summary'!$A:$F,6,FALSE)</f>
        <v>-6980.04</v>
      </c>
      <c r="F204" s="33">
        <v>-6527.616</v>
      </c>
      <c r="G204" s="33"/>
      <c r="H204" s="34">
        <v>1789.7543999999998</v>
      </c>
      <c r="I204" s="34">
        <v>1430.7995999999998</v>
      </c>
      <c r="J204" s="34">
        <v>0</v>
      </c>
      <c r="K204" s="33">
        <v>0</v>
      </c>
      <c r="L204" s="33"/>
      <c r="M204" s="34">
        <v>0</v>
      </c>
      <c r="N204" s="34">
        <v>0</v>
      </c>
      <c r="O204" s="34">
        <v>0</v>
      </c>
      <c r="P204" s="33">
        <v>579.4247999999991</v>
      </c>
      <c r="Q204" s="33"/>
      <c r="R204" s="34">
        <v>3468.1163999999999</v>
      </c>
      <c r="S204" s="35">
        <v>-193.1415999999997</v>
      </c>
      <c r="T204" s="35">
        <v>3274.9748</v>
      </c>
    </row>
    <row r="205" spans="1:20">
      <c r="A205" s="88">
        <v>36305</v>
      </c>
      <c r="B205" s="89" t="s">
        <v>187</v>
      </c>
      <c r="C205" s="37">
        <v>8.1789999999999999E-4</v>
      </c>
      <c r="D205" s="37">
        <v>8.6989999999999995E-4</v>
      </c>
      <c r="E205" s="33">
        <f>VLOOKUP(A205,'[2]CY Summary'!$A:$F,6,FALSE)</f>
        <v>-54020.789999999994</v>
      </c>
      <c r="F205" s="33">
        <v>-49990.048000000003</v>
      </c>
      <c r="G205" s="33"/>
      <c r="H205" s="34">
        <v>13706.368199999999</v>
      </c>
      <c r="I205" s="34">
        <v>10957.406300000001</v>
      </c>
      <c r="J205" s="34">
        <v>0</v>
      </c>
      <c r="K205" s="33">
        <v>8168.8505999999979</v>
      </c>
      <c r="L205" s="33"/>
      <c r="M205" s="34">
        <v>0</v>
      </c>
      <c r="N205" s="34">
        <v>0</v>
      </c>
      <c r="O205" s="34">
        <v>0</v>
      </c>
      <c r="P205" s="33">
        <v>0</v>
      </c>
      <c r="Q205" s="33"/>
      <c r="R205" s="34">
        <v>26559.666699999998</v>
      </c>
      <c r="S205" s="35">
        <v>2722.9501999999993</v>
      </c>
      <c r="T205" s="35">
        <v>29282.616899999997</v>
      </c>
    </row>
    <row r="206" spans="1:20">
      <c r="A206" s="88">
        <v>36310</v>
      </c>
      <c r="B206" s="89" t="s">
        <v>345</v>
      </c>
      <c r="C206" s="37">
        <v>3.4999999999999997E-5</v>
      </c>
      <c r="D206" s="37">
        <v>0</v>
      </c>
      <c r="E206" s="33">
        <v>0</v>
      </c>
      <c r="F206" s="33">
        <v>-2139.1999999999998</v>
      </c>
      <c r="G206" s="33"/>
      <c r="H206" s="34">
        <v>586.53</v>
      </c>
      <c r="I206" s="34">
        <v>468.89499999999998</v>
      </c>
      <c r="J206" s="34">
        <v>0</v>
      </c>
      <c r="K206" s="33">
        <v>0</v>
      </c>
      <c r="L206" s="33"/>
      <c r="M206" s="34">
        <v>0</v>
      </c>
      <c r="N206" s="34">
        <v>0</v>
      </c>
      <c r="O206" s="34">
        <v>0</v>
      </c>
      <c r="P206" s="33">
        <v>1841.2649999999996</v>
      </c>
      <c r="Q206" s="33"/>
      <c r="R206" s="34">
        <v>1136.5549999999998</v>
      </c>
      <c r="S206" s="35">
        <v>-613.75499999999988</v>
      </c>
      <c r="T206" s="35">
        <v>522.79999999999995</v>
      </c>
    </row>
    <row r="207" spans="1:20">
      <c r="A207" s="88">
        <v>36400</v>
      </c>
      <c r="B207" s="89" t="s">
        <v>188</v>
      </c>
      <c r="C207" s="37">
        <v>4.9451E-3</v>
      </c>
      <c r="D207" s="37">
        <v>4.8573000000000002E-3</v>
      </c>
      <c r="E207" s="33">
        <f>VLOOKUP(A207,'[2]CY Summary'!$A:$F,6,FALSE)</f>
        <v>-301638.33</v>
      </c>
      <c r="F207" s="33">
        <v>-302244.51199999999</v>
      </c>
      <c r="G207" s="33"/>
      <c r="H207" s="34">
        <v>82869.985799999995</v>
      </c>
      <c r="I207" s="34">
        <v>66249.504700000005</v>
      </c>
      <c r="J207" s="34">
        <v>0</v>
      </c>
      <c r="K207" s="33">
        <v>0</v>
      </c>
      <c r="L207" s="33"/>
      <c r="M207" s="34">
        <v>0</v>
      </c>
      <c r="N207" s="34">
        <v>0</v>
      </c>
      <c r="O207" s="34">
        <v>0</v>
      </c>
      <c r="P207" s="33">
        <v>516.25859999997192</v>
      </c>
      <c r="Q207" s="33"/>
      <c r="R207" s="34">
        <v>160582.2323</v>
      </c>
      <c r="S207" s="35">
        <v>-172.08619999999064</v>
      </c>
      <c r="T207" s="35">
        <v>160410.14610000001</v>
      </c>
    </row>
    <row r="208" spans="1:20">
      <c r="A208" s="88">
        <v>36405</v>
      </c>
      <c r="B208" s="89" t="s">
        <v>363</v>
      </c>
      <c r="C208" s="37">
        <v>8.6149999999999996E-4</v>
      </c>
      <c r="D208" s="37">
        <v>8.407E-4</v>
      </c>
      <c r="E208" s="33">
        <f>VLOOKUP(A208,'[2]CY Summary'!$A:$F,6,FALSE)</f>
        <v>-52207.47</v>
      </c>
      <c r="F208" s="33">
        <v>-52654.879999999997</v>
      </c>
      <c r="G208" s="33"/>
      <c r="H208" s="34">
        <v>14437.017</v>
      </c>
      <c r="I208" s="34">
        <v>11541.5155</v>
      </c>
      <c r="J208" s="34">
        <v>0</v>
      </c>
      <c r="K208" s="33">
        <v>0</v>
      </c>
      <c r="L208" s="33"/>
      <c r="M208" s="34">
        <v>0</v>
      </c>
      <c r="N208" s="34">
        <v>0</v>
      </c>
      <c r="O208" s="34">
        <v>0</v>
      </c>
      <c r="P208" s="33">
        <v>2683.5089999999964</v>
      </c>
      <c r="Q208" s="33"/>
      <c r="R208" s="34">
        <v>27975.4895</v>
      </c>
      <c r="S208" s="35">
        <v>-894.50299999999879</v>
      </c>
      <c r="T208" s="35">
        <v>27080.986499999999</v>
      </c>
    </row>
    <row r="209" spans="1:20">
      <c r="A209" s="88">
        <v>36500</v>
      </c>
      <c r="B209" s="89" t="s">
        <v>189</v>
      </c>
      <c r="C209" s="37">
        <v>9.7397000000000004E-3</v>
      </c>
      <c r="D209" s="37">
        <v>9.5695999999999993E-3</v>
      </c>
      <c r="E209" s="33">
        <f>VLOOKUP(A209,'[2]CY Summary'!$A:$F,6,FALSE)</f>
        <v>-594272.15999999992</v>
      </c>
      <c r="F209" s="33">
        <v>-595290.46400000004</v>
      </c>
      <c r="G209" s="33"/>
      <c r="H209" s="34">
        <v>163217.89260000002</v>
      </c>
      <c r="I209" s="34">
        <v>130482.76090000001</v>
      </c>
      <c r="J209" s="34">
        <v>0</v>
      </c>
      <c r="K209" s="33">
        <v>0</v>
      </c>
      <c r="L209" s="33"/>
      <c r="M209" s="34">
        <v>0</v>
      </c>
      <c r="N209" s="34">
        <v>0</v>
      </c>
      <c r="O209" s="34">
        <v>0</v>
      </c>
      <c r="P209" s="33">
        <v>29060.029200000077</v>
      </c>
      <c r="Q209" s="33"/>
      <c r="R209" s="34">
        <v>316277.2781</v>
      </c>
      <c r="S209" s="35">
        <v>-9686.6764000000258</v>
      </c>
      <c r="T209" s="35">
        <v>306590.6017</v>
      </c>
    </row>
    <row r="210" spans="1:20">
      <c r="A210" s="88">
        <v>36501</v>
      </c>
      <c r="B210" s="89" t="s">
        <v>190</v>
      </c>
      <c r="C210" s="37">
        <v>1.2860000000000001E-4</v>
      </c>
      <c r="D210" s="37">
        <v>1.092E-4</v>
      </c>
      <c r="E210" s="33">
        <f>VLOOKUP(A210,'[2]CY Summary'!$A:$F,6,FALSE)</f>
        <v>-6781.32</v>
      </c>
      <c r="F210" s="33">
        <v>-7860.0320000000002</v>
      </c>
      <c r="G210" s="33"/>
      <c r="H210" s="34">
        <v>2155.0788000000002</v>
      </c>
      <c r="I210" s="34">
        <v>1722.8542000000002</v>
      </c>
      <c r="J210" s="34">
        <v>0</v>
      </c>
      <c r="K210" s="33">
        <v>0</v>
      </c>
      <c r="L210" s="33"/>
      <c r="M210" s="34">
        <v>0</v>
      </c>
      <c r="N210" s="34">
        <v>0</v>
      </c>
      <c r="O210" s="34">
        <v>0</v>
      </c>
      <c r="P210" s="33">
        <v>1970.2896000000017</v>
      </c>
      <c r="Q210" s="33"/>
      <c r="R210" s="34">
        <v>4176.0277999999998</v>
      </c>
      <c r="S210" s="35">
        <v>-656.76320000000055</v>
      </c>
      <c r="T210" s="35">
        <v>3519.2645999999995</v>
      </c>
    </row>
    <row r="211" spans="1:20">
      <c r="A211" s="88">
        <v>36502</v>
      </c>
      <c r="B211" s="89" t="s">
        <v>191</v>
      </c>
      <c r="C211" s="37">
        <v>4.49E-5</v>
      </c>
      <c r="D211" s="37">
        <v>4.7800000000000003E-5</v>
      </c>
      <c r="E211" s="33">
        <f>VLOOKUP(A211,'[2]CY Summary'!$A:$F,6,FALSE)</f>
        <v>-2968.38</v>
      </c>
      <c r="F211" s="33">
        <v>-2744.288</v>
      </c>
      <c r="G211" s="33"/>
      <c r="H211" s="34">
        <v>752.43420000000003</v>
      </c>
      <c r="I211" s="34">
        <v>601.52530000000002</v>
      </c>
      <c r="J211" s="34">
        <v>0</v>
      </c>
      <c r="K211" s="33">
        <v>0</v>
      </c>
      <c r="L211" s="33"/>
      <c r="M211" s="34">
        <v>0</v>
      </c>
      <c r="N211" s="34">
        <v>0</v>
      </c>
      <c r="O211" s="34">
        <v>0</v>
      </c>
      <c r="P211" s="33">
        <v>192.5213999999994</v>
      </c>
      <c r="Q211" s="33"/>
      <c r="R211" s="34">
        <v>1458.0377000000001</v>
      </c>
      <c r="S211" s="35">
        <v>-64.173799999999801</v>
      </c>
      <c r="T211" s="35">
        <v>1393.8639000000003</v>
      </c>
    </row>
    <row r="212" spans="1:20">
      <c r="A212" s="88">
        <v>36505</v>
      </c>
      <c r="B212" s="89" t="s">
        <v>192</v>
      </c>
      <c r="C212" s="37">
        <v>1.9540999999999998E-3</v>
      </c>
      <c r="D212" s="37">
        <v>1.8978000000000001E-3</v>
      </c>
      <c r="E212" s="33">
        <f>VLOOKUP(A212,'[2]CY Summary'!$A:$F,6,FALSE)</f>
        <v>-117853.38</v>
      </c>
      <c r="F212" s="33">
        <v>-119434.59199999999</v>
      </c>
      <c r="G212" s="33"/>
      <c r="H212" s="34">
        <v>32746.807799999999</v>
      </c>
      <c r="I212" s="34">
        <v>26179.077699999998</v>
      </c>
      <c r="J212" s="34">
        <v>0</v>
      </c>
      <c r="K212" s="33">
        <v>0</v>
      </c>
      <c r="L212" s="33"/>
      <c r="M212" s="34">
        <v>0</v>
      </c>
      <c r="N212" s="34">
        <v>0</v>
      </c>
      <c r="O212" s="34">
        <v>0</v>
      </c>
      <c r="P212" s="33">
        <v>495.7250999999851</v>
      </c>
      <c r="Q212" s="33"/>
      <c r="R212" s="34">
        <v>63455.489299999994</v>
      </c>
      <c r="S212" s="35">
        <v>-165.24169999999503</v>
      </c>
      <c r="T212" s="35">
        <v>63290.247600000002</v>
      </c>
    </row>
    <row r="213" spans="1:20">
      <c r="A213" s="88">
        <v>36600</v>
      </c>
      <c r="B213" s="89" t="s">
        <v>193</v>
      </c>
      <c r="C213" s="37">
        <v>6.8749999999999996E-4</v>
      </c>
      <c r="D213" s="37">
        <v>7.027E-4</v>
      </c>
      <c r="E213" s="33">
        <f>VLOOKUP(A213,'[2]CY Summary'!$A:$F,6,FALSE)</f>
        <v>-43637.67</v>
      </c>
      <c r="F213" s="33">
        <v>-42020</v>
      </c>
      <c r="G213" s="33"/>
      <c r="H213" s="34">
        <v>11521.125</v>
      </c>
      <c r="I213" s="34">
        <v>9210.4375</v>
      </c>
      <c r="J213" s="34">
        <v>0</v>
      </c>
      <c r="K213" s="33">
        <v>4286.8800000000028</v>
      </c>
      <c r="L213" s="33"/>
      <c r="M213" s="34">
        <v>0</v>
      </c>
      <c r="N213" s="34">
        <v>0</v>
      </c>
      <c r="O213" s="34">
        <v>0</v>
      </c>
      <c r="P213" s="33">
        <v>0</v>
      </c>
      <c r="Q213" s="33"/>
      <c r="R213" s="34">
        <v>22325.1875</v>
      </c>
      <c r="S213" s="35">
        <v>1428.9600000000009</v>
      </c>
      <c r="T213" s="35">
        <v>23754.147499999999</v>
      </c>
    </row>
    <row r="214" spans="1:20">
      <c r="A214" s="88">
        <v>36601</v>
      </c>
      <c r="B214" s="89" t="s">
        <v>194</v>
      </c>
      <c r="C214" s="37">
        <v>4.2230000000000002E-4</v>
      </c>
      <c r="D214" s="37">
        <v>3.8210000000000002E-4</v>
      </c>
      <c r="E214" s="33">
        <f>VLOOKUP(A214,'[2]CY Summary'!$A:$F,6,FALSE)</f>
        <v>-23728.41</v>
      </c>
      <c r="F214" s="33">
        <v>-25810.976000000002</v>
      </c>
      <c r="G214" s="33"/>
      <c r="H214" s="34">
        <v>7076.9034000000001</v>
      </c>
      <c r="I214" s="34">
        <v>5657.5531000000001</v>
      </c>
      <c r="J214" s="34">
        <v>0</v>
      </c>
      <c r="K214" s="33">
        <v>0</v>
      </c>
      <c r="L214" s="33"/>
      <c r="M214" s="34">
        <v>0</v>
      </c>
      <c r="N214" s="34">
        <v>0</v>
      </c>
      <c r="O214" s="34">
        <v>0</v>
      </c>
      <c r="P214" s="33">
        <v>6260.3253000000022</v>
      </c>
      <c r="Q214" s="33"/>
      <c r="R214" s="34">
        <v>13713.347900000001</v>
      </c>
      <c r="S214" s="35">
        <v>-2086.7751000000007</v>
      </c>
      <c r="T214" s="35">
        <v>11626.5728</v>
      </c>
    </row>
    <row r="215" spans="1:20">
      <c r="A215" s="88">
        <v>36700</v>
      </c>
      <c r="B215" s="89" t="s">
        <v>195</v>
      </c>
      <c r="C215" s="37">
        <v>8.1998999999999996E-3</v>
      </c>
      <c r="D215" s="37">
        <v>8.2167999999999998E-3</v>
      </c>
      <c r="E215" s="33">
        <f>VLOOKUP(A215,'[2]CY Summary'!$A:$F,6,FALSE)</f>
        <v>-510263.27999999997</v>
      </c>
      <c r="F215" s="33">
        <v>-501177.88799999998</v>
      </c>
      <c r="G215" s="33"/>
      <c r="H215" s="34">
        <v>137413.92419999998</v>
      </c>
      <c r="I215" s="34">
        <v>109854.0603</v>
      </c>
      <c r="J215" s="34">
        <v>0</v>
      </c>
      <c r="K215" s="33">
        <v>0</v>
      </c>
      <c r="L215" s="33"/>
      <c r="M215" s="34">
        <v>0</v>
      </c>
      <c r="N215" s="34">
        <v>0</v>
      </c>
      <c r="O215" s="34">
        <v>0</v>
      </c>
      <c r="P215" s="33">
        <v>22167.213899999944</v>
      </c>
      <c r="Q215" s="33"/>
      <c r="R215" s="34">
        <v>266275.35269999999</v>
      </c>
      <c r="S215" s="35">
        <v>-7389.0712999999814</v>
      </c>
      <c r="T215" s="35">
        <v>258886.28140000001</v>
      </c>
    </row>
    <row r="216" spans="1:20">
      <c r="A216" s="88">
        <v>36701</v>
      </c>
      <c r="B216" s="89" t="s">
        <v>196</v>
      </c>
      <c r="C216" s="37">
        <v>2.9799999999999999E-5</v>
      </c>
      <c r="D216" s="37">
        <v>4.3000000000000002E-5</v>
      </c>
      <c r="E216" s="33">
        <f>VLOOKUP(A216,'[2]CY Summary'!$A:$F,6,FALSE)</f>
        <v>-2670.3</v>
      </c>
      <c r="F216" s="33">
        <v>-1821.376</v>
      </c>
      <c r="G216" s="33"/>
      <c r="H216" s="34">
        <v>499.38839999999999</v>
      </c>
      <c r="I216" s="34">
        <v>399.23059999999998</v>
      </c>
      <c r="J216" s="34">
        <v>0</v>
      </c>
      <c r="K216" s="33">
        <v>227.06970000000024</v>
      </c>
      <c r="L216" s="33"/>
      <c r="M216" s="34">
        <v>0</v>
      </c>
      <c r="N216" s="34">
        <v>0</v>
      </c>
      <c r="O216" s="34">
        <v>0</v>
      </c>
      <c r="P216" s="33">
        <v>0</v>
      </c>
      <c r="Q216" s="33"/>
      <c r="R216" s="34">
        <v>967.69539999999995</v>
      </c>
      <c r="S216" s="35">
        <v>75.68990000000008</v>
      </c>
      <c r="T216" s="35">
        <v>1043.3852999999999</v>
      </c>
    </row>
    <row r="217" spans="1:20">
      <c r="A217" s="88">
        <v>36705</v>
      </c>
      <c r="B217" s="89" t="s">
        <v>197</v>
      </c>
      <c r="C217" s="37">
        <v>9.6460000000000003E-4</v>
      </c>
      <c r="D217" s="37">
        <v>9.3300000000000002E-4</v>
      </c>
      <c r="E217" s="33">
        <f>VLOOKUP(A217,'[2]CY Summary'!$A:$F,6,FALSE)</f>
        <v>-57939.3</v>
      </c>
      <c r="F217" s="33">
        <v>-58956.351999999999</v>
      </c>
      <c r="G217" s="33"/>
      <c r="H217" s="34">
        <v>16164.766800000001</v>
      </c>
      <c r="I217" s="34">
        <v>12922.7462</v>
      </c>
      <c r="J217" s="34">
        <v>0</v>
      </c>
      <c r="K217" s="33">
        <v>0</v>
      </c>
      <c r="L217" s="33"/>
      <c r="M217" s="34">
        <v>0</v>
      </c>
      <c r="N217" s="34">
        <v>0</v>
      </c>
      <c r="O217" s="34">
        <v>0</v>
      </c>
      <c r="P217" s="33">
        <v>802.77060000000165</v>
      </c>
      <c r="Q217" s="33"/>
      <c r="R217" s="34">
        <v>31323.4558</v>
      </c>
      <c r="S217" s="35">
        <v>-267.59020000000055</v>
      </c>
      <c r="T217" s="35">
        <v>31055.865599999997</v>
      </c>
    </row>
    <row r="218" spans="1:20">
      <c r="A218" s="88">
        <v>36800</v>
      </c>
      <c r="B218" s="89" t="s">
        <v>198</v>
      </c>
      <c r="C218" s="37">
        <v>3.0942000000000001E-3</v>
      </c>
      <c r="D218" s="37">
        <v>3.0677999999999999E-3</v>
      </c>
      <c r="E218" s="33">
        <f>VLOOKUP(A218,'[2]CY Summary'!$A:$F,6,FALSE)</f>
        <v>-190510.38</v>
      </c>
      <c r="F218" s="33">
        <v>-189117.50400000002</v>
      </c>
      <c r="G218" s="33"/>
      <c r="H218" s="34">
        <v>51852.603600000002</v>
      </c>
      <c r="I218" s="34">
        <v>41452.9974</v>
      </c>
      <c r="J218" s="34">
        <v>0</v>
      </c>
      <c r="K218" s="33">
        <v>0</v>
      </c>
      <c r="L218" s="33"/>
      <c r="M218" s="34">
        <v>0</v>
      </c>
      <c r="N218" s="34">
        <v>0</v>
      </c>
      <c r="O218" s="34">
        <v>0</v>
      </c>
      <c r="P218" s="33">
        <v>1131.7811999999976</v>
      </c>
      <c r="Q218" s="33"/>
      <c r="R218" s="34">
        <v>100477.9566</v>
      </c>
      <c r="S218" s="35">
        <v>-377.26039999999921</v>
      </c>
      <c r="T218" s="35">
        <v>100100.69620000001</v>
      </c>
    </row>
    <row r="219" spans="1:20">
      <c r="A219" s="88">
        <v>36801</v>
      </c>
      <c r="B219" s="89" t="s">
        <v>199</v>
      </c>
      <c r="C219" s="37">
        <v>0</v>
      </c>
      <c r="D219" s="37">
        <v>0</v>
      </c>
      <c r="E219" s="33">
        <f>VLOOKUP(A219,'[2]CY Summary'!$A:$F,6,FALSE)</f>
        <v>0</v>
      </c>
      <c r="F219" s="33">
        <v>0</v>
      </c>
      <c r="G219" s="33"/>
      <c r="H219" s="34">
        <v>0</v>
      </c>
      <c r="I219" s="34">
        <v>0</v>
      </c>
      <c r="J219" s="34">
        <v>0</v>
      </c>
      <c r="K219" s="33">
        <v>0</v>
      </c>
      <c r="L219" s="33"/>
      <c r="M219" s="34">
        <v>0</v>
      </c>
      <c r="N219" s="34">
        <v>0</v>
      </c>
      <c r="O219" s="34">
        <v>0</v>
      </c>
      <c r="P219" s="33">
        <v>0</v>
      </c>
      <c r="Q219" s="33"/>
      <c r="R219" s="34">
        <v>0</v>
      </c>
      <c r="S219" s="35">
        <v>0</v>
      </c>
      <c r="T219" s="35">
        <v>0</v>
      </c>
    </row>
    <row r="220" spans="1:20">
      <c r="A220" s="88">
        <v>36802</v>
      </c>
      <c r="B220" s="89" t="s">
        <v>200</v>
      </c>
      <c r="C220" s="37">
        <v>1.1340000000000001E-4</v>
      </c>
      <c r="D220" s="37">
        <v>8.1299999999999997E-5</v>
      </c>
      <c r="E220" s="33">
        <f>VLOOKUP(A220,'[2]CY Summary'!$A:$F,6,FALSE)</f>
        <v>-5048.7299999999996</v>
      </c>
      <c r="F220" s="33">
        <v>-6931.0080000000007</v>
      </c>
      <c r="G220" s="33"/>
      <c r="H220" s="34">
        <v>1900.3572000000001</v>
      </c>
      <c r="I220" s="34">
        <v>1519.2198000000001</v>
      </c>
      <c r="J220" s="34">
        <v>0</v>
      </c>
      <c r="K220" s="33">
        <v>0</v>
      </c>
      <c r="L220" s="33"/>
      <c r="M220" s="34">
        <v>0</v>
      </c>
      <c r="N220" s="34">
        <v>0</v>
      </c>
      <c r="O220" s="34">
        <v>0</v>
      </c>
      <c r="P220" s="33">
        <v>2766.9924000000005</v>
      </c>
      <c r="Q220" s="33"/>
      <c r="R220" s="34">
        <v>3682.4382000000001</v>
      </c>
      <c r="S220" s="35">
        <v>-922.33080000000018</v>
      </c>
      <c r="T220" s="35">
        <v>2760.1073999999999</v>
      </c>
    </row>
    <row r="221" spans="1:20">
      <c r="A221" s="88">
        <v>36810</v>
      </c>
      <c r="B221" s="89" t="s">
        <v>364</v>
      </c>
      <c r="C221" s="37">
        <v>5.8441999999999999E-3</v>
      </c>
      <c r="D221" s="37">
        <v>5.9566000000000003E-3</v>
      </c>
      <c r="E221" s="33">
        <f>VLOOKUP(A221,'[2]CY Summary'!$A:$F,6,FALSE)</f>
        <v>-369904.86000000004</v>
      </c>
      <c r="F221" s="33">
        <v>-357197.50400000002</v>
      </c>
      <c r="G221" s="33"/>
      <c r="H221" s="34">
        <v>97937.103600000002</v>
      </c>
      <c r="I221" s="34">
        <v>78294.747399999993</v>
      </c>
      <c r="J221" s="34">
        <v>0</v>
      </c>
      <c r="K221" s="33">
        <v>0</v>
      </c>
      <c r="L221" s="33"/>
      <c r="M221" s="34">
        <v>0</v>
      </c>
      <c r="N221" s="34">
        <v>0</v>
      </c>
      <c r="O221" s="34">
        <v>0</v>
      </c>
      <c r="P221" s="33">
        <v>8791.0887000000221</v>
      </c>
      <c r="Q221" s="33"/>
      <c r="R221" s="34">
        <v>189778.7066</v>
      </c>
      <c r="S221" s="35">
        <v>-2930.3629000000074</v>
      </c>
      <c r="T221" s="35">
        <v>186848.3437</v>
      </c>
    </row>
    <row r="222" spans="1:20">
      <c r="A222" s="88">
        <v>36900</v>
      </c>
      <c r="B222" s="89" t="s">
        <v>201</v>
      </c>
      <c r="C222" s="37">
        <v>5.7249999999999998E-4</v>
      </c>
      <c r="D222" s="37">
        <v>5.8239999999999995E-4</v>
      </c>
      <c r="E222" s="33">
        <f>VLOOKUP(A222,'[2]CY Summary'!$A:$F,6,FALSE)</f>
        <v>-36167.039999999994</v>
      </c>
      <c r="F222" s="33">
        <v>-34991.199999999997</v>
      </c>
      <c r="G222" s="33"/>
      <c r="H222" s="34">
        <v>9593.9549999999999</v>
      </c>
      <c r="I222" s="34">
        <v>7669.7824999999993</v>
      </c>
      <c r="J222" s="34">
        <v>0</v>
      </c>
      <c r="K222" s="33">
        <v>389.50499999999738</v>
      </c>
      <c r="L222" s="33"/>
      <c r="M222" s="34">
        <v>0</v>
      </c>
      <c r="N222" s="34">
        <v>0</v>
      </c>
      <c r="O222" s="34">
        <v>0</v>
      </c>
      <c r="P222" s="33">
        <v>0</v>
      </c>
      <c r="Q222" s="33"/>
      <c r="R222" s="34">
        <v>18590.7925</v>
      </c>
      <c r="S222" s="35">
        <v>129.83499999999913</v>
      </c>
      <c r="T222" s="35">
        <v>18720.627499999999</v>
      </c>
    </row>
    <row r="223" spans="1:20">
      <c r="A223" s="88">
        <v>36901</v>
      </c>
      <c r="B223" s="89" t="s">
        <v>202</v>
      </c>
      <c r="C223" s="37">
        <v>1.94E-4</v>
      </c>
      <c r="D223" s="37">
        <v>1.919E-4</v>
      </c>
      <c r="E223" s="33">
        <f>VLOOKUP(A223,'[2]CY Summary'!$A:$F,6,FALSE)</f>
        <v>-11916.99</v>
      </c>
      <c r="F223" s="33">
        <v>-11857.28</v>
      </c>
      <c r="G223" s="33"/>
      <c r="H223" s="34">
        <v>3251.0520000000001</v>
      </c>
      <c r="I223" s="34">
        <v>2599.018</v>
      </c>
      <c r="J223" s="34">
        <v>0</v>
      </c>
      <c r="K223" s="33">
        <v>0</v>
      </c>
      <c r="L223" s="33"/>
      <c r="M223" s="34">
        <v>0</v>
      </c>
      <c r="N223" s="34">
        <v>0</v>
      </c>
      <c r="O223" s="34">
        <v>0</v>
      </c>
      <c r="P223" s="33">
        <v>31.688999999997577</v>
      </c>
      <c r="Q223" s="33"/>
      <c r="R223" s="34">
        <v>6299.7619999999997</v>
      </c>
      <c r="S223" s="35">
        <v>-10.562999999999192</v>
      </c>
      <c r="T223" s="35">
        <v>6289.1990000000005</v>
      </c>
    </row>
    <row r="224" spans="1:20">
      <c r="A224" s="88">
        <v>36905</v>
      </c>
      <c r="B224" s="89" t="s">
        <v>203</v>
      </c>
      <c r="C224" s="37">
        <v>1.9149999999999999E-4</v>
      </c>
      <c r="D224" s="37">
        <v>1.7919999999999999E-4</v>
      </c>
      <c r="E224" s="33">
        <f>VLOOKUP(A224,'[2]CY Summary'!$A:$F,6,FALSE)</f>
        <v>-11128.32</v>
      </c>
      <c r="F224" s="33">
        <v>-11704.48</v>
      </c>
      <c r="G224" s="33"/>
      <c r="H224" s="34">
        <v>3209.1569999999997</v>
      </c>
      <c r="I224" s="34">
        <v>2565.5254999999997</v>
      </c>
      <c r="J224" s="34">
        <v>0</v>
      </c>
      <c r="K224" s="33">
        <v>767.97600000000193</v>
      </c>
      <c r="L224" s="33"/>
      <c r="M224" s="34">
        <v>0</v>
      </c>
      <c r="N224" s="34">
        <v>0</v>
      </c>
      <c r="O224" s="34">
        <v>0</v>
      </c>
      <c r="P224" s="33">
        <v>0</v>
      </c>
      <c r="Q224" s="33"/>
      <c r="R224" s="34">
        <v>6218.5794999999998</v>
      </c>
      <c r="S224" s="35">
        <v>255.99200000000064</v>
      </c>
      <c r="T224" s="35">
        <v>6474.5715</v>
      </c>
    </row>
    <row r="225" spans="1:20">
      <c r="A225" s="88">
        <v>37000</v>
      </c>
      <c r="B225" s="89" t="s">
        <v>204</v>
      </c>
      <c r="C225" s="37">
        <v>1.9151999999999999E-3</v>
      </c>
      <c r="D225" s="37">
        <v>2.0284000000000001E-3</v>
      </c>
      <c r="E225" s="33">
        <f>VLOOKUP(A225,'[2]CY Summary'!$A:$F,6,FALSE)</f>
        <v>-125963.64</v>
      </c>
      <c r="F225" s="33">
        <v>-117057.02399999999</v>
      </c>
      <c r="G225" s="33"/>
      <c r="H225" s="34">
        <v>32094.921599999998</v>
      </c>
      <c r="I225" s="34">
        <v>25657.934399999998</v>
      </c>
      <c r="J225" s="34">
        <v>0</v>
      </c>
      <c r="K225" s="33">
        <v>3982.2977999999894</v>
      </c>
      <c r="L225" s="33"/>
      <c r="M225" s="34">
        <v>0</v>
      </c>
      <c r="N225" s="34">
        <v>0</v>
      </c>
      <c r="O225" s="34">
        <v>0</v>
      </c>
      <c r="P225" s="33">
        <v>0</v>
      </c>
      <c r="Q225" s="33"/>
      <c r="R225" s="34">
        <v>62192.289599999996</v>
      </c>
      <c r="S225" s="35">
        <v>1327.4325999999965</v>
      </c>
      <c r="T225" s="35">
        <v>63519.722199999989</v>
      </c>
    </row>
    <row r="226" spans="1:20">
      <c r="A226" s="88">
        <v>37001</v>
      </c>
      <c r="B226" s="89" t="s">
        <v>335</v>
      </c>
      <c r="C226" s="37">
        <v>7.9599999999999997E-5</v>
      </c>
      <c r="D226" s="37">
        <v>4.1199999999999999E-5</v>
      </c>
      <c r="E226" s="33">
        <f>VLOOKUP(A226,'[2]CY Summary'!$A:$F,6,FALSE)</f>
        <v>-2558.52</v>
      </c>
      <c r="F226" s="33">
        <v>-4865.152</v>
      </c>
      <c r="G226" s="33"/>
      <c r="H226" s="34">
        <v>1333.9367999999999</v>
      </c>
      <c r="I226" s="34">
        <v>1066.4012</v>
      </c>
      <c r="J226" s="34">
        <v>0</v>
      </c>
      <c r="K226" s="33">
        <v>0</v>
      </c>
      <c r="L226" s="33"/>
      <c r="M226" s="34">
        <v>0</v>
      </c>
      <c r="N226" s="34">
        <v>0</v>
      </c>
      <c r="O226" s="34">
        <v>0</v>
      </c>
      <c r="P226" s="33">
        <v>2531.1831000000002</v>
      </c>
      <c r="Q226" s="33"/>
      <c r="R226" s="34">
        <v>2584.8507999999997</v>
      </c>
      <c r="S226" s="35">
        <v>-843.72770000000003</v>
      </c>
      <c r="T226" s="35">
        <v>1741.1230999999998</v>
      </c>
    </row>
    <row r="227" spans="1:20">
      <c r="A227" s="88">
        <v>37005</v>
      </c>
      <c r="B227" s="89" t="s">
        <v>205</v>
      </c>
      <c r="C227" s="37">
        <v>4.572E-4</v>
      </c>
      <c r="D227" s="37">
        <v>4.707E-4</v>
      </c>
      <c r="E227" s="33">
        <f>VLOOKUP(A227,'[2]CY Summary'!$A:$F,6,FALSE)</f>
        <v>-29230.47</v>
      </c>
      <c r="F227" s="33">
        <v>-27944.063999999998</v>
      </c>
      <c r="G227" s="33"/>
      <c r="H227" s="34">
        <v>7661.7575999999999</v>
      </c>
      <c r="I227" s="34">
        <v>6125.1084000000001</v>
      </c>
      <c r="J227" s="34">
        <v>0</v>
      </c>
      <c r="K227" s="33">
        <v>3605.2683000000043</v>
      </c>
      <c r="L227" s="33"/>
      <c r="M227" s="34">
        <v>0</v>
      </c>
      <c r="N227" s="34">
        <v>0</v>
      </c>
      <c r="O227" s="34">
        <v>0</v>
      </c>
      <c r="P227" s="33">
        <v>0</v>
      </c>
      <c r="Q227" s="33"/>
      <c r="R227" s="34">
        <v>14846.6556</v>
      </c>
      <c r="S227" s="35">
        <v>1201.7561000000014</v>
      </c>
      <c r="T227" s="35">
        <v>16048.411700000001</v>
      </c>
    </row>
    <row r="228" spans="1:20">
      <c r="A228" s="88">
        <v>37100</v>
      </c>
      <c r="B228" s="89" t="s">
        <v>206</v>
      </c>
      <c r="C228" s="37">
        <v>2.9053E-3</v>
      </c>
      <c r="D228" s="37">
        <v>2.8511000000000001E-3</v>
      </c>
      <c r="E228" s="33">
        <f>VLOOKUP(A228,'[2]CY Summary'!$A:$F,6,FALSE)</f>
        <v>-177053.31</v>
      </c>
      <c r="F228" s="33">
        <v>-177571.93599999999</v>
      </c>
      <c r="G228" s="33"/>
      <c r="H228" s="34">
        <v>48687.017399999997</v>
      </c>
      <c r="I228" s="34">
        <v>38922.304100000001</v>
      </c>
      <c r="J228" s="34">
        <v>0</v>
      </c>
      <c r="K228" s="33">
        <v>0</v>
      </c>
      <c r="L228" s="33"/>
      <c r="M228" s="34">
        <v>0</v>
      </c>
      <c r="N228" s="34">
        <v>0</v>
      </c>
      <c r="O228" s="34">
        <v>0</v>
      </c>
      <c r="P228" s="33">
        <v>11560.353300000017</v>
      </c>
      <c r="Q228" s="33"/>
      <c r="R228" s="34">
        <v>94343.806899999996</v>
      </c>
      <c r="S228" s="35">
        <v>-3853.4511000000057</v>
      </c>
      <c r="T228" s="35">
        <v>90490.35579999999</v>
      </c>
    </row>
    <row r="229" spans="1:20">
      <c r="A229" s="88">
        <v>37200</v>
      </c>
      <c r="B229" s="89" t="s">
        <v>207</v>
      </c>
      <c r="C229" s="37">
        <v>6.4570000000000003E-4</v>
      </c>
      <c r="D229" s="37">
        <v>6.3849999999999996E-4</v>
      </c>
      <c r="E229" s="33">
        <f>VLOOKUP(A229,'[2]CY Summary'!$A:$F,6,FALSE)</f>
        <v>-39650.85</v>
      </c>
      <c r="F229" s="33">
        <v>-39465.184000000001</v>
      </c>
      <c r="G229" s="33"/>
      <c r="H229" s="34">
        <v>10820.640600000001</v>
      </c>
      <c r="I229" s="34">
        <v>8650.4429</v>
      </c>
      <c r="J229" s="34">
        <v>0</v>
      </c>
      <c r="K229" s="33">
        <v>0</v>
      </c>
      <c r="L229" s="33"/>
      <c r="M229" s="34">
        <v>0</v>
      </c>
      <c r="N229" s="34">
        <v>0</v>
      </c>
      <c r="O229" s="34">
        <v>0</v>
      </c>
      <c r="P229" s="33">
        <v>1214.4627000000019</v>
      </c>
      <c r="Q229" s="33"/>
      <c r="R229" s="34">
        <v>20967.8161</v>
      </c>
      <c r="S229" s="35">
        <v>-404.82090000000062</v>
      </c>
      <c r="T229" s="35">
        <v>20562.995199999998</v>
      </c>
    </row>
    <row r="230" spans="1:20">
      <c r="A230" s="88">
        <v>37300</v>
      </c>
      <c r="B230" s="89" t="s">
        <v>208</v>
      </c>
      <c r="C230" s="37">
        <v>1.7251E-3</v>
      </c>
      <c r="D230" s="37">
        <v>1.6995999999999999E-3</v>
      </c>
      <c r="E230" s="33">
        <f>VLOOKUP(A230,'[2]CY Summary'!$A:$F,6,FALSE)</f>
        <v>-105545.15999999999</v>
      </c>
      <c r="F230" s="33">
        <v>-105438.11200000001</v>
      </c>
      <c r="G230" s="33"/>
      <c r="H230" s="34">
        <v>28909.2258</v>
      </c>
      <c r="I230" s="34">
        <v>23111.164700000001</v>
      </c>
      <c r="J230" s="34">
        <v>0</v>
      </c>
      <c r="K230" s="33">
        <v>0</v>
      </c>
      <c r="L230" s="33"/>
      <c r="M230" s="34">
        <v>0</v>
      </c>
      <c r="N230" s="34">
        <v>0</v>
      </c>
      <c r="O230" s="34">
        <v>0</v>
      </c>
      <c r="P230" s="33">
        <v>6833.5311000000256</v>
      </c>
      <c r="Q230" s="33"/>
      <c r="R230" s="34">
        <v>56019.172299999998</v>
      </c>
      <c r="S230" s="35">
        <v>-2277.8437000000085</v>
      </c>
      <c r="T230" s="35">
        <v>53741.328599999993</v>
      </c>
    </row>
    <row r="231" spans="1:20">
      <c r="A231" s="88">
        <v>37301</v>
      </c>
      <c r="B231" s="89" t="s">
        <v>209</v>
      </c>
      <c r="C231" s="37">
        <v>1.8780000000000001E-4</v>
      </c>
      <c r="D231" s="37">
        <v>1.7569999999999999E-4</v>
      </c>
      <c r="E231" s="33">
        <f>VLOOKUP(A231,'[2]CY Summary'!$A:$F,6,FALSE)</f>
        <v>-10910.97</v>
      </c>
      <c r="F231" s="33">
        <v>-11478.336000000001</v>
      </c>
      <c r="G231" s="33"/>
      <c r="H231" s="34">
        <v>3147.1524000000004</v>
      </c>
      <c r="I231" s="34">
        <v>2515.9566</v>
      </c>
      <c r="J231" s="34">
        <v>0</v>
      </c>
      <c r="K231" s="33">
        <v>0</v>
      </c>
      <c r="L231" s="33"/>
      <c r="M231" s="34">
        <v>0</v>
      </c>
      <c r="N231" s="34">
        <v>0</v>
      </c>
      <c r="O231" s="34">
        <v>0</v>
      </c>
      <c r="P231" s="33">
        <v>1143.5133000000028</v>
      </c>
      <c r="Q231" s="33"/>
      <c r="R231" s="34">
        <v>6098.4294</v>
      </c>
      <c r="S231" s="35">
        <v>-381.17110000000093</v>
      </c>
      <c r="T231" s="35">
        <v>5717.2582999999995</v>
      </c>
    </row>
    <row r="232" spans="1:20">
      <c r="A232" s="88">
        <v>37305</v>
      </c>
      <c r="B232" s="89" t="s">
        <v>210</v>
      </c>
      <c r="C232" s="37">
        <v>4.4040000000000003E-4</v>
      </c>
      <c r="D232" s="37">
        <v>4.8660000000000001E-4</v>
      </c>
      <c r="E232" s="33">
        <f>VLOOKUP(A232,'[2]CY Summary'!$A:$F,6,FALSE)</f>
        <v>-30217.86</v>
      </c>
      <c r="F232" s="33">
        <v>-26917.248000000003</v>
      </c>
      <c r="G232" s="33"/>
      <c r="H232" s="34">
        <v>7380.2232000000004</v>
      </c>
      <c r="I232" s="34">
        <v>5900.0388000000003</v>
      </c>
      <c r="J232" s="34">
        <v>0</v>
      </c>
      <c r="K232" s="33">
        <v>7394.6630999999979</v>
      </c>
      <c r="L232" s="33"/>
      <c r="M232" s="34">
        <v>0</v>
      </c>
      <c r="N232" s="34">
        <v>0</v>
      </c>
      <c r="O232" s="34">
        <v>0</v>
      </c>
      <c r="P232" s="33">
        <v>0</v>
      </c>
      <c r="Q232" s="33"/>
      <c r="R232" s="34">
        <v>14301.109200000001</v>
      </c>
      <c r="S232" s="35">
        <v>2464.8876999999993</v>
      </c>
      <c r="T232" s="35">
        <v>16765.996899999998</v>
      </c>
    </row>
    <row r="233" spans="1:20">
      <c r="A233" s="88">
        <v>37400</v>
      </c>
      <c r="B233" s="89" t="s">
        <v>211</v>
      </c>
      <c r="C233" s="37">
        <v>8.0526999999999994E-3</v>
      </c>
      <c r="D233" s="37">
        <v>8.2755999999999993E-3</v>
      </c>
      <c r="E233" s="33">
        <f>VLOOKUP(A233,'[2]CY Summary'!$A:$F,6,FALSE)</f>
        <v>-513914.75999999995</v>
      </c>
      <c r="F233" s="33">
        <v>-492181.02399999998</v>
      </c>
      <c r="G233" s="33"/>
      <c r="H233" s="34">
        <v>134947.14659999998</v>
      </c>
      <c r="I233" s="34">
        <v>107882.02189999999</v>
      </c>
      <c r="J233" s="34">
        <v>0</v>
      </c>
      <c r="K233" s="33">
        <v>0</v>
      </c>
      <c r="L233" s="33"/>
      <c r="M233" s="34">
        <v>0</v>
      </c>
      <c r="N233" s="34">
        <v>0</v>
      </c>
      <c r="O233" s="34">
        <v>0</v>
      </c>
      <c r="P233" s="33">
        <v>21336.427200000035</v>
      </c>
      <c r="Q233" s="33"/>
      <c r="R233" s="34">
        <v>261495.32709999999</v>
      </c>
      <c r="S233" s="35">
        <v>-7112.1424000000115</v>
      </c>
      <c r="T233" s="35">
        <v>254383.18469999998</v>
      </c>
    </row>
    <row r="234" spans="1:20">
      <c r="A234" s="88">
        <v>37405</v>
      </c>
      <c r="B234" s="89" t="s">
        <v>212</v>
      </c>
      <c r="C234" s="37">
        <v>1.864E-3</v>
      </c>
      <c r="D234" s="37">
        <v>1.8485000000000001E-3</v>
      </c>
      <c r="E234" s="33">
        <f>VLOOKUP(A234,'[2]CY Summary'!$A:$F,6,FALSE)</f>
        <v>-114791.85</v>
      </c>
      <c r="F234" s="33">
        <v>-113927.67999999999</v>
      </c>
      <c r="G234" s="33"/>
      <c r="H234" s="34">
        <v>31236.912</v>
      </c>
      <c r="I234" s="34">
        <v>24972.008000000002</v>
      </c>
      <c r="J234" s="34">
        <v>0</v>
      </c>
      <c r="K234" s="33">
        <v>0</v>
      </c>
      <c r="L234" s="33"/>
      <c r="M234" s="34">
        <v>0</v>
      </c>
      <c r="N234" s="34">
        <v>0</v>
      </c>
      <c r="O234" s="34">
        <v>0</v>
      </c>
      <c r="P234" s="33">
        <v>3993.2789999999804</v>
      </c>
      <c r="Q234" s="33"/>
      <c r="R234" s="34">
        <v>60529.671999999999</v>
      </c>
      <c r="S234" s="35">
        <v>-1331.0929999999935</v>
      </c>
      <c r="T234" s="35">
        <v>59198.579000000005</v>
      </c>
    </row>
    <row r="235" spans="1:20">
      <c r="A235" s="88">
        <v>37500</v>
      </c>
      <c r="B235" s="89" t="s">
        <v>213</v>
      </c>
      <c r="C235" s="37">
        <v>8.9360000000000004E-4</v>
      </c>
      <c r="D235" s="37">
        <v>8.9860000000000005E-4</v>
      </c>
      <c r="E235" s="33">
        <f>VLOOKUP(A235,'[2]CY Summary'!$A:$F,6,FALSE)</f>
        <v>-55803.060000000005</v>
      </c>
      <c r="F235" s="33">
        <v>-54616.832000000002</v>
      </c>
      <c r="G235" s="33"/>
      <c r="H235" s="34">
        <v>14974.9488</v>
      </c>
      <c r="I235" s="34">
        <v>11971.5592</v>
      </c>
      <c r="J235" s="34">
        <v>0</v>
      </c>
      <c r="K235" s="33">
        <v>1111.2053999999989</v>
      </c>
      <c r="L235" s="33"/>
      <c r="M235" s="34">
        <v>0</v>
      </c>
      <c r="N235" s="34">
        <v>0</v>
      </c>
      <c r="O235" s="34">
        <v>0</v>
      </c>
      <c r="P235" s="33">
        <v>0</v>
      </c>
      <c r="Q235" s="33"/>
      <c r="R235" s="34">
        <v>29017.872800000001</v>
      </c>
      <c r="S235" s="35">
        <v>370.40179999999964</v>
      </c>
      <c r="T235" s="35">
        <v>29388.274600000001</v>
      </c>
    </row>
    <row r="236" spans="1:20">
      <c r="A236" s="88">
        <v>37600</v>
      </c>
      <c r="B236" s="89" t="s">
        <v>214</v>
      </c>
      <c r="C236" s="37">
        <v>5.6343000000000001E-3</v>
      </c>
      <c r="D236" s="37">
        <v>5.7749000000000003E-3</v>
      </c>
      <c r="E236" s="33">
        <f>VLOOKUP(A236,'[2]CY Summary'!$A:$F,6,FALSE)</f>
        <v>-358621.29000000004</v>
      </c>
      <c r="F236" s="33">
        <v>-344368.41600000003</v>
      </c>
      <c r="G236" s="33"/>
      <c r="H236" s="34">
        <v>94419.599400000006</v>
      </c>
      <c r="I236" s="34">
        <v>75482.717099999994</v>
      </c>
      <c r="J236" s="34">
        <v>0</v>
      </c>
      <c r="K236" s="33">
        <v>0</v>
      </c>
      <c r="L236" s="33"/>
      <c r="M236" s="34">
        <v>0</v>
      </c>
      <c r="N236" s="34">
        <v>0</v>
      </c>
      <c r="O236" s="34">
        <v>0</v>
      </c>
      <c r="P236" s="33">
        <v>8036.3673000000272</v>
      </c>
      <c r="Q236" s="33"/>
      <c r="R236" s="34">
        <v>182962.62390000001</v>
      </c>
      <c r="S236" s="35">
        <v>-2678.7891000000091</v>
      </c>
      <c r="T236" s="35">
        <v>180283.83480000001</v>
      </c>
    </row>
    <row r="237" spans="1:20">
      <c r="A237" s="88">
        <v>37601</v>
      </c>
      <c r="B237" s="89" t="s">
        <v>215</v>
      </c>
      <c r="C237" s="37">
        <v>2.3470000000000001E-4</v>
      </c>
      <c r="D237" s="37">
        <v>1.8919999999999999E-4</v>
      </c>
      <c r="E237" s="33">
        <f>VLOOKUP(A237,'[2]CY Summary'!$A:$F,6,FALSE)</f>
        <v>-11749.32</v>
      </c>
      <c r="F237" s="33">
        <v>-14344.864000000001</v>
      </c>
      <c r="G237" s="33"/>
      <c r="H237" s="34">
        <v>3933.1026000000002</v>
      </c>
      <c r="I237" s="34">
        <v>3144.2759000000001</v>
      </c>
      <c r="J237" s="34">
        <v>0</v>
      </c>
      <c r="K237" s="33">
        <v>0</v>
      </c>
      <c r="L237" s="33"/>
      <c r="M237" s="34">
        <v>0</v>
      </c>
      <c r="N237" s="34">
        <v>0</v>
      </c>
      <c r="O237" s="34">
        <v>0</v>
      </c>
      <c r="P237" s="33">
        <v>4381.3017000000027</v>
      </c>
      <c r="Q237" s="33"/>
      <c r="R237" s="34">
        <v>7621.4131000000007</v>
      </c>
      <c r="S237" s="35">
        <v>-1460.4339000000009</v>
      </c>
      <c r="T237" s="35">
        <v>6160.9791999999998</v>
      </c>
    </row>
    <row r="238" spans="1:20">
      <c r="A238" s="88">
        <v>37605</v>
      </c>
      <c r="B238" s="89" t="s">
        <v>216</v>
      </c>
      <c r="C238" s="37">
        <v>6.9490000000000003E-4</v>
      </c>
      <c r="D238" s="37">
        <v>6.8349999999999997E-4</v>
      </c>
      <c r="E238" s="33">
        <f>VLOOKUP(A238,'[2]CY Summary'!$A:$F,6,FALSE)</f>
        <v>-42445.35</v>
      </c>
      <c r="F238" s="33">
        <v>-42472.288</v>
      </c>
      <c r="G238" s="33"/>
      <c r="H238" s="34">
        <v>11645.1342</v>
      </c>
      <c r="I238" s="34">
        <v>9309.5753000000004</v>
      </c>
      <c r="J238" s="34">
        <v>0</v>
      </c>
      <c r="K238" s="33">
        <v>0</v>
      </c>
      <c r="L238" s="33"/>
      <c r="M238" s="34">
        <v>0</v>
      </c>
      <c r="N238" s="34">
        <v>0</v>
      </c>
      <c r="O238" s="34">
        <v>0</v>
      </c>
      <c r="P238" s="33">
        <v>1792.5263999999988</v>
      </c>
      <c r="Q238" s="33"/>
      <c r="R238" s="34">
        <v>22565.487700000001</v>
      </c>
      <c r="S238" s="35">
        <v>-597.50879999999961</v>
      </c>
      <c r="T238" s="35">
        <v>21967.978900000002</v>
      </c>
    </row>
    <row r="239" spans="1:20">
      <c r="A239" s="88">
        <v>37610</v>
      </c>
      <c r="B239" s="89" t="s">
        <v>217</v>
      </c>
      <c r="C239" s="37">
        <v>1.7455999999999999E-3</v>
      </c>
      <c r="D239" s="37">
        <v>1.7512000000000001E-3</v>
      </c>
      <c r="E239" s="33">
        <f>VLOOKUP(A239,'[2]CY Summary'!$A:$F,6,FALSE)</f>
        <v>-108749.52</v>
      </c>
      <c r="F239" s="33">
        <v>-106691.072</v>
      </c>
      <c r="G239" s="33"/>
      <c r="H239" s="34">
        <v>29252.764799999997</v>
      </c>
      <c r="I239" s="34">
        <v>23385.803199999998</v>
      </c>
      <c r="J239" s="34">
        <v>0</v>
      </c>
      <c r="K239" s="33">
        <v>0</v>
      </c>
      <c r="L239" s="33"/>
      <c r="M239" s="34">
        <v>0</v>
      </c>
      <c r="N239" s="34">
        <v>0</v>
      </c>
      <c r="O239" s="34">
        <v>0</v>
      </c>
      <c r="P239" s="33">
        <v>8248.1915999999983</v>
      </c>
      <c r="Q239" s="33"/>
      <c r="R239" s="34">
        <v>56684.868799999997</v>
      </c>
      <c r="S239" s="35">
        <v>-2749.3971999999994</v>
      </c>
      <c r="T239" s="35">
        <v>53935.471599999997</v>
      </c>
    </row>
    <row r="240" spans="1:20">
      <c r="A240" s="88">
        <v>37700</v>
      </c>
      <c r="B240" s="89" t="s">
        <v>218</v>
      </c>
      <c r="C240" s="37">
        <v>2.3754000000000002E-3</v>
      </c>
      <c r="D240" s="37">
        <v>2.4591999999999999E-3</v>
      </c>
      <c r="E240" s="33">
        <f>VLOOKUP(A240,'[2]CY Summary'!$A:$F,6,FALSE)</f>
        <v>-152716.32</v>
      </c>
      <c r="F240" s="33">
        <v>-145184.448</v>
      </c>
      <c r="G240" s="33"/>
      <c r="H240" s="34">
        <v>39806.953200000004</v>
      </c>
      <c r="I240" s="34">
        <v>31823.233800000002</v>
      </c>
      <c r="J240" s="34">
        <v>0</v>
      </c>
      <c r="K240" s="33">
        <v>2117.8131000000067</v>
      </c>
      <c r="L240" s="33"/>
      <c r="M240" s="34">
        <v>0</v>
      </c>
      <c r="N240" s="34">
        <v>0</v>
      </c>
      <c r="O240" s="34">
        <v>0</v>
      </c>
      <c r="P240" s="33">
        <v>0</v>
      </c>
      <c r="Q240" s="33"/>
      <c r="R240" s="34">
        <v>77136.364200000011</v>
      </c>
      <c r="S240" s="35">
        <v>705.93770000000222</v>
      </c>
      <c r="T240" s="35">
        <v>77842.30190000002</v>
      </c>
    </row>
    <row r="241" spans="1:20">
      <c r="A241" s="88">
        <v>37705</v>
      </c>
      <c r="B241" s="89" t="s">
        <v>219</v>
      </c>
      <c r="C241" s="37">
        <v>7.0790000000000002E-4</v>
      </c>
      <c r="D241" s="37">
        <v>7.1440000000000002E-4</v>
      </c>
      <c r="E241" s="33">
        <f>VLOOKUP(A241,'[2]CY Summary'!$A:$F,6,FALSE)</f>
        <v>-44364.24</v>
      </c>
      <c r="F241" s="33">
        <v>-43266.847999999998</v>
      </c>
      <c r="G241" s="33"/>
      <c r="H241" s="34">
        <v>11862.9882</v>
      </c>
      <c r="I241" s="34">
        <v>9483.7363000000005</v>
      </c>
      <c r="J241" s="34">
        <v>0</v>
      </c>
      <c r="K241" s="33">
        <v>927.27809999999772</v>
      </c>
      <c r="L241" s="33"/>
      <c r="M241" s="34">
        <v>0</v>
      </c>
      <c r="N241" s="34">
        <v>0</v>
      </c>
      <c r="O241" s="34">
        <v>0</v>
      </c>
      <c r="P241" s="33">
        <v>0</v>
      </c>
      <c r="Q241" s="33"/>
      <c r="R241" s="34">
        <v>22987.636699999999</v>
      </c>
      <c r="S241" s="35">
        <v>309.09269999999924</v>
      </c>
      <c r="T241" s="35">
        <v>23296.729399999997</v>
      </c>
    </row>
    <row r="242" spans="1:20">
      <c r="A242" s="88">
        <v>37800</v>
      </c>
      <c r="B242" s="89" t="s">
        <v>220</v>
      </c>
      <c r="C242" s="37">
        <v>7.3393E-3</v>
      </c>
      <c r="D242" s="37">
        <v>7.3857999999999997E-3</v>
      </c>
      <c r="E242" s="33">
        <f>VLOOKUP(A242,'[2]CY Summary'!$A:$F,6,FALSE)</f>
        <v>-458658.18</v>
      </c>
      <c r="F242" s="33">
        <v>-448578.016</v>
      </c>
      <c r="G242" s="33"/>
      <c r="H242" s="34">
        <v>122991.98940000001</v>
      </c>
      <c r="I242" s="34">
        <v>98324.602100000004</v>
      </c>
      <c r="J242" s="34">
        <v>0</v>
      </c>
      <c r="K242" s="33">
        <v>0</v>
      </c>
      <c r="L242" s="33"/>
      <c r="M242" s="34">
        <v>0</v>
      </c>
      <c r="N242" s="34">
        <v>0</v>
      </c>
      <c r="O242" s="34">
        <v>0</v>
      </c>
      <c r="P242" s="33">
        <v>130.02479999999923</v>
      </c>
      <c r="Q242" s="33"/>
      <c r="R242" s="34">
        <v>238329.0889</v>
      </c>
      <c r="S242" s="35">
        <v>-43.341599999999744</v>
      </c>
      <c r="T242" s="35">
        <v>238285.74729999999</v>
      </c>
    </row>
    <row r="243" spans="1:20">
      <c r="A243" s="88">
        <v>37801</v>
      </c>
      <c r="B243" s="89" t="s">
        <v>221</v>
      </c>
      <c r="C243" s="37">
        <v>5.6400000000000002E-5</v>
      </c>
      <c r="D243" s="37">
        <v>4.85E-5</v>
      </c>
      <c r="E243" s="33">
        <f>VLOOKUP(A243,'[2]CY Summary'!$A:$F,6,FALSE)</f>
        <v>-3011.85</v>
      </c>
      <c r="F243" s="33">
        <v>-3447.1680000000001</v>
      </c>
      <c r="G243" s="33"/>
      <c r="H243" s="34">
        <v>945.15120000000002</v>
      </c>
      <c r="I243" s="34">
        <v>755.59080000000006</v>
      </c>
      <c r="J243" s="34">
        <v>0</v>
      </c>
      <c r="K243" s="33">
        <v>0</v>
      </c>
      <c r="L243" s="33"/>
      <c r="M243" s="34">
        <v>0</v>
      </c>
      <c r="N243" s="34">
        <v>0</v>
      </c>
      <c r="O243" s="34">
        <v>0</v>
      </c>
      <c r="P243" s="33">
        <v>925.85040000000038</v>
      </c>
      <c r="Q243" s="33"/>
      <c r="R243" s="34">
        <v>1831.4772</v>
      </c>
      <c r="S243" s="35">
        <v>-308.61680000000013</v>
      </c>
      <c r="T243" s="35">
        <v>1522.8604</v>
      </c>
    </row>
    <row r="244" spans="1:20">
      <c r="A244" s="88">
        <v>37805</v>
      </c>
      <c r="B244" s="89" t="s">
        <v>222</v>
      </c>
      <c r="C244" s="37">
        <v>5.4929999999999996E-4</v>
      </c>
      <c r="D244" s="37">
        <v>5.8770000000000003E-4</v>
      </c>
      <c r="E244" s="33">
        <f>VLOOKUP(A244,'[2]CY Summary'!$A:$F,6,FALSE)</f>
        <v>-36496.17</v>
      </c>
      <c r="F244" s="33">
        <v>-33573.216</v>
      </c>
      <c r="G244" s="33"/>
      <c r="H244" s="34">
        <v>9205.1693999999989</v>
      </c>
      <c r="I244" s="34">
        <v>7358.972099999999</v>
      </c>
      <c r="J244" s="34">
        <v>0</v>
      </c>
      <c r="K244" s="33">
        <v>3960.2876999999953</v>
      </c>
      <c r="L244" s="33"/>
      <c r="M244" s="34">
        <v>0</v>
      </c>
      <c r="N244" s="34">
        <v>0</v>
      </c>
      <c r="O244" s="34">
        <v>0</v>
      </c>
      <c r="P244" s="33">
        <v>0</v>
      </c>
      <c r="Q244" s="33"/>
      <c r="R244" s="34">
        <v>17837.418900000001</v>
      </c>
      <c r="S244" s="35">
        <v>1320.0958999999984</v>
      </c>
      <c r="T244" s="35">
        <v>19157.514799999997</v>
      </c>
    </row>
    <row r="245" spans="1:20">
      <c r="A245" s="88">
        <v>37900</v>
      </c>
      <c r="B245" s="89" t="s">
        <v>223</v>
      </c>
      <c r="C245" s="37">
        <v>3.8422999999999999E-3</v>
      </c>
      <c r="D245" s="37">
        <v>4.0228E-3</v>
      </c>
      <c r="E245" s="33">
        <f>VLOOKUP(A245,'[2]CY Summary'!$A:$F,6,FALSE)</f>
        <v>-249815.88</v>
      </c>
      <c r="F245" s="33">
        <v>-234841.37599999999</v>
      </c>
      <c r="G245" s="33"/>
      <c r="H245" s="34">
        <v>64389.263399999996</v>
      </c>
      <c r="I245" s="34">
        <v>51475.293099999995</v>
      </c>
      <c r="J245" s="34">
        <v>0</v>
      </c>
      <c r="K245" s="33">
        <v>9950.2346999999718</v>
      </c>
      <c r="L245" s="33"/>
      <c r="M245" s="34">
        <v>0</v>
      </c>
      <c r="N245" s="34">
        <v>0</v>
      </c>
      <c r="O245" s="34">
        <v>0</v>
      </c>
      <c r="P245" s="33">
        <v>0</v>
      </c>
      <c r="Q245" s="33"/>
      <c r="R245" s="34">
        <v>124771.0079</v>
      </c>
      <c r="S245" s="35">
        <v>3316.7448999999906</v>
      </c>
      <c r="T245" s="35">
        <v>128087.75279999999</v>
      </c>
    </row>
    <row r="246" spans="1:20">
      <c r="A246" s="88">
        <v>37901</v>
      </c>
      <c r="B246" s="89" t="s">
        <v>224</v>
      </c>
      <c r="C246" s="37">
        <v>5.2200000000000002E-5</v>
      </c>
      <c r="D246" s="37">
        <v>5.5699999999999999E-5</v>
      </c>
      <c r="E246" s="33">
        <f>VLOOKUP(A246,'[2]CY Summary'!$A:$F,6,FALSE)</f>
        <v>-3458.97</v>
      </c>
      <c r="F246" s="33">
        <v>-3190.4639999999999</v>
      </c>
      <c r="G246" s="33"/>
      <c r="H246" s="34">
        <v>874.76760000000002</v>
      </c>
      <c r="I246" s="34">
        <v>699.32339999999999</v>
      </c>
      <c r="J246" s="34">
        <v>0</v>
      </c>
      <c r="K246" s="33">
        <v>229.33080000000018</v>
      </c>
      <c r="L246" s="33"/>
      <c r="M246" s="34">
        <v>0</v>
      </c>
      <c r="N246" s="34">
        <v>0</v>
      </c>
      <c r="O246" s="34">
        <v>0</v>
      </c>
      <c r="P246" s="33">
        <v>0</v>
      </c>
      <c r="Q246" s="33"/>
      <c r="R246" s="34">
        <v>1695.0906</v>
      </c>
      <c r="S246" s="35">
        <v>76.44360000000006</v>
      </c>
      <c r="T246" s="35">
        <v>1771.5342000000001</v>
      </c>
    </row>
    <row r="247" spans="1:20">
      <c r="A247" s="88">
        <v>37905</v>
      </c>
      <c r="B247" s="89" t="s">
        <v>225</v>
      </c>
      <c r="C247" s="37">
        <v>4.6309999999999998E-4</v>
      </c>
      <c r="D247" s="37">
        <v>4.4200000000000001E-4</v>
      </c>
      <c r="E247" s="33">
        <f>VLOOKUP(A247,'[2]CY Summary'!$A:$F,6,FALSE)</f>
        <v>-27448.2</v>
      </c>
      <c r="F247" s="33">
        <v>-28304.671999999999</v>
      </c>
      <c r="G247" s="33"/>
      <c r="H247" s="34">
        <v>7760.6297999999997</v>
      </c>
      <c r="I247" s="34">
        <v>6204.1507000000001</v>
      </c>
      <c r="J247" s="34">
        <v>0</v>
      </c>
      <c r="K247" s="33">
        <v>1451.0484000000042</v>
      </c>
      <c r="L247" s="33"/>
      <c r="M247" s="34">
        <v>0</v>
      </c>
      <c r="N247" s="34">
        <v>0</v>
      </c>
      <c r="O247" s="34">
        <v>0</v>
      </c>
      <c r="P247" s="33">
        <v>0</v>
      </c>
      <c r="Q247" s="33"/>
      <c r="R247" s="34">
        <v>15038.246299999999</v>
      </c>
      <c r="S247" s="35">
        <v>483.68280000000141</v>
      </c>
      <c r="T247" s="35">
        <v>15521.929100000001</v>
      </c>
    </row>
    <row r="248" spans="1:20">
      <c r="A248" s="88">
        <v>38000</v>
      </c>
      <c r="B248" s="89" t="s">
        <v>226</v>
      </c>
      <c r="C248" s="37">
        <v>6.3971999999999996E-3</v>
      </c>
      <c r="D248" s="37">
        <v>6.3898000000000002E-3</v>
      </c>
      <c r="E248" s="33">
        <f>VLOOKUP(A248,'[2]CY Summary'!$A:$F,6,FALSE)</f>
        <v>-396806.58</v>
      </c>
      <c r="F248" s="33">
        <v>-390996.864</v>
      </c>
      <c r="G248" s="33"/>
      <c r="H248" s="34">
        <v>107204.27759999999</v>
      </c>
      <c r="I248" s="34">
        <v>85703.28839999999</v>
      </c>
      <c r="J248" s="34">
        <v>0</v>
      </c>
      <c r="K248" s="33">
        <v>0</v>
      </c>
      <c r="L248" s="33"/>
      <c r="M248" s="34">
        <v>0</v>
      </c>
      <c r="N248" s="34">
        <v>0</v>
      </c>
      <c r="O248" s="34">
        <v>0</v>
      </c>
      <c r="P248" s="33">
        <v>9846.2066999999952</v>
      </c>
      <c r="Q248" s="33"/>
      <c r="R248" s="34">
        <v>207736.27559999999</v>
      </c>
      <c r="S248" s="35">
        <v>-3282.0688999999984</v>
      </c>
      <c r="T248" s="35">
        <v>204454.20669999998</v>
      </c>
    </row>
    <row r="249" spans="1:20">
      <c r="A249" s="88">
        <v>38005</v>
      </c>
      <c r="B249" s="89" t="s">
        <v>227</v>
      </c>
      <c r="C249" s="37">
        <v>1.2283999999999999E-3</v>
      </c>
      <c r="D249" s="37">
        <v>1.3235E-3</v>
      </c>
      <c r="E249" s="33">
        <f>VLOOKUP(A249,'[2]CY Summary'!$A:$F,6,FALSE)</f>
        <v>-82189.350000000006</v>
      </c>
      <c r="F249" s="33">
        <v>-75079.80799999999</v>
      </c>
      <c r="G249" s="33"/>
      <c r="H249" s="34">
        <v>20585.5272</v>
      </c>
      <c r="I249" s="34">
        <v>16456.874799999998</v>
      </c>
      <c r="J249" s="34">
        <v>0</v>
      </c>
      <c r="K249" s="33">
        <v>5080.9851000000017</v>
      </c>
      <c r="L249" s="33"/>
      <c r="M249" s="34">
        <v>0</v>
      </c>
      <c r="N249" s="34">
        <v>0</v>
      </c>
      <c r="O249" s="34">
        <v>0</v>
      </c>
      <c r="P249" s="33">
        <v>0</v>
      </c>
      <c r="Q249" s="33"/>
      <c r="R249" s="34">
        <v>39889.833200000001</v>
      </c>
      <c r="S249" s="35">
        <v>1693.6617000000006</v>
      </c>
      <c r="T249" s="35">
        <v>41583.494900000005</v>
      </c>
    </row>
    <row r="250" spans="1:20">
      <c r="A250" s="88">
        <v>38100</v>
      </c>
      <c r="B250" s="89" t="s">
        <v>228</v>
      </c>
      <c r="C250" s="37">
        <v>2.8528E-3</v>
      </c>
      <c r="D250" s="37">
        <v>2.9339000000000001E-3</v>
      </c>
      <c r="E250" s="33">
        <f>VLOOKUP(A250,'[2]CY Summary'!$A:$F,6,FALSE)</f>
        <v>-182195.19</v>
      </c>
      <c r="F250" s="33">
        <v>-174363.136</v>
      </c>
      <c r="G250" s="33"/>
      <c r="H250" s="34">
        <v>47807.222399999999</v>
      </c>
      <c r="I250" s="34">
        <v>38218.961600000002</v>
      </c>
      <c r="J250" s="34">
        <v>0</v>
      </c>
      <c r="K250" s="33">
        <v>4928.1116999999795</v>
      </c>
      <c r="L250" s="33"/>
      <c r="M250" s="34">
        <v>0</v>
      </c>
      <c r="N250" s="34">
        <v>0</v>
      </c>
      <c r="O250" s="34">
        <v>0</v>
      </c>
      <c r="P250" s="33">
        <v>0</v>
      </c>
      <c r="Q250" s="33"/>
      <c r="R250" s="34">
        <v>92638.974399999992</v>
      </c>
      <c r="S250" s="35">
        <v>1642.7038999999932</v>
      </c>
      <c r="T250" s="35">
        <v>94281.678299999985</v>
      </c>
    </row>
    <row r="251" spans="1:20">
      <c r="A251" s="88">
        <v>38105</v>
      </c>
      <c r="B251" s="89" t="s">
        <v>229</v>
      </c>
      <c r="C251" s="37">
        <v>5.7609999999999996E-4</v>
      </c>
      <c r="D251" s="37">
        <v>5.9949999999999999E-4</v>
      </c>
      <c r="E251" s="33">
        <f>VLOOKUP(A251,'[2]CY Summary'!$A:$F,6,FALSE)</f>
        <v>-37228.949999999997</v>
      </c>
      <c r="F251" s="33">
        <v>-35211.231999999996</v>
      </c>
      <c r="G251" s="33"/>
      <c r="H251" s="34">
        <v>9654.2837999999992</v>
      </c>
      <c r="I251" s="34">
        <v>7718.0116999999991</v>
      </c>
      <c r="J251" s="34">
        <v>0</v>
      </c>
      <c r="K251" s="33">
        <v>1407.7253999999994</v>
      </c>
      <c r="L251" s="33"/>
      <c r="M251" s="34">
        <v>0</v>
      </c>
      <c r="N251" s="34">
        <v>0</v>
      </c>
      <c r="O251" s="34">
        <v>0</v>
      </c>
      <c r="P251" s="33">
        <v>0</v>
      </c>
      <c r="Q251" s="33"/>
      <c r="R251" s="34">
        <v>18707.695299999999</v>
      </c>
      <c r="S251" s="35">
        <v>469.24179999999978</v>
      </c>
      <c r="T251" s="35">
        <v>19176.937099999999</v>
      </c>
    </row>
    <row r="252" spans="1:20">
      <c r="A252" s="88">
        <v>38200</v>
      </c>
      <c r="B252" s="89" t="s">
        <v>230</v>
      </c>
      <c r="C252" s="37">
        <v>2.7244000000000001E-3</v>
      </c>
      <c r="D252" s="37">
        <v>2.8557999999999999E-3</v>
      </c>
      <c r="E252" s="33">
        <f>VLOOKUP(A252,'[2]CY Summary'!$A:$F,6,FALSE)</f>
        <v>-177345.18</v>
      </c>
      <c r="F252" s="33">
        <v>-166515.32800000001</v>
      </c>
      <c r="G252" s="33"/>
      <c r="H252" s="34">
        <v>45655.495200000005</v>
      </c>
      <c r="I252" s="34">
        <v>36498.786800000002</v>
      </c>
      <c r="J252" s="34">
        <v>0</v>
      </c>
      <c r="K252" s="33">
        <v>2378.1965999999738</v>
      </c>
      <c r="L252" s="33"/>
      <c r="M252" s="34">
        <v>0</v>
      </c>
      <c r="N252" s="34">
        <v>0</v>
      </c>
      <c r="O252" s="34">
        <v>0</v>
      </c>
      <c r="P252" s="33">
        <v>0</v>
      </c>
      <c r="Q252" s="33"/>
      <c r="R252" s="34">
        <v>88469.441200000001</v>
      </c>
      <c r="S252" s="35">
        <v>792.73219999999128</v>
      </c>
      <c r="T252" s="35">
        <v>89262.1734</v>
      </c>
    </row>
    <row r="253" spans="1:20">
      <c r="A253" s="88">
        <v>38205</v>
      </c>
      <c r="B253" s="89" t="s">
        <v>231</v>
      </c>
      <c r="C253" s="37">
        <v>3.992E-4</v>
      </c>
      <c r="D253" s="37">
        <v>3.9550000000000002E-4</v>
      </c>
      <c r="E253" s="33">
        <f>VLOOKUP(A253,'[2]CY Summary'!$A:$F,6,FALSE)</f>
        <v>-24560.550000000003</v>
      </c>
      <c r="F253" s="33">
        <v>-24399.103999999999</v>
      </c>
      <c r="G253" s="33"/>
      <c r="H253" s="34">
        <v>6689.7936</v>
      </c>
      <c r="I253" s="34">
        <v>5348.0824000000002</v>
      </c>
      <c r="J253" s="34">
        <v>0</v>
      </c>
      <c r="K253" s="33">
        <v>1638.3588000000027</v>
      </c>
      <c r="L253" s="33"/>
      <c r="M253" s="34">
        <v>0</v>
      </c>
      <c r="N253" s="34">
        <v>0</v>
      </c>
      <c r="O253" s="34">
        <v>0</v>
      </c>
      <c r="P253" s="33">
        <v>0</v>
      </c>
      <c r="Q253" s="33"/>
      <c r="R253" s="34">
        <v>12963.221600000001</v>
      </c>
      <c r="S253" s="35">
        <v>546.1196000000009</v>
      </c>
      <c r="T253" s="35">
        <v>13509.341200000003</v>
      </c>
    </row>
    <row r="254" spans="1:20">
      <c r="A254" s="88">
        <v>38210</v>
      </c>
      <c r="B254" s="89" t="s">
        <v>232</v>
      </c>
      <c r="C254" s="37">
        <v>1.0332E-3</v>
      </c>
      <c r="D254" s="37">
        <v>1.0463E-3</v>
      </c>
      <c r="E254" s="33">
        <f>VLOOKUP(A254,'[2]CY Summary'!$A:$F,6,FALSE)</f>
        <v>-64975.23</v>
      </c>
      <c r="F254" s="33">
        <v>-63149.184000000001</v>
      </c>
      <c r="G254" s="33"/>
      <c r="H254" s="34">
        <v>17314.365600000001</v>
      </c>
      <c r="I254" s="34">
        <v>13841.7804</v>
      </c>
      <c r="J254" s="34">
        <v>0</v>
      </c>
      <c r="K254" s="33">
        <v>0</v>
      </c>
      <c r="L254" s="33"/>
      <c r="M254" s="34">
        <v>0</v>
      </c>
      <c r="N254" s="34">
        <v>0</v>
      </c>
      <c r="O254" s="34">
        <v>0</v>
      </c>
      <c r="P254" s="33">
        <v>1178.4251999999942</v>
      </c>
      <c r="Q254" s="33"/>
      <c r="R254" s="34">
        <v>33551.103600000002</v>
      </c>
      <c r="S254" s="35">
        <v>-392.80839999999807</v>
      </c>
      <c r="T254" s="35">
        <v>33158.295200000008</v>
      </c>
    </row>
    <row r="255" spans="1:20">
      <c r="A255" s="88">
        <v>38300</v>
      </c>
      <c r="B255" s="89" t="s">
        <v>233</v>
      </c>
      <c r="C255" s="37">
        <v>2.1595E-3</v>
      </c>
      <c r="D255" s="37">
        <v>2.2450999999999999E-3</v>
      </c>
      <c r="E255" s="33">
        <f>VLOOKUP(A255,'[2]CY Summary'!$A:$F,6,FALSE)</f>
        <v>-139420.71</v>
      </c>
      <c r="F255" s="33">
        <v>-131988.63999999998</v>
      </c>
      <c r="G255" s="33"/>
      <c r="H255" s="34">
        <v>36188.900999999998</v>
      </c>
      <c r="I255" s="34">
        <v>28930.821499999998</v>
      </c>
      <c r="J255" s="34">
        <v>0</v>
      </c>
      <c r="K255" s="33">
        <v>2029.210500000001</v>
      </c>
      <c r="L255" s="33"/>
      <c r="M255" s="34">
        <v>0</v>
      </c>
      <c r="N255" s="34">
        <v>0</v>
      </c>
      <c r="O255" s="34">
        <v>0</v>
      </c>
      <c r="P255" s="33">
        <v>0</v>
      </c>
      <c r="Q255" s="33"/>
      <c r="R255" s="34">
        <v>70125.443499999994</v>
      </c>
      <c r="S255" s="35">
        <v>676.40350000000035</v>
      </c>
      <c r="T255" s="35">
        <v>70801.846999999994</v>
      </c>
    </row>
    <row r="256" spans="1:20">
      <c r="A256" s="88">
        <v>38400</v>
      </c>
      <c r="B256" s="89" t="s">
        <v>234</v>
      </c>
      <c r="C256" s="37">
        <v>2.6337999999999999E-3</v>
      </c>
      <c r="D256" s="37">
        <v>2.7464999999999998E-3</v>
      </c>
      <c r="E256" s="33">
        <f>VLOOKUP(A256,'[2]CY Summary'!$A:$F,6,FALSE)</f>
        <v>-170557.65</v>
      </c>
      <c r="F256" s="33">
        <v>-160977.856</v>
      </c>
      <c r="G256" s="33"/>
      <c r="H256" s="34">
        <v>44137.220399999998</v>
      </c>
      <c r="I256" s="34">
        <v>35285.018599999996</v>
      </c>
      <c r="J256" s="34">
        <v>0</v>
      </c>
      <c r="K256" s="33">
        <v>5290.865699999973</v>
      </c>
      <c r="L256" s="33"/>
      <c r="M256" s="34">
        <v>0</v>
      </c>
      <c r="N256" s="34">
        <v>0</v>
      </c>
      <c r="O256" s="34">
        <v>0</v>
      </c>
      <c r="P256" s="33">
        <v>0</v>
      </c>
      <c r="Q256" s="33"/>
      <c r="R256" s="34">
        <v>85527.387399999992</v>
      </c>
      <c r="S256" s="35">
        <v>1763.621899999991</v>
      </c>
      <c r="T256" s="35">
        <v>87291.009299999976</v>
      </c>
    </row>
    <row r="257" spans="1:20">
      <c r="A257" s="88">
        <v>38402</v>
      </c>
      <c r="B257" s="89" t="s">
        <v>235</v>
      </c>
      <c r="C257" s="37">
        <v>1.12E-4</v>
      </c>
      <c r="D257" s="37">
        <v>9.6899999999999997E-5</v>
      </c>
      <c r="E257" s="33">
        <f>VLOOKUP(A257,'[2]CY Summary'!$A:$F,6,FALSE)</f>
        <v>-6017.49</v>
      </c>
      <c r="F257" s="33">
        <v>-6845.44</v>
      </c>
      <c r="G257" s="33"/>
      <c r="H257" s="34">
        <v>1876.896</v>
      </c>
      <c r="I257" s="34">
        <v>1500.4639999999999</v>
      </c>
      <c r="J257" s="34">
        <v>0</v>
      </c>
      <c r="K257" s="33">
        <v>0</v>
      </c>
      <c r="L257" s="33"/>
      <c r="M257" s="34">
        <v>0</v>
      </c>
      <c r="N257" s="34">
        <v>0</v>
      </c>
      <c r="O257" s="34">
        <v>0</v>
      </c>
      <c r="P257" s="33">
        <v>1443.837</v>
      </c>
      <c r="Q257" s="33"/>
      <c r="R257" s="34">
        <v>3636.9760000000001</v>
      </c>
      <c r="S257" s="35">
        <v>-481.279</v>
      </c>
      <c r="T257" s="35">
        <v>3155.6970000000001</v>
      </c>
    </row>
    <row r="258" spans="1:20">
      <c r="A258" s="88">
        <v>38405</v>
      </c>
      <c r="B258" s="89" t="s">
        <v>236</v>
      </c>
      <c r="C258" s="37">
        <v>7.0279999999999995E-4</v>
      </c>
      <c r="D258" s="37">
        <v>6.8249999999999995E-4</v>
      </c>
      <c r="E258" s="33">
        <f>VLOOKUP(A258,'[2]CY Summary'!$A:$F,6,FALSE)</f>
        <v>-42383.25</v>
      </c>
      <c r="F258" s="33">
        <v>-42955.135999999999</v>
      </c>
      <c r="G258" s="33"/>
      <c r="H258" s="34">
        <v>11777.5224</v>
      </c>
      <c r="I258" s="34">
        <v>9415.4115999999995</v>
      </c>
      <c r="J258" s="34">
        <v>0</v>
      </c>
      <c r="K258" s="33">
        <v>0</v>
      </c>
      <c r="L258" s="33"/>
      <c r="M258" s="34">
        <v>0</v>
      </c>
      <c r="N258" s="34">
        <v>0</v>
      </c>
      <c r="O258" s="34">
        <v>0</v>
      </c>
      <c r="P258" s="33">
        <v>2751.7382999999954</v>
      </c>
      <c r="Q258" s="33"/>
      <c r="R258" s="34">
        <v>22822.024399999998</v>
      </c>
      <c r="S258" s="35">
        <v>-917.24609999999848</v>
      </c>
      <c r="T258" s="35">
        <v>21904.778299999998</v>
      </c>
    </row>
    <row r="259" spans="1:20">
      <c r="A259" s="88">
        <v>38500</v>
      </c>
      <c r="B259" s="89" t="s">
        <v>237</v>
      </c>
      <c r="C259" s="37">
        <v>2.0376999999999999E-3</v>
      </c>
      <c r="D259" s="37">
        <v>2.2046000000000001E-3</v>
      </c>
      <c r="E259" s="33">
        <f>VLOOKUP(A259,'[2]CY Summary'!$A:$F,6,FALSE)</f>
        <v>-136905.66</v>
      </c>
      <c r="F259" s="33">
        <v>-124544.224</v>
      </c>
      <c r="G259" s="33"/>
      <c r="H259" s="34">
        <v>34147.776599999997</v>
      </c>
      <c r="I259" s="34">
        <v>27299.066899999998</v>
      </c>
      <c r="J259" s="34">
        <v>0</v>
      </c>
      <c r="K259" s="33">
        <v>8932.8227999999981</v>
      </c>
      <c r="L259" s="33"/>
      <c r="M259" s="34">
        <v>0</v>
      </c>
      <c r="N259" s="34">
        <v>0</v>
      </c>
      <c r="O259" s="34">
        <v>0</v>
      </c>
      <c r="P259" s="33">
        <v>0</v>
      </c>
      <c r="Q259" s="33"/>
      <c r="R259" s="34">
        <v>66170.232099999994</v>
      </c>
      <c r="S259" s="35">
        <v>2977.6075999999994</v>
      </c>
      <c r="T259" s="35">
        <v>69147.839699999997</v>
      </c>
    </row>
    <row r="260" spans="1:20">
      <c r="A260" s="88">
        <v>38600</v>
      </c>
      <c r="B260" s="89" t="s">
        <v>238</v>
      </c>
      <c r="C260" s="37">
        <v>2.6662000000000001E-3</v>
      </c>
      <c r="D260" s="37">
        <v>2.7312E-3</v>
      </c>
      <c r="E260" s="33">
        <f>VLOOKUP(A260,'[2]CY Summary'!$A:$F,6,FALSE)</f>
        <v>-169607.52</v>
      </c>
      <c r="F260" s="33">
        <v>-162958.144</v>
      </c>
      <c r="G260" s="33"/>
      <c r="H260" s="34">
        <v>44680.179600000003</v>
      </c>
      <c r="I260" s="34">
        <v>35719.081400000003</v>
      </c>
      <c r="J260" s="34">
        <v>0</v>
      </c>
      <c r="K260" s="33">
        <v>817.42679999997199</v>
      </c>
      <c r="L260" s="33"/>
      <c r="M260" s="34">
        <v>0</v>
      </c>
      <c r="N260" s="34">
        <v>0</v>
      </c>
      <c r="O260" s="34">
        <v>0</v>
      </c>
      <c r="P260" s="33">
        <v>0</v>
      </c>
      <c r="Q260" s="33"/>
      <c r="R260" s="34">
        <v>86579.512600000002</v>
      </c>
      <c r="S260" s="35">
        <v>272.47559999999066</v>
      </c>
      <c r="T260" s="35">
        <v>86851.988199999993</v>
      </c>
    </row>
    <row r="261" spans="1:20">
      <c r="A261" s="88">
        <v>38601</v>
      </c>
      <c r="B261" s="89" t="s">
        <v>239</v>
      </c>
      <c r="C261" s="37">
        <v>3.18E-5</v>
      </c>
      <c r="D261" s="37">
        <v>3.7499999999999997E-5</v>
      </c>
      <c r="E261" s="33">
        <f>VLOOKUP(A261,'[2]CY Summary'!$A:$F,6,FALSE)</f>
        <v>-2328.75</v>
      </c>
      <c r="F261" s="33">
        <v>-1943.616</v>
      </c>
      <c r="G261" s="33"/>
      <c r="H261" s="34">
        <v>532.90440000000001</v>
      </c>
      <c r="I261" s="34">
        <v>426.02460000000002</v>
      </c>
      <c r="J261" s="34">
        <v>0</v>
      </c>
      <c r="K261" s="33">
        <v>113.55269999999973</v>
      </c>
      <c r="L261" s="33"/>
      <c r="M261" s="34">
        <v>0</v>
      </c>
      <c r="N261" s="34">
        <v>0</v>
      </c>
      <c r="O261" s="34">
        <v>0</v>
      </c>
      <c r="P261" s="33">
        <v>0</v>
      </c>
      <c r="Q261" s="33"/>
      <c r="R261" s="34">
        <v>1032.6414</v>
      </c>
      <c r="S261" s="35">
        <v>37.850899999999911</v>
      </c>
      <c r="T261" s="35">
        <v>1070.4922999999999</v>
      </c>
    </row>
    <row r="262" spans="1:20">
      <c r="A262" s="88">
        <v>38602</v>
      </c>
      <c r="B262" s="89" t="s">
        <v>240</v>
      </c>
      <c r="C262" s="37">
        <v>1.9929999999999999E-4</v>
      </c>
      <c r="D262" s="37">
        <v>1.6359999999999999E-4</v>
      </c>
      <c r="E262" s="33">
        <f>VLOOKUP(A262,'[2]CY Summary'!$A:$F,6,FALSE)</f>
        <v>-10159.56</v>
      </c>
      <c r="F262" s="33">
        <v>-12181.216</v>
      </c>
      <c r="G262" s="33"/>
      <c r="H262" s="34">
        <v>3339.8694</v>
      </c>
      <c r="I262" s="34">
        <v>2670.0220999999997</v>
      </c>
      <c r="J262" s="34">
        <v>0</v>
      </c>
      <c r="K262" s="33">
        <v>0</v>
      </c>
      <c r="L262" s="33"/>
      <c r="M262" s="34">
        <v>0</v>
      </c>
      <c r="N262" s="34">
        <v>0</v>
      </c>
      <c r="O262" s="34">
        <v>0</v>
      </c>
      <c r="P262" s="33">
        <v>2259.1772999999985</v>
      </c>
      <c r="Q262" s="33"/>
      <c r="R262" s="34">
        <v>6471.8688999999995</v>
      </c>
      <c r="S262" s="35">
        <v>-753.05909999999949</v>
      </c>
      <c r="T262" s="35">
        <v>5718.8098</v>
      </c>
    </row>
    <row r="263" spans="1:20">
      <c r="A263" s="88">
        <v>38605</v>
      </c>
      <c r="B263" s="89" t="s">
        <v>241</v>
      </c>
      <c r="C263" s="37">
        <v>7.4120000000000002E-4</v>
      </c>
      <c r="D263" s="37">
        <v>7.5679999999999996E-4</v>
      </c>
      <c r="E263" s="33">
        <f>VLOOKUP(A263,'[2]CY Summary'!$A:$F,6,FALSE)</f>
        <v>-46997.279999999999</v>
      </c>
      <c r="F263" s="33">
        <v>-45302.144</v>
      </c>
      <c r="G263" s="33"/>
      <c r="H263" s="34">
        <v>12421.0296</v>
      </c>
      <c r="I263" s="34">
        <v>9929.8564000000006</v>
      </c>
      <c r="J263" s="34">
        <v>0</v>
      </c>
      <c r="K263" s="33">
        <v>541.00679999999556</v>
      </c>
      <c r="L263" s="33"/>
      <c r="M263" s="34">
        <v>0</v>
      </c>
      <c r="N263" s="34">
        <v>0</v>
      </c>
      <c r="O263" s="34">
        <v>0</v>
      </c>
      <c r="P263" s="33">
        <v>0</v>
      </c>
      <c r="Q263" s="33"/>
      <c r="R263" s="34">
        <v>24068.9876</v>
      </c>
      <c r="S263" s="35">
        <v>180.33559999999852</v>
      </c>
      <c r="T263" s="35">
        <v>24249.323199999999</v>
      </c>
    </row>
    <row r="264" spans="1:20">
      <c r="A264" s="88">
        <v>38610</v>
      </c>
      <c r="B264" s="89" t="s">
        <v>242</v>
      </c>
      <c r="C264" s="37">
        <v>5.1929999999999999E-4</v>
      </c>
      <c r="D264" s="37">
        <v>5.5329999999999995E-4</v>
      </c>
      <c r="E264" s="33">
        <f>VLOOKUP(A264,'[2]CY Summary'!$A:$F,6,FALSE)</f>
        <v>-34359.93</v>
      </c>
      <c r="F264" s="33">
        <v>-31739.615999999998</v>
      </c>
      <c r="G264" s="33"/>
      <c r="H264" s="34">
        <v>8702.4293999999991</v>
      </c>
      <c r="I264" s="34">
        <v>6957.0621000000001</v>
      </c>
      <c r="J264" s="34">
        <v>0</v>
      </c>
      <c r="K264" s="33">
        <v>3314.1402000000016</v>
      </c>
      <c r="L264" s="33"/>
      <c r="M264" s="34">
        <v>0</v>
      </c>
      <c r="N264" s="34">
        <v>0</v>
      </c>
      <c r="O264" s="34">
        <v>0</v>
      </c>
      <c r="P264" s="33">
        <v>0</v>
      </c>
      <c r="Q264" s="33"/>
      <c r="R264" s="34">
        <v>16863.228899999998</v>
      </c>
      <c r="S264" s="35">
        <v>1104.7134000000005</v>
      </c>
      <c r="T264" s="35">
        <v>17967.942299999999</v>
      </c>
    </row>
    <row r="265" spans="1:20">
      <c r="A265" s="88">
        <v>38620</v>
      </c>
      <c r="B265" s="89" t="s">
        <v>243</v>
      </c>
      <c r="C265" s="37">
        <v>4.3080000000000001E-4</v>
      </c>
      <c r="D265" s="37">
        <v>4.7150000000000002E-4</v>
      </c>
      <c r="E265" s="33">
        <f>VLOOKUP(A265,'[2]CY Summary'!$A:$F,6,FALSE)</f>
        <v>-29280.15</v>
      </c>
      <c r="F265" s="33">
        <v>-26330.495999999999</v>
      </c>
      <c r="G265" s="33"/>
      <c r="H265" s="34">
        <v>7219.3464000000004</v>
      </c>
      <c r="I265" s="34">
        <v>5771.4276</v>
      </c>
      <c r="J265" s="34">
        <v>0</v>
      </c>
      <c r="K265" s="33">
        <v>2265.6012000000019</v>
      </c>
      <c r="L265" s="33"/>
      <c r="M265" s="34">
        <v>0</v>
      </c>
      <c r="N265" s="34">
        <v>0</v>
      </c>
      <c r="O265" s="34">
        <v>0</v>
      </c>
      <c r="P265" s="33">
        <v>0</v>
      </c>
      <c r="Q265" s="33"/>
      <c r="R265" s="34">
        <v>13989.368399999999</v>
      </c>
      <c r="S265" s="35">
        <v>755.20040000000063</v>
      </c>
      <c r="T265" s="35">
        <v>14744.568800000001</v>
      </c>
    </row>
    <row r="266" spans="1:20">
      <c r="A266" s="88">
        <v>38700</v>
      </c>
      <c r="B266" s="89" t="s">
        <v>244</v>
      </c>
      <c r="C266" s="37">
        <v>8.0769999999999995E-4</v>
      </c>
      <c r="D266" s="37">
        <v>8.2010000000000004E-4</v>
      </c>
      <c r="E266" s="33">
        <f>VLOOKUP(A266,'[2]CY Summary'!$A:$F,6,FALSE)</f>
        <v>-50928.21</v>
      </c>
      <c r="F266" s="33">
        <v>-49366.623999999996</v>
      </c>
      <c r="G266" s="33"/>
      <c r="H266" s="34">
        <v>13535.436599999999</v>
      </c>
      <c r="I266" s="34">
        <v>10820.756899999998</v>
      </c>
      <c r="J266" s="34">
        <v>0</v>
      </c>
      <c r="K266" s="33">
        <v>0</v>
      </c>
      <c r="L266" s="33"/>
      <c r="M266" s="34">
        <v>0</v>
      </c>
      <c r="N266" s="34">
        <v>0</v>
      </c>
      <c r="O266" s="34">
        <v>0</v>
      </c>
      <c r="P266" s="33">
        <v>1883.3547000000071</v>
      </c>
      <c r="Q266" s="33"/>
      <c r="R266" s="34">
        <v>26228.4421</v>
      </c>
      <c r="S266" s="35">
        <v>-627.78490000000238</v>
      </c>
      <c r="T266" s="35">
        <v>25600.657199999998</v>
      </c>
    </row>
    <row r="267" spans="1:20">
      <c r="A267" s="88">
        <v>38701</v>
      </c>
      <c r="B267" s="89" t="s">
        <v>245</v>
      </c>
      <c r="C267" s="37">
        <v>4.4100000000000001E-5</v>
      </c>
      <c r="D267" s="37">
        <v>5.4400000000000001E-5</v>
      </c>
      <c r="E267" s="33">
        <f>VLOOKUP(A267,'[2]CY Summary'!$A:$F,6,FALSE)</f>
        <v>-3378.2400000000002</v>
      </c>
      <c r="F267" s="33">
        <v>-2695.3920000000003</v>
      </c>
      <c r="G267" s="33"/>
      <c r="H267" s="34">
        <v>739.02780000000007</v>
      </c>
      <c r="I267" s="34">
        <v>590.80770000000007</v>
      </c>
      <c r="J267" s="34">
        <v>0</v>
      </c>
      <c r="K267" s="33">
        <v>779.82990000000007</v>
      </c>
      <c r="L267" s="33"/>
      <c r="M267" s="34">
        <v>0</v>
      </c>
      <c r="N267" s="34">
        <v>0</v>
      </c>
      <c r="O267" s="34">
        <v>0</v>
      </c>
      <c r="P267" s="33">
        <v>0</v>
      </c>
      <c r="Q267" s="33"/>
      <c r="R267" s="34">
        <v>1432.0593000000001</v>
      </c>
      <c r="S267" s="35">
        <v>259.94330000000002</v>
      </c>
      <c r="T267" s="35">
        <v>1692.0026000000003</v>
      </c>
    </row>
    <row r="268" spans="1:20">
      <c r="A268" s="88">
        <v>38800</v>
      </c>
      <c r="B268" s="89" t="s">
        <v>246</v>
      </c>
      <c r="C268" s="37">
        <v>1.3588000000000001E-3</v>
      </c>
      <c r="D268" s="37">
        <v>1.4008E-3</v>
      </c>
      <c r="E268" s="33">
        <f>VLOOKUP(A268,'[2]CY Summary'!$A:$F,6,FALSE)</f>
        <v>-86989.680000000008</v>
      </c>
      <c r="F268" s="33">
        <v>-83049.856</v>
      </c>
      <c r="G268" s="33"/>
      <c r="H268" s="34">
        <v>22770.770400000001</v>
      </c>
      <c r="I268" s="34">
        <v>18203.8436</v>
      </c>
      <c r="J268" s="34">
        <v>0</v>
      </c>
      <c r="K268" s="33">
        <v>0</v>
      </c>
      <c r="L268" s="33"/>
      <c r="M268" s="34">
        <v>0</v>
      </c>
      <c r="N268" s="34">
        <v>0</v>
      </c>
      <c r="O268" s="34">
        <v>0</v>
      </c>
      <c r="P268" s="33">
        <v>37.194300000006479</v>
      </c>
      <c r="Q268" s="33"/>
      <c r="R268" s="34">
        <v>44124.312400000003</v>
      </c>
      <c r="S268" s="35">
        <v>-12.39810000000216</v>
      </c>
      <c r="T268" s="35">
        <v>44111.914300000004</v>
      </c>
    </row>
    <row r="269" spans="1:20">
      <c r="A269" s="88">
        <v>38801</v>
      </c>
      <c r="B269" s="89" t="s">
        <v>247</v>
      </c>
      <c r="C269" s="37">
        <v>1.1519999999999999E-4</v>
      </c>
      <c r="D269" s="37">
        <v>1.032E-4</v>
      </c>
      <c r="E269" s="33">
        <f>VLOOKUP(A269,'[2]CY Summary'!$A:$F,6,FALSE)</f>
        <v>-6408.72</v>
      </c>
      <c r="F269" s="33">
        <v>-7041.0239999999994</v>
      </c>
      <c r="G269" s="33"/>
      <c r="H269" s="34">
        <v>1930.5215999999998</v>
      </c>
      <c r="I269" s="34">
        <v>1543.3344</v>
      </c>
      <c r="J269" s="34">
        <v>0</v>
      </c>
      <c r="K269" s="33">
        <v>0</v>
      </c>
      <c r="L269" s="33"/>
      <c r="M269" s="34">
        <v>0</v>
      </c>
      <c r="N269" s="34">
        <v>0</v>
      </c>
      <c r="O269" s="34">
        <v>0</v>
      </c>
      <c r="P269" s="33">
        <v>1575.0597</v>
      </c>
      <c r="Q269" s="33"/>
      <c r="R269" s="34">
        <v>3740.8896</v>
      </c>
      <c r="S269" s="35">
        <v>-525.01990000000001</v>
      </c>
      <c r="T269" s="35">
        <v>3215.8697000000002</v>
      </c>
    </row>
    <row r="270" spans="1:20">
      <c r="A270" s="88">
        <v>38900</v>
      </c>
      <c r="B270" s="89" t="s">
        <v>248</v>
      </c>
      <c r="C270" s="37">
        <v>2.9349999999999998E-4</v>
      </c>
      <c r="D270" s="37">
        <v>3.1530000000000002E-4</v>
      </c>
      <c r="E270" s="33">
        <f>VLOOKUP(A270,'[2]CY Summary'!$A:$F,6,FALSE)</f>
        <v>-19580.13</v>
      </c>
      <c r="F270" s="33">
        <v>-17938.719999999998</v>
      </c>
      <c r="G270" s="33"/>
      <c r="H270" s="34">
        <v>4918.473</v>
      </c>
      <c r="I270" s="34">
        <v>3932.0194999999999</v>
      </c>
      <c r="J270" s="34">
        <v>0</v>
      </c>
      <c r="K270" s="33">
        <v>1077.2190000000037</v>
      </c>
      <c r="L270" s="33"/>
      <c r="M270" s="34">
        <v>0</v>
      </c>
      <c r="N270" s="34">
        <v>0</v>
      </c>
      <c r="O270" s="34">
        <v>0</v>
      </c>
      <c r="P270" s="33">
        <v>0</v>
      </c>
      <c r="Q270" s="33"/>
      <c r="R270" s="34">
        <v>9530.825499999999</v>
      </c>
      <c r="S270" s="35">
        <v>359.07300000000123</v>
      </c>
      <c r="T270" s="35">
        <v>9889.8984999999993</v>
      </c>
    </row>
    <row r="271" spans="1:20">
      <c r="A271" s="88">
        <v>39000</v>
      </c>
      <c r="B271" s="89" t="s">
        <v>249</v>
      </c>
      <c r="C271" s="37">
        <v>1.4090699999999999E-2</v>
      </c>
      <c r="D271" s="37">
        <v>1.41358E-2</v>
      </c>
      <c r="E271" s="33">
        <f>VLOOKUP(A271,'[2]CY Summary'!$A:$F,6,FALSE)</f>
        <v>-877833.18</v>
      </c>
      <c r="F271" s="33">
        <v>-861223.58399999992</v>
      </c>
      <c r="G271" s="33"/>
      <c r="H271" s="34">
        <v>236131.95059999998</v>
      </c>
      <c r="I271" s="34">
        <v>188773.1079</v>
      </c>
      <c r="J271" s="34">
        <v>0</v>
      </c>
      <c r="K271" s="33">
        <v>0</v>
      </c>
      <c r="L271" s="33"/>
      <c r="M271" s="34">
        <v>0</v>
      </c>
      <c r="N271" s="34">
        <v>0</v>
      </c>
      <c r="O271" s="34">
        <v>0</v>
      </c>
      <c r="P271" s="33">
        <v>52754.095199999807</v>
      </c>
      <c r="Q271" s="33"/>
      <c r="R271" s="34">
        <v>457567.30109999998</v>
      </c>
      <c r="S271" s="35">
        <v>-17584.698399999936</v>
      </c>
      <c r="T271" s="35">
        <v>439982.60270000005</v>
      </c>
    </row>
    <row r="272" spans="1:20">
      <c r="A272" s="88">
        <v>39100</v>
      </c>
      <c r="B272" s="89" t="s">
        <v>250</v>
      </c>
      <c r="C272" s="37">
        <v>2.0573000000000002E-3</v>
      </c>
      <c r="D272" s="37">
        <v>2.1825999999999998E-3</v>
      </c>
      <c r="E272" s="33">
        <f>VLOOKUP(A272,'[2]CY Summary'!$A:$F,6,FALSE)</f>
        <v>-135539.46</v>
      </c>
      <c r="F272" s="33">
        <v>-125742.17600000001</v>
      </c>
      <c r="G272" s="33"/>
      <c r="H272" s="34">
        <v>34476.233400000005</v>
      </c>
      <c r="I272" s="34">
        <v>27561.648100000002</v>
      </c>
      <c r="J272" s="34">
        <v>0</v>
      </c>
      <c r="K272" s="33">
        <v>11653.492199999979</v>
      </c>
      <c r="L272" s="33"/>
      <c r="M272" s="34">
        <v>0</v>
      </c>
      <c r="N272" s="34">
        <v>0</v>
      </c>
      <c r="O272" s="34">
        <v>0</v>
      </c>
      <c r="P272" s="33">
        <v>0</v>
      </c>
      <c r="Q272" s="33"/>
      <c r="R272" s="34">
        <v>66806.702900000004</v>
      </c>
      <c r="S272" s="35">
        <v>3884.4973999999929</v>
      </c>
      <c r="T272" s="35">
        <v>70691.200299999997</v>
      </c>
    </row>
    <row r="273" spans="1:20">
      <c r="A273" s="88">
        <v>39101</v>
      </c>
      <c r="B273" s="89" t="s">
        <v>251</v>
      </c>
      <c r="C273" s="37">
        <v>1.6899999999999999E-4</v>
      </c>
      <c r="D273" s="37">
        <v>1.5469999999999999E-4</v>
      </c>
      <c r="E273" s="33">
        <f>VLOOKUP(A273,'[2]CY Summary'!$A:$F,6,FALSE)</f>
        <v>-9606.869999999999</v>
      </c>
      <c r="F273" s="33">
        <v>-10329.279999999999</v>
      </c>
      <c r="G273" s="33"/>
      <c r="H273" s="34">
        <v>2832.1019999999999</v>
      </c>
      <c r="I273" s="34">
        <v>2264.0929999999998</v>
      </c>
      <c r="J273" s="34">
        <v>0</v>
      </c>
      <c r="K273" s="33">
        <v>0</v>
      </c>
      <c r="L273" s="33"/>
      <c r="M273" s="34">
        <v>0</v>
      </c>
      <c r="N273" s="34">
        <v>0</v>
      </c>
      <c r="O273" s="34">
        <v>0</v>
      </c>
      <c r="P273" s="33">
        <v>408.52649999999949</v>
      </c>
      <c r="Q273" s="33"/>
      <c r="R273" s="34">
        <v>5487.9369999999999</v>
      </c>
      <c r="S273" s="35">
        <v>-136.17549999999983</v>
      </c>
      <c r="T273" s="35">
        <v>5351.7615000000005</v>
      </c>
    </row>
    <row r="274" spans="1:20">
      <c r="A274" s="88">
        <v>39105</v>
      </c>
      <c r="B274" s="89" t="s">
        <v>252</v>
      </c>
      <c r="C274" s="37">
        <v>8.4730000000000005E-4</v>
      </c>
      <c r="D274" s="37">
        <v>8.9249999999999996E-4</v>
      </c>
      <c r="E274" s="33">
        <f>VLOOKUP(A274,'[2]CY Summary'!$A:$F,6,FALSE)</f>
        <v>-55424.25</v>
      </c>
      <c r="F274" s="33">
        <v>-51786.976000000002</v>
      </c>
      <c r="G274" s="33"/>
      <c r="H274" s="34">
        <v>14199.053400000001</v>
      </c>
      <c r="I274" s="34">
        <v>11351.278100000001</v>
      </c>
      <c r="J274" s="34">
        <v>0</v>
      </c>
      <c r="K274" s="33">
        <v>3127.0121999999956</v>
      </c>
      <c r="L274" s="33"/>
      <c r="M274" s="34">
        <v>0</v>
      </c>
      <c r="N274" s="34">
        <v>0</v>
      </c>
      <c r="O274" s="34">
        <v>0</v>
      </c>
      <c r="P274" s="33">
        <v>0</v>
      </c>
      <c r="Q274" s="33"/>
      <c r="R274" s="34">
        <v>27514.372900000002</v>
      </c>
      <c r="S274" s="35">
        <v>1042.3373999999985</v>
      </c>
      <c r="T274" s="35">
        <v>28556.710299999999</v>
      </c>
    </row>
    <row r="275" spans="1:20">
      <c r="A275" s="88">
        <v>39200</v>
      </c>
      <c r="B275" s="89" t="s">
        <v>365</v>
      </c>
      <c r="C275" s="37">
        <v>5.8469500000000001E-2</v>
      </c>
      <c r="D275" s="37">
        <v>5.7920400000000004E-2</v>
      </c>
      <c r="E275" s="33">
        <f>VLOOKUP(A275,'[2]CY Summary'!$A:$F,6,FALSE)</f>
        <v>-3596856.8400000003</v>
      </c>
      <c r="F275" s="33">
        <v>-3573655.84</v>
      </c>
      <c r="G275" s="33"/>
      <c r="H275" s="34">
        <v>979831.88100000005</v>
      </c>
      <c r="I275" s="34">
        <v>783315.89150000003</v>
      </c>
      <c r="J275" s="34">
        <v>0</v>
      </c>
      <c r="K275" s="33">
        <v>0</v>
      </c>
      <c r="L275" s="33"/>
      <c r="M275" s="34">
        <v>0</v>
      </c>
      <c r="N275" s="34">
        <v>0</v>
      </c>
      <c r="O275" s="34">
        <v>0</v>
      </c>
      <c r="P275" s="33">
        <v>235844.30699999991</v>
      </c>
      <c r="Q275" s="33"/>
      <c r="R275" s="34">
        <v>1898680.0734999999</v>
      </c>
      <c r="S275" s="35">
        <v>-78614.768999999971</v>
      </c>
      <c r="T275" s="35">
        <v>1820065.3045000001</v>
      </c>
    </row>
    <row r="276" spans="1:20">
      <c r="A276" s="88">
        <v>39201</v>
      </c>
      <c r="B276" s="89" t="s">
        <v>253</v>
      </c>
      <c r="C276" s="37">
        <v>1.7530000000000001E-4</v>
      </c>
      <c r="D276" s="37">
        <v>1.784E-4</v>
      </c>
      <c r="E276" s="33">
        <f>VLOOKUP(A276,'[2]CY Summary'!$A:$F,6,FALSE)</f>
        <v>-11078.64</v>
      </c>
      <c r="F276" s="33">
        <v>-10714.336000000001</v>
      </c>
      <c r="G276" s="33"/>
      <c r="H276" s="34">
        <v>2937.6774</v>
      </c>
      <c r="I276" s="34">
        <v>2348.4940999999999</v>
      </c>
      <c r="J276" s="34">
        <v>0</v>
      </c>
      <c r="K276" s="33">
        <v>0</v>
      </c>
      <c r="L276" s="33"/>
      <c r="M276" s="34">
        <v>0</v>
      </c>
      <c r="N276" s="34">
        <v>0</v>
      </c>
      <c r="O276" s="34">
        <v>0</v>
      </c>
      <c r="P276" s="33">
        <v>1842.2808000000018</v>
      </c>
      <c r="Q276" s="33"/>
      <c r="R276" s="34">
        <v>5692.5169000000005</v>
      </c>
      <c r="S276" s="35">
        <v>-614.09360000000061</v>
      </c>
      <c r="T276" s="35">
        <v>5078.4233000000004</v>
      </c>
    </row>
    <row r="277" spans="1:20">
      <c r="A277" s="88">
        <v>39204</v>
      </c>
      <c r="B277" s="89" t="s">
        <v>254</v>
      </c>
      <c r="C277" s="37">
        <v>1.641E-4</v>
      </c>
      <c r="D277" s="37">
        <v>1.225E-4</v>
      </c>
      <c r="E277" s="33">
        <f>VLOOKUP(A277,'[2]CY Summary'!$A:$F,6,FALSE)</f>
        <v>-7607.25</v>
      </c>
      <c r="F277" s="33">
        <v>-10029.791999999999</v>
      </c>
      <c r="G277" s="33"/>
      <c r="H277" s="34">
        <v>2749.9877999999999</v>
      </c>
      <c r="I277" s="34">
        <v>2198.4477000000002</v>
      </c>
      <c r="J277" s="34">
        <v>0</v>
      </c>
      <c r="K277" s="33">
        <v>0</v>
      </c>
      <c r="L277" s="33"/>
      <c r="M277" s="34">
        <v>0</v>
      </c>
      <c r="N277" s="34">
        <v>0</v>
      </c>
      <c r="O277" s="34">
        <v>0</v>
      </c>
      <c r="P277" s="33">
        <v>3323.5551000000005</v>
      </c>
      <c r="Q277" s="33"/>
      <c r="R277" s="34">
        <v>5328.8193000000001</v>
      </c>
      <c r="S277" s="35">
        <v>-1107.8517000000002</v>
      </c>
      <c r="T277" s="35">
        <v>4220.9675999999999</v>
      </c>
    </row>
    <row r="278" spans="1:20">
      <c r="A278" s="88">
        <v>39205</v>
      </c>
      <c r="B278" s="89" t="s">
        <v>255</v>
      </c>
      <c r="C278" s="37">
        <v>4.7406999999999996E-3</v>
      </c>
      <c r="D278" s="37">
        <v>4.5104999999999998E-3</v>
      </c>
      <c r="E278" s="33">
        <f>VLOOKUP(A278,'[2]CY Summary'!$A:$F,6,FALSE)</f>
        <v>-280102.05</v>
      </c>
      <c r="F278" s="33">
        <v>-289751.58399999997</v>
      </c>
      <c r="G278" s="33"/>
      <c r="H278" s="34">
        <v>79444.650599999994</v>
      </c>
      <c r="I278" s="34">
        <v>63511.157899999991</v>
      </c>
      <c r="J278" s="34">
        <v>0</v>
      </c>
      <c r="K278" s="33">
        <v>0</v>
      </c>
      <c r="L278" s="33"/>
      <c r="M278" s="34">
        <v>0</v>
      </c>
      <c r="N278" s="34">
        <v>0</v>
      </c>
      <c r="O278" s="34">
        <v>0</v>
      </c>
      <c r="P278" s="33">
        <v>8744.957699999999</v>
      </c>
      <c r="Q278" s="33"/>
      <c r="R278" s="34">
        <v>153944.75109999999</v>
      </c>
      <c r="S278" s="35">
        <v>-2914.9858999999997</v>
      </c>
      <c r="T278" s="35">
        <v>151029.76519999999</v>
      </c>
    </row>
    <row r="279" spans="1:20">
      <c r="A279" s="88">
        <v>39208</v>
      </c>
      <c r="B279" s="89" t="s">
        <v>366</v>
      </c>
      <c r="C279" s="37">
        <v>3.4610000000000001E-4</v>
      </c>
      <c r="D279" s="37">
        <v>3.6979999999999999E-4</v>
      </c>
      <c r="E279" s="33">
        <f>VLOOKUP(A279,'[2]CY Summary'!$A:$F,6,FALSE)</f>
        <v>-22964.579999999998</v>
      </c>
      <c r="F279" s="33">
        <v>-21153.632000000001</v>
      </c>
      <c r="G279" s="33"/>
      <c r="H279" s="34">
        <v>5799.9438</v>
      </c>
      <c r="I279" s="34">
        <v>4636.7017000000005</v>
      </c>
      <c r="J279" s="34">
        <v>0</v>
      </c>
      <c r="K279" s="33">
        <v>0</v>
      </c>
      <c r="L279" s="33"/>
      <c r="M279" s="34">
        <v>0</v>
      </c>
      <c r="N279" s="34">
        <v>0</v>
      </c>
      <c r="O279" s="34">
        <v>0</v>
      </c>
      <c r="P279" s="33">
        <v>1668.3471000000036</v>
      </c>
      <c r="Q279" s="33"/>
      <c r="R279" s="34">
        <v>11238.9053</v>
      </c>
      <c r="S279" s="35">
        <v>-556.1157000000012</v>
      </c>
      <c r="T279" s="35">
        <v>10682.7896</v>
      </c>
    </row>
    <row r="280" spans="1:20">
      <c r="A280" s="88">
        <v>39209</v>
      </c>
      <c r="B280" s="89" t="s">
        <v>256</v>
      </c>
      <c r="C280" s="37">
        <v>1.916E-4</v>
      </c>
      <c r="D280" s="37">
        <v>1.8430000000000001E-4</v>
      </c>
      <c r="E280" s="33">
        <f>VLOOKUP(A280,'[2]CY Summary'!$A:$F,6,FALSE)</f>
        <v>-11445.03</v>
      </c>
      <c r="F280" s="33">
        <v>-11710.592000000001</v>
      </c>
      <c r="G280" s="33"/>
      <c r="H280" s="34">
        <v>3210.8328000000001</v>
      </c>
      <c r="I280" s="34">
        <v>2566.8651999999997</v>
      </c>
      <c r="J280" s="34">
        <v>0</v>
      </c>
      <c r="K280" s="33">
        <v>0</v>
      </c>
      <c r="L280" s="33"/>
      <c r="M280" s="34">
        <v>0</v>
      </c>
      <c r="N280" s="34">
        <v>0</v>
      </c>
      <c r="O280" s="34">
        <v>0</v>
      </c>
      <c r="P280" s="33">
        <v>2298.8676000000005</v>
      </c>
      <c r="Q280" s="33"/>
      <c r="R280" s="34">
        <v>6221.8267999999998</v>
      </c>
      <c r="S280" s="35">
        <v>-766.28920000000016</v>
      </c>
      <c r="T280" s="35">
        <v>5455.5375999999997</v>
      </c>
    </row>
    <row r="281" spans="1:20">
      <c r="A281" s="88">
        <v>39300</v>
      </c>
      <c r="B281" s="89" t="s">
        <v>257</v>
      </c>
      <c r="C281" s="37">
        <v>7.6119999999999996E-4</v>
      </c>
      <c r="D281" s="37">
        <v>8.5419999999999995E-4</v>
      </c>
      <c r="E281" s="33">
        <f>VLOOKUP(A281,'[2]CY Summary'!$A:$F,6,FALSE)</f>
        <v>-53045.82</v>
      </c>
      <c r="F281" s="33">
        <v>-46524.543999999994</v>
      </c>
      <c r="G281" s="33"/>
      <c r="H281" s="34">
        <v>12756.1896</v>
      </c>
      <c r="I281" s="34">
        <v>10197.796399999999</v>
      </c>
      <c r="J281" s="34">
        <v>0</v>
      </c>
      <c r="K281" s="33">
        <v>5970.0393000000058</v>
      </c>
      <c r="L281" s="33"/>
      <c r="M281" s="34">
        <v>0</v>
      </c>
      <c r="N281" s="34">
        <v>0</v>
      </c>
      <c r="O281" s="34">
        <v>0</v>
      </c>
      <c r="P281" s="33">
        <v>0</v>
      </c>
      <c r="Q281" s="33"/>
      <c r="R281" s="34">
        <v>24718.4476</v>
      </c>
      <c r="S281" s="35">
        <v>1990.0131000000019</v>
      </c>
      <c r="T281" s="35">
        <v>26708.460700000003</v>
      </c>
    </row>
    <row r="282" spans="1:20">
      <c r="A282" s="88">
        <v>39301</v>
      </c>
      <c r="B282" s="89" t="s">
        <v>258</v>
      </c>
      <c r="C282" s="37">
        <v>5.3900000000000002E-5</v>
      </c>
      <c r="D282" s="37">
        <v>4.74E-5</v>
      </c>
      <c r="E282" s="33">
        <f>VLOOKUP(A282,'[2]CY Summary'!$A:$F,6,FALSE)</f>
        <v>-2943.54</v>
      </c>
      <c r="F282" s="33">
        <v>-3294.3679999999999</v>
      </c>
      <c r="G282" s="33"/>
      <c r="H282" s="34">
        <v>903.25620000000004</v>
      </c>
      <c r="I282" s="34">
        <v>722.09829999999999</v>
      </c>
      <c r="J282" s="34">
        <v>0</v>
      </c>
      <c r="K282" s="33">
        <v>0</v>
      </c>
      <c r="L282" s="33"/>
      <c r="M282" s="34">
        <v>0</v>
      </c>
      <c r="N282" s="34">
        <v>0</v>
      </c>
      <c r="O282" s="34">
        <v>0</v>
      </c>
      <c r="P282" s="33">
        <v>492.62789999999995</v>
      </c>
      <c r="Q282" s="33"/>
      <c r="R282" s="34">
        <v>1750.2947000000001</v>
      </c>
      <c r="S282" s="35">
        <v>-164.20929999999998</v>
      </c>
      <c r="T282" s="35">
        <v>1586.0854000000002</v>
      </c>
    </row>
    <row r="283" spans="1:20">
      <c r="A283" s="88">
        <v>39400</v>
      </c>
      <c r="B283" s="89" t="s">
        <v>259</v>
      </c>
      <c r="C283" s="37">
        <v>5.419E-4</v>
      </c>
      <c r="D283" s="37">
        <v>5.844E-4</v>
      </c>
      <c r="E283" s="33">
        <f>VLOOKUP(A283,'[2]CY Summary'!$A:$F,6,FALSE)</f>
        <v>-36291.24</v>
      </c>
      <c r="F283" s="33">
        <v>-33120.928</v>
      </c>
      <c r="G283" s="33"/>
      <c r="H283" s="34">
        <v>9081.1602000000003</v>
      </c>
      <c r="I283" s="34">
        <v>7259.8343000000004</v>
      </c>
      <c r="J283" s="34">
        <v>0</v>
      </c>
      <c r="K283" s="33">
        <v>4942.6340999999957</v>
      </c>
      <c r="L283" s="33"/>
      <c r="M283" s="34">
        <v>0</v>
      </c>
      <c r="N283" s="34">
        <v>0</v>
      </c>
      <c r="O283" s="34">
        <v>0</v>
      </c>
      <c r="P283" s="33">
        <v>0</v>
      </c>
      <c r="Q283" s="33"/>
      <c r="R283" s="34">
        <v>17597.118699999999</v>
      </c>
      <c r="S283" s="35">
        <v>1647.5446999999986</v>
      </c>
      <c r="T283" s="35">
        <v>19244.663399999998</v>
      </c>
    </row>
    <row r="284" spans="1:20">
      <c r="A284" s="88">
        <v>39401</v>
      </c>
      <c r="B284" s="89" t="s">
        <v>260</v>
      </c>
      <c r="C284" s="37">
        <v>3.1119999999999997E-4</v>
      </c>
      <c r="D284" s="37">
        <v>2.1699999999999999E-4</v>
      </c>
      <c r="E284" s="33">
        <f>VLOOKUP(A284,'[2]CY Summary'!$A:$F,6,FALSE)</f>
        <v>-13475.699999999999</v>
      </c>
      <c r="F284" s="33">
        <v>-19020.543999999998</v>
      </c>
      <c r="G284" s="33"/>
      <c r="H284" s="34">
        <v>5215.0895999999993</v>
      </c>
      <c r="I284" s="34">
        <v>4169.1463999999996</v>
      </c>
      <c r="J284" s="34">
        <v>0</v>
      </c>
      <c r="K284" s="33">
        <v>0</v>
      </c>
      <c r="L284" s="33"/>
      <c r="M284" s="34">
        <v>0</v>
      </c>
      <c r="N284" s="34">
        <v>0</v>
      </c>
      <c r="O284" s="34">
        <v>0</v>
      </c>
      <c r="P284" s="33">
        <v>8766.0506999999998</v>
      </c>
      <c r="Q284" s="33"/>
      <c r="R284" s="34">
        <v>10105.597599999999</v>
      </c>
      <c r="S284" s="35">
        <v>-2922.0168999999996</v>
      </c>
      <c r="T284" s="35">
        <v>7183.5806999999995</v>
      </c>
    </row>
    <row r="285" spans="1:20">
      <c r="A285" s="88">
        <v>39500</v>
      </c>
      <c r="B285" s="89" t="s">
        <v>261</v>
      </c>
      <c r="C285" s="37">
        <v>1.745E-3</v>
      </c>
      <c r="D285" s="37">
        <v>1.7711000000000001E-3</v>
      </c>
      <c r="E285" s="33">
        <f>VLOOKUP(A285,'[2]CY Summary'!$A:$F,6,FALSE)</f>
        <v>-109985.31</v>
      </c>
      <c r="F285" s="33">
        <v>-106654.39999999999</v>
      </c>
      <c r="G285" s="33"/>
      <c r="H285" s="34">
        <v>29242.71</v>
      </c>
      <c r="I285" s="34">
        <v>23377.764999999999</v>
      </c>
      <c r="J285" s="34">
        <v>0</v>
      </c>
      <c r="K285" s="33">
        <v>0</v>
      </c>
      <c r="L285" s="33"/>
      <c r="M285" s="34">
        <v>0</v>
      </c>
      <c r="N285" s="34">
        <v>0</v>
      </c>
      <c r="O285" s="34">
        <v>0</v>
      </c>
      <c r="P285" s="33">
        <v>1043.9474999999948</v>
      </c>
      <c r="Q285" s="33"/>
      <c r="R285" s="34">
        <v>56665.385000000002</v>
      </c>
      <c r="S285" s="35">
        <v>-347.98249999999825</v>
      </c>
      <c r="T285" s="35">
        <v>56317.402500000004</v>
      </c>
    </row>
    <row r="286" spans="1:20">
      <c r="A286" s="88">
        <v>39501</v>
      </c>
      <c r="B286" s="89" t="s">
        <v>262</v>
      </c>
      <c r="C286" s="37">
        <v>6.0399999999999998E-5</v>
      </c>
      <c r="D286" s="37">
        <v>5.7000000000000003E-5</v>
      </c>
      <c r="E286" s="33">
        <f>VLOOKUP(A286,'[2]CY Summary'!$A:$F,6,FALSE)</f>
        <v>-3539.7000000000003</v>
      </c>
      <c r="F286" s="33">
        <v>-3691.6479999999997</v>
      </c>
      <c r="G286" s="33"/>
      <c r="H286" s="34">
        <v>1012.1831999999999</v>
      </c>
      <c r="I286" s="34">
        <v>809.17880000000002</v>
      </c>
      <c r="J286" s="34">
        <v>0</v>
      </c>
      <c r="K286" s="33">
        <v>0</v>
      </c>
      <c r="L286" s="33"/>
      <c r="M286" s="34">
        <v>0</v>
      </c>
      <c r="N286" s="34">
        <v>0</v>
      </c>
      <c r="O286" s="34">
        <v>0</v>
      </c>
      <c r="P286" s="33">
        <v>487.66439999999966</v>
      </c>
      <c r="Q286" s="33"/>
      <c r="R286" s="34">
        <v>1961.3691999999999</v>
      </c>
      <c r="S286" s="35">
        <v>-162.55479999999989</v>
      </c>
      <c r="T286" s="35">
        <v>1798.8144</v>
      </c>
    </row>
    <row r="287" spans="1:20">
      <c r="A287" s="88">
        <v>39600</v>
      </c>
      <c r="B287" s="89" t="s">
        <v>263</v>
      </c>
      <c r="C287" s="37">
        <v>5.7155000000000001E-3</v>
      </c>
      <c r="D287" s="37">
        <v>5.7600999999999998E-3</v>
      </c>
      <c r="E287" s="33">
        <f>VLOOKUP(A287,'[2]CY Summary'!$A:$F,6,FALSE)</f>
        <v>-357702.20999999996</v>
      </c>
      <c r="F287" s="33">
        <v>-349331.36</v>
      </c>
      <c r="G287" s="33"/>
      <c r="H287" s="34">
        <v>95780.349000000002</v>
      </c>
      <c r="I287" s="34">
        <v>76570.553499999995</v>
      </c>
      <c r="J287" s="34">
        <v>0</v>
      </c>
      <c r="K287" s="33">
        <v>5420.9295000000129</v>
      </c>
      <c r="L287" s="33"/>
      <c r="M287" s="34">
        <v>0</v>
      </c>
      <c r="N287" s="34">
        <v>0</v>
      </c>
      <c r="O287" s="34">
        <v>0</v>
      </c>
      <c r="P287" s="33">
        <v>0</v>
      </c>
      <c r="Q287" s="33"/>
      <c r="R287" s="34">
        <v>185599.43150000001</v>
      </c>
      <c r="S287" s="35">
        <v>1806.9765000000043</v>
      </c>
      <c r="T287" s="35">
        <v>187406.408</v>
      </c>
    </row>
    <row r="288" spans="1:20">
      <c r="A288" s="88">
        <v>39605</v>
      </c>
      <c r="B288" s="89" t="s">
        <v>264</v>
      </c>
      <c r="C288" s="37">
        <v>8.4079999999999995E-4</v>
      </c>
      <c r="D288" s="37">
        <v>8.3909999999999996E-4</v>
      </c>
      <c r="E288" s="33">
        <f>VLOOKUP(A288,'[2]CY Summary'!$A:$F,6,FALSE)</f>
        <v>-52108.11</v>
      </c>
      <c r="F288" s="33">
        <v>-51389.695999999996</v>
      </c>
      <c r="G288" s="33"/>
      <c r="H288" s="34">
        <v>14090.126399999999</v>
      </c>
      <c r="I288" s="34">
        <v>11264.1976</v>
      </c>
      <c r="J288" s="34">
        <v>0</v>
      </c>
      <c r="K288" s="33">
        <v>735.39120000000548</v>
      </c>
      <c r="L288" s="33"/>
      <c r="M288" s="34">
        <v>0</v>
      </c>
      <c r="N288" s="34">
        <v>0</v>
      </c>
      <c r="O288" s="34">
        <v>0</v>
      </c>
      <c r="P288" s="33">
        <v>0</v>
      </c>
      <c r="Q288" s="33"/>
      <c r="R288" s="34">
        <v>27303.2984</v>
      </c>
      <c r="S288" s="35">
        <v>245.13040000000183</v>
      </c>
      <c r="T288" s="35">
        <v>27548.428800000002</v>
      </c>
    </row>
    <row r="289" spans="1:20">
      <c r="A289" s="88">
        <v>39700</v>
      </c>
      <c r="B289" s="89" t="s">
        <v>265</v>
      </c>
      <c r="C289" s="37">
        <v>3.3145000000000002E-3</v>
      </c>
      <c r="D289" s="37">
        <v>3.4721000000000001E-3</v>
      </c>
      <c r="E289" s="33">
        <f>VLOOKUP(A289,'[2]CY Summary'!$A:$F,6,FALSE)</f>
        <v>-215617.41</v>
      </c>
      <c r="F289" s="33">
        <v>-202582.24000000002</v>
      </c>
      <c r="G289" s="33"/>
      <c r="H289" s="34">
        <v>55544.391000000003</v>
      </c>
      <c r="I289" s="34">
        <v>44404.356500000002</v>
      </c>
      <c r="J289" s="34">
        <v>0</v>
      </c>
      <c r="K289" s="33">
        <v>2024.2379999999757</v>
      </c>
      <c r="L289" s="33"/>
      <c r="M289" s="34">
        <v>0</v>
      </c>
      <c r="N289" s="34">
        <v>0</v>
      </c>
      <c r="O289" s="34">
        <v>0</v>
      </c>
      <c r="P289" s="33">
        <v>0</v>
      </c>
      <c r="Q289" s="33"/>
      <c r="R289" s="34">
        <v>107631.75850000001</v>
      </c>
      <c r="S289" s="35">
        <v>674.74599999999191</v>
      </c>
      <c r="T289" s="35">
        <v>108306.50450000001</v>
      </c>
    </row>
    <row r="290" spans="1:20">
      <c r="A290" s="88">
        <v>39703</v>
      </c>
      <c r="B290" s="89" t="s">
        <v>266</v>
      </c>
      <c r="C290" s="37">
        <v>1.4329999999999999E-4</v>
      </c>
      <c r="D290" s="37">
        <v>1.119E-4</v>
      </c>
      <c r="E290" s="33">
        <f>VLOOKUP(A290,'[2]CY Summary'!$A:$F,6,FALSE)</f>
        <v>-6948.99</v>
      </c>
      <c r="F290" s="33">
        <v>-8758.4959999999992</v>
      </c>
      <c r="G290" s="33"/>
      <c r="H290" s="34">
        <v>2401.4213999999997</v>
      </c>
      <c r="I290" s="34">
        <v>1919.7900999999997</v>
      </c>
      <c r="J290" s="34">
        <v>0</v>
      </c>
      <c r="K290" s="33">
        <v>0</v>
      </c>
      <c r="L290" s="33"/>
      <c r="M290" s="34">
        <v>0</v>
      </c>
      <c r="N290" s="34">
        <v>0</v>
      </c>
      <c r="O290" s="34">
        <v>0</v>
      </c>
      <c r="P290" s="33">
        <v>3030.4712999999974</v>
      </c>
      <c r="Q290" s="33"/>
      <c r="R290" s="34">
        <v>4653.3808999999992</v>
      </c>
      <c r="S290" s="35">
        <v>-1010.1570999999992</v>
      </c>
      <c r="T290" s="35">
        <v>3643.2237999999998</v>
      </c>
    </row>
    <row r="291" spans="1:20">
      <c r="A291" s="88">
        <v>39705</v>
      </c>
      <c r="B291" s="89" t="s">
        <v>267</v>
      </c>
      <c r="C291" s="37">
        <v>7.8140000000000002E-4</v>
      </c>
      <c r="D291" s="37">
        <v>7.9449999999999996E-4</v>
      </c>
      <c r="E291" s="33">
        <f>VLOOKUP(A291,'[2]CY Summary'!$A:$F,6,FALSE)</f>
        <v>-49338.45</v>
      </c>
      <c r="F291" s="33">
        <v>-47759.167999999998</v>
      </c>
      <c r="G291" s="33"/>
      <c r="H291" s="34">
        <v>13094.7012</v>
      </c>
      <c r="I291" s="34">
        <v>10468.415800000001</v>
      </c>
      <c r="J291" s="34">
        <v>0</v>
      </c>
      <c r="K291" s="33">
        <v>3454.5771000000004</v>
      </c>
      <c r="L291" s="33"/>
      <c r="M291" s="34">
        <v>0</v>
      </c>
      <c r="N291" s="34">
        <v>0</v>
      </c>
      <c r="O291" s="34">
        <v>0</v>
      </c>
      <c r="P291" s="33">
        <v>0</v>
      </c>
      <c r="Q291" s="33"/>
      <c r="R291" s="34">
        <v>25374.4022</v>
      </c>
      <c r="S291" s="35">
        <v>1151.5257000000001</v>
      </c>
      <c r="T291" s="35">
        <v>26525.927900000002</v>
      </c>
    </row>
    <row r="292" spans="1:20">
      <c r="A292" s="88">
        <v>39800</v>
      </c>
      <c r="B292" s="89" t="s">
        <v>268</v>
      </c>
      <c r="C292" s="37">
        <v>3.7190999999999999E-3</v>
      </c>
      <c r="D292" s="37">
        <v>3.8138E-3</v>
      </c>
      <c r="E292" s="33">
        <f>VLOOKUP(A292,'[2]CY Summary'!$A:$F,6,FALSE)</f>
        <v>-236836.98</v>
      </c>
      <c r="F292" s="33">
        <v>-227311.39199999999</v>
      </c>
      <c r="G292" s="33"/>
      <c r="H292" s="34">
        <v>62324.677799999998</v>
      </c>
      <c r="I292" s="34">
        <v>49824.782699999996</v>
      </c>
      <c r="J292" s="34">
        <v>0</v>
      </c>
      <c r="K292" s="33">
        <v>4563.5274000000354</v>
      </c>
      <c r="L292" s="33"/>
      <c r="M292" s="34">
        <v>0</v>
      </c>
      <c r="N292" s="34">
        <v>0</v>
      </c>
      <c r="O292" s="34">
        <v>0</v>
      </c>
      <c r="P292" s="33">
        <v>0</v>
      </c>
      <c r="Q292" s="33"/>
      <c r="R292" s="34">
        <v>120770.3343</v>
      </c>
      <c r="S292" s="35">
        <v>1521.1758000000118</v>
      </c>
      <c r="T292" s="35">
        <v>122291.51010000001</v>
      </c>
    </row>
    <row r="293" spans="1:20">
      <c r="A293" s="88">
        <v>39805</v>
      </c>
      <c r="B293" s="89" t="s">
        <v>269</v>
      </c>
      <c r="C293" s="37">
        <v>4.4000000000000002E-4</v>
      </c>
      <c r="D293" s="37">
        <v>4.2749999999999998E-4</v>
      </c>
      <c r="E293" s="33">
        <f>VLOOKUP(A293,'[2]CY Summary'!$A:$F,6,FALSE)</f>
        <v>-26547.75</v>
      </c>
      <c r="F293" s="33">
        <v>-26892.799999999999</v>
      </c>
      <c r="G293" s="33"/>
      <c r="H293" s="34">
        <v>7373.52</v>
      </c>
      <c r="I293" s="34">
        <v>5894.68</v>
      </c>
      <c r="J293" s="34">
        <v>0</v>
      </c>
      <c r="K293" s="33">
        <v>886.67999999999574</v>
      </c>
      <c r="L293" s="33"/>
      <c r="M293" s="34">
        <v>0</v>
      </c>
      <c r="N293" s="34">
        <v>0</v>
      </c>
      <c r="O293" s="34">
        <v>0</v>
      </c>
      <c r="P293" s="33">
        <v>0</v>
      </c>
      <c r="Q293" s="33"/>
      <c r="R293" s="34">
        <v>14288.12</v>
      </c>
      <c r="S293" s="35">
        <v>295.55999999999858</v>
      </c>
      <c r="T293" s="35">
        <v>14583.68</v>
      </c>
    </row>
    <row r="294" spans="1:20">
      <c r="A294" s="88">
        <v>39900</v>
      </c>
      <c r="B294" s="89" t="s">
        <v>270</v>
      </c>
      <c r="C294" s="37">
        <v>1.8667E-3</v>
      </c>
      <c r="D294" s="37">
        <v>1.8894000000000001E-3</v>
      </c>
      <c r="E294" s="33">
        <f>VLOOKUP(A294,'[2]CY Summary'!$A:$F,6,FALSE)</f>
        <v>-117331.74</v>
      </c>
      <c r="F294" s="33">
        <v>-114092.704</v>
      </c>
      <c r="G294" s="33"/>
      <c r="H294" s="34">
        <v>31282.158599999999</v>
      </c>
      <c r="I294" s="34">
        <v>25008.179899999999</v>
      </c>
      <c r="J294" s="34">
        <v>0</v>
      </c>
      <c r="K294" s="33">
        <v>2300.3838000000032</v>
      </c>
      <c r="L294" s="33"/>
      <c r="M294" s="34">
        <v>0</v>
      </c>
      <c r="N294" s="34">
        <v>0</v>
      </c>
      <c r="O294" s="34">
        <v>0</v>
      </c>
      <c r="P294" s="33">
        <v>0</v>
      </c>
      <c r="Q294" s="33"/>
      <c r="R294" s="34">
        <v>60617.349099999999</v>
      </c>
      <c r="S294" s="35">
        <v>766.79460000000108</v>
      </c>
      <c r="T294" s="35">
        <v>61384.143700000001</v>
      </c>
    </row>
    <row r="295" spans="1:20">
      <c r="A295" s="88">
        <v>51000</v>
      </c>
      <c r="B295" s="89" t="s">
        <v>336</v>
      </c>
      <c r="C295" s="37">
        <v>2.6253800000000001E-2</v>
      </c>
      <c r="D295" s="37">
        <v>2.9415299999999998E-2</v>
      </c>
      <c r="E295" s="33">
        <f>VLOOKUP(A295,'[2]CY Summary'!$A:$F,6,FALSE)</f>
        <v>-1870576.2</v>
      </c>
      <c r="F295" s="33">
        <v>-1604632.2560000001</v>
      </c>
      <c r="G295" s="33"/>
      <c r="H295" s="34">
        <v>439961.18040000001</v>
      </c>
      <c r="I295" s="34">
        <v>351722.15860000002</v>
      </c>
      <c r="J295" s="34">
        <v>0</v>
      </c>
      <c r="K295" s="33">
        <v>406492.08569999988</v>
      </c>
      <c r="L295" s="33"/>
      <c r="M295" s="34">
        <v>0</v>
      </c>
      <c r="N295" s="34">
        <v>0</v>
      </c>
      <c r="O295" s="34">
        <v>0</v>
      </c>
      <c r="P295" s="33">
        <v>0</v>
      </c>
      <c r="Q295" s="33"/>
      <c r="R295" s="34">
        <v>852539.64740000002</v>
      </c>
      <c r="S295" s="35">
        <v>135497.36189999996</v>
      </c>
      <c r="T295" s="35">
        <v>988037.00930000003</v>
      </c>
    </row>
    <row r="296" spans="1:20">
      <c r="A296" s="88">
        <v>51000.2</v>
      </c>
      <c r="B296" s="89" t="s">
        <v>337</v>
      </c>
      <c r="C296" s="37">
        <v>1.63E-5</v>
      </c>
      <c r="D296" s="37">
        <v>1.95E-5</v>
      </c>
      <c r="E296" s="33">
        <v>0</v>
      </c>
      <c r="F296" s="33">
        <v>-996.25599999999997</v>
      </c>
      <c r="G296" s="33"/>
      <c r="H296" s="34">
        <v>273.15539999999999</v>
      </c>
      <c r="I296" s="34">
        <v>218.37109999999998</v>
      </c>
      <c r="J296" s="34">
        <v>0</v>
      </c>
      <c r="K296" s="33">
        <v>697.39319999999998</v>
      </c>
      <c r="L296" s="33"/>
      <c r="M296" s="34">
        <v>0</v>
      </c>
      <c r="N296" s="34">
        <v>0</v>
      </c>
      <c r="O296" s="34">
        <v>0</v>
      </c>
      <c r="P296" s="33">
        <v>0</v>
      </c>
      <c r="Q296" s="33"/>
      <c r="R296" s="34">
        <v>529.30989999999997</v>
      </c>
      <c r="S296" s="35">
        <v>232.46440000000001</v>
      </c>
      <c r="T296" s="35">
        <v>761.77430000000004</v>
      </c>
    </row>
    <row r="297" spans="1:20">
      <c r="A297" s="88">
        <v>51000.3</v>
      </c>
      <c r="B297" s="89" t="s">
        <v>338</v>
      </c>
      <c r="C297" s="37">
        <v>6.3610000000000001E-4</v>
      </c>
      <c r="D297" s="37">
        <v>6.8720000000000001E-4</v>
      </c>
      <c r="E297" s="33">
        <v>0</v>
      </c>
      <c r="F297" s="33">
        <v>-38878.432000000001</v>
      </c>
      <c r="G297" s="33"/>
      <c r="H297" s="34">
        <v>10659.763800000001</v>
      </c>
      <c r="I297" s="34">
        <v>8521.8317000000006</v>
      </c>
      <c r="J297" s="34">
        <v>0</v>
      </c>
      <c r="K297" s="33">
        <v>8579.2629000000015</v>
      </c>
      <c r="L297" s="33"/>
      <c r="M297" s="34">
        <v>0</v>
      </c>
      <c r="N297" s="34">
        <v>0</v>
      </c>
      <c r="O297" s="34">
        <v>0</v>
      </c>
      <c r="P297" s="33">
        <v>0</v>
      </c>
      <c r="Q297" s="33"/>
      <c r="R297" s="34">
        <v>20656.0753</v>
      </c>
      <c r="S297" s="35">
        <v>2859.7543000000005</v>
      </c>
      <c r="T297" s="35">
        <v>23515.829600000001</v>
      </c>
    </row>
    <row r="298" spans="1:20">
      <c r="A298" s="88"/>
      <c r="B298" s="89"/>
      <c r="C298" s="37"/>
      <c r="D298" s="37"/>
      <c r="F298" s="33"/>
      <c r="G298" s="33"/>
      <c r="H298" s="34"/>
      <c r="I298" s="34"/>
      <c r="J298" s="34"/>
      <c r="K298" s="33"/>
      <c r="L298" s="33"/>
      <c r="M298" s="34"/>
      <c r="N298" s="34"/>
      <c r="O298" s="34"/>
      <c r="P298" s="33"/>
      <c r="Q298" s="33"/>
      <c r="R298" s="34"/>
      <c r="S298" s="35"/>
      <c r="T298" s="35"/>
    </row>
    <row r="299" spans="1:20">
      <c r="A299" s="88"/>
      <c r="B299" s="89"/>
      <c r="C299" s="37"/>
      <c r="D299" s="37"/>
      <c r="F299" s="33"/>
      <c r="G299" s="33"/>
      <c r="H299" s="34"/>
      <c r="I299" s="34"/>
      <c r="J299" s="34"/>
      <c r="K299" s="33"/>
      <c r="L299" s="33"/>
      <c r="M299" s="34"/>
      <c r="N299" s="34"/>
      <c r="O299" s="34"/>
      <c r="P299" s="33"/>
      <c r="Q299" s="33"/>
      <c r="R299" s="34"/>
      <c r="S299" s="35"/>
      <c r="T299" s="35"/>
    </row>
    <row r="300" spans="1:20">
      <c r="A300" s="88"/>
      <c r="B300" s="62"/>
      <c r="C300" s="112">
        <v>0.99999999999999911</v>
      </c>
      <c r="D300" s="112">
        <v>1.0000000000000009</v>
      </c>
      <c r="E300" s="184">
        <f>SUM(E4:E297)</f>
        <v>-62100000.000000037</v>
      </c>
      <c r="F300" s="113">
        <v>-61119999.99999997</v>
      </c>
      <c r="G300" s="61"/>
      <c r="H300" s="113">
        <v>16757999.999999994</v>
      </c>
      <c r="I300" s="113">
        <v>13396999.999999991</v>
      </c>
      <c r="J300" s="113">
        <v>0</v>
      </c>
      <c r="K300" s="113">
        <v>1710444.0915000006</v>
      </c>
      <c r="L300" s="61"/>
      <c r="M300" s="113">
        <v>0</v>
      </c>
      <c r="N300" s="113">
        <v>0</v>
      </c>
      <c r="O300" s="113">
        <v>0</v>
      </c>
      <c r="P300" s="113">
        <v>1710077.9264999996</v>
      </c>
      <c r="Q300" s="61"/>
      <c r="R300" s="113">
        <v>32472999.999999996</v>
      </c>
      <c r="S300" s="113">
        <v>122.0550000004032</v>
      </c>
      <c r="T300" s="113">
        <v>32473122.055000011</v>
      </c>
    </row>
    <row r="301" spans="1:20">
      <c r="A301" s="88"/>
      <c r="B301" s="89"/>
      <c r="C301" s="37"/>
      <c r="D301" s="37"/>
      <c r="F301" s="33"/>
      <c r="G301" s="33"/>
      <c r="H301" s="34"/>
      <c r="I301" s="34"/>
      <c r="J301" s="34"/>
      <c r="K301" s="33"/>
      <c r="L301" s="33"/>
      <c r="M301" s="34"/>
      <c r="N301" s="34"/>
      <c r="O301" s="34"/>
      <c r="P301" s="33"/>
      <c r="Q301" s="33"/>
      <c r="R301" s="34"/>
      <c r="S301" s="35"/>
      <c r="T301" s="35"/>
    </row>
    <row r="302" spans="1:20">
      <c r="A302" s="88"/>
      <c r="B302" s="89" t="s">
        <v>384</v>
      </c>
      <c r="C302" s="90" t="s">
        <v>385</v>
      </c>
      <c r="D302" s="37"/>
      <c r="F302" s="33"/>
      <c r="G302" s="33"/>
      <c r="H302" s="34"/>
      <c r="I302" s="34"/>
      <c r="J302" s="34"/>
      <c r="K302" s="33"/>
      <c r="L302" s="33"/>
      <c r="M302" s="34"/>
      <c r="N302" s="34"/>
      <c r="O302" s="34"/>
      <c r="P302" s="33"/>
      <c r="Q302" s="33"/>
      <c r="R302" s="34"/>
      <c r="S302" s="35"/>
      <c r="T302" s="35"/>
    </row>
    <row r="303" spans="1:20">
      <c r="A303" s="88"/>
      <c r="B303" s="89" t="s">
        <v>126</v>
      </c>
      <c r="C303" s="88">
        <v>33501</v>
      </c>
      <c r="D303" s="37"/>
      <c r="F303" s="33"/>
      <c r="G303" s="33"/>
      <c r="H303" s="34"/>
      <c r="I303" s="34"/>
      <c r="J303" s="34"/>
      <c r="K303" s="33"/>
      <c r="L303" s="33"/>
      <c r="M303" s="34"/>
      <c r="N303" s="34"/>
      <c r="O303" s="34"/>
      <c r="P303" s="33"/>
      <c r="Q303" s="33"/>
      <c r="R303" s="34"/>
      <c r="S303" s="35"/>
      <c r="T303" s="35"/>
    </row>
    <row r="304" spans="1:20">
      <c r="A304" s="88"/>
      <c r="B304" s="89" t="s">
        <v>185</v>
      </c>
      <c r="C304" s="88">
        <v>36301</v>
      </c>
      <c r="D304" s="37"/>
      <c r="F304" s="33"/>
      <c r="G304" s="33"/>
      <c r="H304" s="34"/>
      <c r="I304" s="34"/>
      <c r="J304" s="34"/>
      <c r="K304" s="33"/>
      <c r="L304" s="33"/>
      <c r="M304" s="34"/>
      <c r="N304" s="34"/>
      <c r="O304" s="34"/>
      <c r="P304" s="33"/>
      <c r="Q304" s="33"/>
      <c r="R304" s="34"/>
      <c r="S304" s="35"/>
      <c r="T304" s="35"/>
    </row>
    <row r="305" spans="1:20">
      <c r="A305" s="88"/>
      <c r="B305" s="89" t="s">
        <v>3</v>
      </c>
      <c r="C305" s="88">
        <v>10800</v>
      </c>
      <c r="D305" s="37"/>
      <c r="F305" s="33"/>
      <c r="G305" s="33"/>
      <c r="H305" s="34"/>
      <c r="I305" s="34"/>
      <c r="J305" s="34"/>
      <c r="K305" s="33"/>
      <c r="L305" s="33"/>
      <c r="M305" s="34"/>
      <c r="N305" s="34"/>
      <c r="O305" s="34"/>
      <c r="P305" s="33"/>
      <c r="Q305" s="33"/>
      <c r="R305" s="34"/>
      <c r="S305" s="35"/>
      <c r="T305" s="35"/>
    </row>
    <row r="306" spans="1:20">
      <c r="A306" s="88"/>
      <c r="B306" s="89" t="s">
        <v>55</v>
      </c>
      <c r="C306" s="88">
        <v>30105</v>
      </c>
      <c r="D306" s="37"/>
      <c r="F306" s="33"/>
      <c r="G306" s="33"/>
      <c r="H306" s="34"/>
      <c r="I306" s="34"/>
      <c r="J306" s="34"/>
      <c r="K306" s="33"/>
      <c r="L306" s="33"/>
      <c r="M306" s="34"/>
      <c r="N306" s="34"/>
      <c r="O306" s="34"/>
      <c r="P306" s="33"/>
      <c r="Q306" s="33"/>
      <c r="R306" s="34"/>
      <c r="S306" s="35"/>
      <c r="T306" s="35"/>
    </row>
    <row r="307" spans="1:20">
      <c r="A307" s="88"/>
      <c r="B307" s="89" t="s">
        <v>51</v>
      </c>
      <c r="C307" s="88">
        <v>30100</v>
      </c>
      <c r="D307" s="37"/>
      <c r="F307" s="33"/>
      <c r="G307" s="33"/>
      <c r="H307" s="34"/>
      <c r="I307" s="34"/>
      <c r="J307" s="34"/>
      <c r="K307" s="33"/>
      <c r="L307" s="33"/>
      <c r="M307" s="34"/>
      <c r="N307" s="34"/>
      <c r="O307" s="34"/>
      <c r="P307" s="33"/>
      <c r="Q307" s="33"/>
      <c r="R307" s="34"/>
      <c r="S307" s="35"/>
      <c r="T307" s="35"/>
    </row>
    <row r="308" spans="1:20">
      <c r="A308" s="88"/>
      <c r="B308" s="89" t="s">
        <v>56</v>
      </c>
      <c r="C308" s="88">
        <v>30200</v>
      </c>
      <c r="D308" s="37"/>
      <c r="F308" s="33"/>
      <c r="G308" s="33"/>
      <c r="H308" s="34"/>
      <c r="I308" s="34"/>
      <c r="J308" s="34"/>
      <c r="K308" s="33"/>
      <c r="L308" s="33"/>
      <c r="M308" s="34"/>
      <c r="N308" s="34"/>
      <c r="O308" s="34"/>
      <c r="P308" s="33"/>
      <c r="Q308" s="33"/>
      <c r="R308" s="34"/>
      <c r="S308" s="35"/>
      <c r="T308" s="35"/>
    </row>
    <row r="309" spans="1:20">
      <c r="A309" s="88"/>
      <c r="B309" s="89" t="s">
        <v>57</v>
      </c>
      <c r="C309" s="88">
        <v>30300</v>
      </c>
      <c r="D309" s="37"/>
      <c r="F309" s="33"/>
      <c r="G309" s="33"/>
      <c r="H309" s="34"/>
      <c r="I309" s="34"/>
      <c r="J309" s="34"/>
      <c r="K309" s="33"/>
      <c r="L309" s="33"/>
      <c r="M309" s="34"/>
      <c r="N309" s="34"/>
      <c r="O309" s="34"/>
      <c r="P309" s="33"/>
      <c r="Q309" s="33"/>
      <c r="R309" s="34"/>
      <c r="S309" s="35"/>
      <c r="T309" s="35"/>
    </row>
    <row r="310" spans="1:20">
      <c r="A310" s="88"/>
      <c r="B310" s="89" t="s">
        <v>360</v>
      </c>
      <c r="C310" s="88">
        <v>34901</v>
      </c>
      <c r="D310" s="37"/>
      <c r="F310" s="33"/>
      <c r="G310" s="33"/>
      <c r="H310" s="34"/>
      <c r="I310" s="34"/>
      <c r="J310" s="34"/>
      <c r="K310" s="33"/>
      <c r="L310" s="33"/>
      <c r="M310" s="34"/>
      <c r="N310" s="34"/>
      <c r="O310" s="34"/>
      <c r="P310" s="33"/>
      <c r="Q310" s="33"/>
      <c r="R310" s="34"/>
      <c r="S310" s="35"/>
      <c r="T310" s="35"/>
    </row>
    <row r="311" spans="1:20">
      <c r="B311" s="89" t="s">
        <v>58</v>
      </c>
      <c r="C311" s="88">
        <v>30400</v>
      </c>
    </row>
    <row r="312" spans="1:20" s="62" customFormat="1">
      <c r="B312" s="89" t="s">
        <v>31</v>
      </c>
      <c r="C312" s="88">
        <v>20100</v>
      </c>
      <c r="E312" s="87"/>
    </row>
    <row r="313" spans="1:20">
      <c r="B313" s="89" t="s">
        <v>202</v>
      </c>
      <c r="C313" s="88">
        <v>36901</v>
      </c>
    </row>
    <row r="314" spans="1:20">
      <c r="B314" s="89" t="s">
        <v>123</v>
      </c>
      <c r="C314" s="88">
        <v>33402</v>
      </c>
    </row>
    <row r="315" spans="1:20">
      <c r="B315" s="89" t="s">
        <v>60</v>
      </c>
      <c r="C315" s="88">
        <v>30500</v>
      </c>
    </row>
    <row r="316" spans="1:20">
      <c r="B316" s="89" t="s">
        <v>217</v>
      </c>
      <c r="C316" s="88">
        <v>37610</v>
      </c>
    </row>
    <row r="317" spans="1:20">
      <c r="B317" s="89" t="s">
        <v>74</v>
      </c>
      <c r="C317" s="88">
        <v>31110</v>
      </c>
    </row>
    <row r="318" spans="1:20">
      <c r="B318" s="89" t="s">
        <v>73</v>
      </c>
      <c r="C318" s="88">
        <v>31105</v>
      </c>
    </row>
    <row r="319" spans="1:20">
      <c r="B319" s="89" t="s">
        <v>61</v>
      </c>
      <c r="C319" s="88">
        <v>30600</v>
      </c>
    </row>
    <row r="320" spans="1:20">
      <c r="B320" s="89" t="s">
        <v>24</v>
      </c>
      <c r="C320" s="88">
        <v>18600</v>
      </c>
    </row>
    <row r="321" spans="2:3">
      <c r="B321" s="89" t="s">
        <v>119</v>
      </c>
      <c r="C321" s="88">
        <v>33206</v>
      </c>
    </row>
    <row r="322" spans="2:3">
      <c r="B322" s="89" t="s">
        <v>64</v>
      </c>
      <c r="C322" s="88">
        <v>30705</v>
      </c>
    </row>
    <row r="323" spans="2:3">
      <c r="B323" s="89" t="s">
        <v>63</v>
      </c>
      <c r="C323" s="88">
        <v>30700</v>
      </c>
    </row>
    <row r="324" spans="2:3">
      <c r="B324" s="89" t="s">
        <v>65</v>
      </c>
      <c r="C324" s="88">
        <v>30800</v>
      </c>
    </row>
    <row r="325" spans="2:3">
      <c r="B325" s="89" t="s">
        <v>224</v>
      </c>
      <c r="C325" s="88">
        <v>37901</v>
      </c>
    </row>
    <row r="326" spans="2:3">
      <c r="B326" s="89" t="s">
        <v>67</v>
      </c>
      <c r="C326" s="88">
        <v>30905</v>
      </c>
    </row>
    <row r="327" spans="2:3">
      <c r="B327" s="89" t="s">
        <v>66</v>
      </c>
      <c r="C327" s="88">
        <v>30900</v>
      </c>
    </row>
    <row r="328" spans="2:3">
      <c r="B328" s="89" t="s">
        <v>144</v>
      </c>
      <c r="C328" s="88">
        <v>34505</v>
      </c>
    </row>
    <row r="329" spans="2:3">
      <c r="B329" s="89" t="s">
        <v>247</v>
      </c>
      <c r="C329" s="88">
        <v>38801</v>
      </c>
    </row>
    <row r="330" spans="2:3">
      <c r="B330" s="89" t="s">
        <v>239</v>
      </c>
      <c r="C330" s="88">
        <v>38601</v>
      </c>
    </row>
    <row r="331" spans="2:3">
      <c r="B331" s="89" t="s">
        <v>69</v>
      </c>
      <c r="C331" s="88">
        <v>31005</v>
      </c>
    </row>
    <row r="332" spans="2:3">
      <c r="B332" s="89" t="s">
        <v>68</v>
      </c>
      <c r="C332" s="88">
        <v>31000</v>
      </c>
    </row>
    <row r="333" spans="2:3">
      <c r="B333" s="89" t="s">
        <v>70</v>
      </c>
      <c r="C333" s="88">
        <v>31100</v>
      </c>
    </row>
    <row r="334" spans="2:3">
      <c r="B334" s="89" t="s">
        <v>75</v>
      </c>
      <c r="C334" s="88">
        <v>31200</v>
      </c>
    </row>
    <row r="335" spans="2:3">
      <c r="B335" s="89" t="s">
        <v>77</v>
      </c>
      <c r="C335" s="88">
        <v>31300</v>
      </c>
    </row>
    <row r="336" spans="2:3">
      <c r="B336" s="89" t="s">
        <v>81</v>
      </c>
      <c r="C336" s="88">
        <v>31405</v>
      </c>
    </row>
    <row r="337" spans="2:3">
      <c r="B337" s="89" t="s">
        <v>80</v>
      </c>
      <c r="C337" s="88">
        <v>31400</v>
      </c>
    </row>
    <row r="338" spans="2:3">
      <c r="B338" s="89" t="s">
        <v>82</v>
      </c>
      <c r="C338" s="88">
        <v>31500</v>
      </c>
    </row>
    <row r="339" spans="2:3">
      <c r="B339" s="89" t="s">
        <v>192</v>
      </c>
      <c r="C339" s="88">
        <v>36505</v>
      </c>
    </row>
    <row r="340" spans="2:3">
      <c r="B340" s="89" t="s">
        <v>190</v>
      </c>
      <c r="C340" s="88">
        <v>36501</v>
      </c>
    </row>
    <row r="341" spans="2:3">
      <c r="B341" s="89" t="s">
        <v>78</v>
      </c>
      <c r="C341" s="88">
        <v>31301</v>
      </c>
    </row>
    <row r="342" spans="2:3">
      <c r="B342" s="89" t="s">
        <v>84</v>
      </c>
      <c r="C342" s="88">
        <v>31605</v>
      </c>
    </row>
    <row r="343" spans="2:3">
      <c r="B343" s="89" t="s">
        <v>83</v>
      </c>
      <c r="C343" s="88">
        <v>31600</v>
      </c>
    </row>
    <row r="344" spans="2:3">
      <c r="B344" s="89" t="s">
        <v>256</v>
      </c>
      <c r="C344" s="88">
        <v>39209</v>
      </c>
    </row>
    <row r="345" spans="2:3">
      <c r="B345" s="89" t="s">
        <v>85</v>
      </c>
      <c r="C345" s="88">
        <v>31700</v>
      </c>
    </row>
    <row r="346" spans="2:3">
      <c r="B346" s="89" t="s">
        <v>86</v>
      </c>
      <c r="C346" s="88">
        <v>31800</v>
      </c>
    </row>
    <row r="347" spans="2:3">
      <c r="B347" s="89" t="s">
        <v>87</v>
      </c>
      <c r="C347" s="88">
        <v>31805</v>
      </c>
    </row>
    <row r="348" spans="2:3">
      <c r="B348" s="89" t="s">
        <v>159</v>
      </c>
      <c r="C348" s="88">
        <v>35305</v>
      </c>
    </row>
    <row r="349" spans="2:3">
      <c r="B349" s="89" t="s">
        <v>115</v>
      </c>
      <c r="C349" s="88">
        <v>33202</v>
      </c>
    </row>
    <row r="350" spans="2:3">
      <c r="B350" s="89" t="s">
        <v>174</v>
      </c>
      <c r="C350" s="88">
        <v>36005</v>
      </c>
    </row>
    <row r="351" spans="2:3">
      <c r="B351" s="89" t="s">
        <v>364</v>
      </c>
      <c r="C351" s="88">
        <v>36810</v>
      </c>
    </row>
    <row r="352" spans="2:3">
      <c r="B352" s="89" t="s">
        <v>178</v>
      </c>
      <c r="C352" s="88">
        <v>36009</v>
      </c>
    </row>
    <row r="353" spans="2:3">
      <c r="B353" s="89" t="s">
        <v>170</v>
      </c>
      <c r="C353" s="88">
        <v>36000</v>
      </c>
    </row>
    <row r="354" spans="2:3">
      <c r="B354" s="89" t="s">
        <v>90</v>
      </c>
      <c r="C354" s="88">
        <v>31900</v>
      </c>
    </row>
    <row r="355" spans="2:3">
      <c r="B355" s="89" t="s">
        <v>91</v>
      </c>
      <c r="C355" s="88">
        <v>32000</v>
      </c>
    </row>
    <row r="356" spans="2:3">
      <c r="B356" s="89" t="s">
        <v>161</v>
      </c>
      <c r="C356" s="88">
        <v>35401</v>
      </c>
    </row>
    <row r="357" spans="2:3">
      <c r="B357" s="89" t="s">
        <v>94</v>
      </c>
      <c r="C357" s="88">
        <v>32200</v>
      </c>
    </row>
    <row r="358" spans="2:3">
      <c r="B358" s="89" t="s">
        <v>356</v>
      </c>
      <c r="C358" s="88">
        <v>32305</v>
      </c>
    </row>
    <row r="359" spans="2:3">
      <c r="B359" s="89" t="s">
        <v>95</v>
      </c>
      <c r="C359" s="88">
        <v>32300</v>
      </c>
    </row>
    <row r="360" spans="2:3">
      <c r="B360" s="89" t="s">
        <v>232</v>
      </c>
      <c r="C360" s="88">
        <v>38210</v>
      </c>
    </row>
    <row r="361" spans="2:3">
      <c r="B361" s="89" t="s">
        <v>52</v>
      </c>
      <c r="C361" s="88">
        <v>30102</v>
      </c>
    </row>
    <row r="362" spans="2:3">
      <c r="B362" s="89" t="s">
        <v>197</v>
      </c>
      <c r="C362" s="88">
        <v>36705</v>
      </c>
    </row>
    <row r="363" spans="2:3">
      <c r="B363" s="89" t="s">
        <v>205</v>
      </c>
      <c r="C363" s="88">
        <v>37005</v>
      </c>
    </row>
    <row r="364" spans="2:3">
      <c r="B364" s="89" t="s">
        <v>96</v>
      </c>
      <c r="C364" s="88">
        <v>32400</v>
      </c>
    </row>
    <row r="365" spans="2:3">
      <c r="B365" s="89" t="s">
        <v>171</v>
      </c>
      <c r="C365" s="88">
        <v>36001</v>
      </c>
    </row>
    <row r="366" spans="2:3">
      <c r="B366" s="89" t="s">
        <v>29</v>
      </c>
      <c r="C366" s="88">
        <v>19005</v>
      </c>
    </row>
    <row r="367" spans="2:3">
      <c r="B367" s="89" t="s">
        <v>173</v>
      </c>
      <c r="C367" s="88">
        <v>36003</v>
      </c>
    </row>
    <row r="368" spans="2:3">
      <c r="B368" s="89" t="s">
        <v>111</v>
      </c>
      <c r="C368" s="88">
        <v>33027</v>
      </c>
    </row>
    <row r="369" spans="2:3">
      <c r="B369" s="89" t="s">
        <v>361</v>
      </c>
      <c r="C369" s="88">
        <v>36004</v>
      </c>
    </row>
    <row r="370" spans="2:3">
      <c r="B370" s="89" t="s">
        <v>100</v>
      </c>
      <c r="C370" s="88">
        <v>32505</v>
      </c>
    </row>
    <row r="371" spans="2:3">
      <c r="B371" s="89" t="s">
        <v>101</v>
      </c>
      <c r="C371" s="88">
        <v>32600</v>
      </c>
    </row>
    <row r="372" spans="2:3">
      <c r="B372" s="89" t="s">
        <v>103</v>
      </c>
      <c r="C372" s="88">
        <v>32700</v>
      </c>
    </row>
    <row r="373" spans="2:3">
      <c r="B373" s="89" t="s">
        <v>104</v>
      </c>
      <c r="C373" s="88">
        <v>32800</v>
      </c>
    </row>
    <row r="374" spans="2:3">
      <c r="B374" s="89" t="s">
        <v>106</v>
      </c>
      <c r="C374" s="88">
        <v>32905</v>
      </c>
    </row>
    <row r="375" spans="2:3">
      <c r="B375" s="89" t="s">
        <v>105</v>
      </c>
      <c r="C375" s="88">
        <v>32900</v>
      </c>
    </row>
    <row r="376" spans="2:3">
      <c r="B376" s="89" t="s">
        <v>109</v>
      </c>
      <c r="C376" s="88">
        <v>33000</v>
      </c>
    </row>
    <row r="377" spans="2:3">
      <c r="B377" s="89" t="s">
        <v>5</v>
      </c>
      <c r="C377" s="88">
        <v>10900</v>
      </c>
    </row>
    <row r="378" spans="2:3">
      <c r="B378" s="89" t="s">
        <v>18</v>
      </c>
      <c r="C378" s="88">
        <v>12510</v>
      </c>
    </row>
    <row r="379" spans="2:3">
      <c r="B379" s="89" t="s">
        <v>1</v>
      </c>
      <c r="C379" s="88">
        <v>10400</v>
      </c>
    </row>
    <row r="380" spans="2:3">
      <c r="B380" s="89" t="s">
        <v>353</v>
      </c>
      <c r="C380" s="88">
        <v>10700</v>
      </c>
    </row>
    <row r="381" spans="2:3">
      <c r="B381" s="89" t="s">
        <v>46</v>
      </c>
      <c r="C381" s="88">
        <v>22000</v>
      </c>
    </row>
    <row r="382" spans="2:3">
      <c r="B382" s="89" t="s">
        <v>30</v>
      </c>
      <c r="C382" s="88">
        <v>19100</v>
      </c>
    </row>
    <row r="383" spans="2:3">
      <c r="B383" s="89" t="s">
        <v>354</v>
      </c>
      <c r="C383" s="88">
        <v>18400</v>
      </c>
    </row>
    <row r="384" spans="2:3">
      <c r="B384" s="89" t="s">
        <v>112</v>
      </c>
      <c r="C384" s="88">
        <v>33100</v>
      </c>
    </row>
    <row r="385" spans="2:3">
      <c r="B385" s="89" t="s">
        <v>114</v>
      </c>
      <c r="C385" s="88">
        <v>33200</v>
      </c>
    </row>
    <row r="386" spans="2:3">
      <c r="B386" s="89" t="s">
        <v>118</v>
      </c>
      <c r="C386" s="88">
        <v>33205</v>
      </c>
    </row>
    <row r="387" spans="2:3">
      <c r="B387" s="89" t="s">
        <v>33</v>
      </c>
      <c r="C387" s="88">
        <v>20300</v>
      </c>
    </row>
    <row r="388" spans="2:3">
      <c r="B388" s="89" t="s">
        <v>366</v>
      </c>
      <c r="C388" s="88">
        <v>39208</v>
      </c>
    </row>
    <row r="389" spans="2:3">
      <c r="B389" s="89" t="s">
        <v>93</v>
      </c>
      <c r="C389" s="88">
        <v>32100</v>
      </c>
    </row>
    <row r="390" spans="2:3">
      <c r="B390" s="89" t="s">
        <v>120</v>
      </c>
      <c r="C390" s="88">
        <v>33300</v>
      </c>
    </row>
    <row r="391" spans="2:3">
      <c r="B391" s="89" t="s">
        <v>121</v>
      </c>
      <c r="C391" s="88">
        <v>33305</v>
      </c>
    </row>
    <row r="392" spans="2:3">
      <c r="B392" s="89" t="s">
        <v>204</v>
      </c>
      <c r="C392" s="88">
        <v>37000</v>
      </c>
    </row>
    <row r="393" spans="2:3">
      <c r="B393" s="89" t="s">
        <v>34</v>
      </c>
      <c r="C393" s="88">
        <v>20400</v>
      </c>
    </row>
    <row r="394" spans="2:3">
      <c r="B394" s="89" t="s">
        <v>243</v>
      </c>
      <c r="C394" s="88">
        <v>38620</v>
      </c>
    </row>
    <row r="395" spans="2:3">
      <c r="B395" s="89" t="s">
        <v>253</v>
      </c>
      <c r="C395" s="88">
        <v>39201</v>
      </c>
    </row>
    <row r="396" spans="2:3">
      <c r="B396" s="89" t="s">
        <v>10</v>
      </c>
      <c r="C396" s="88">
        <v>11300</v>
      </c>
    </row>
    <row r="397" spans="2:3">
      <c r="B397" s="89" t="s">
        <v>72</v>
      </c>
      <c r="C397" s="88">
        <v>31102</v>
      </c>
    </row>
    <row r="398" spans="2:3">
      <c r="B398" s="89" t="s">
        <v>71</v>
      </c>
      <c r="C398" s="88">
        <v>31101</v>
      </c>
    </row>
    <row r="399" spans="2:3">
      <c r="B399" s="89" t="s">
        <v>35</v>
      </c>
      <c r="C399" s="88">
        <v>20600</v>
      </c>
    </row>
    <row r="400" spans="2:3">
      <c r="B400" s="89" t="s">
        <v>102</v>
      </c>
      <c r="C400" s="88">
        <v>32605</v>
      </c>
    </row>
    <row r="401" spans="2:3">
      <c r="B401" s="89" t="s">
        <v>345</v>
      </c>
      <c r="C401" s="88">
        <v>36310</v>
      </c>
    </row>
    <row r="402" spans="2:3">
      <c r="B402" s="89" t="s">
        <v>124</v>
      </c>
      <c r="C402" s="88">
        <v>33405</v>
      </c>
    </row>
    <row r="403" spans="2:3">
      <c r="B403" s="89" t="s">
        <v>125</v>
      </c>
      <c r="C403" s="88">
        <v>33500</v>
      </c>
    </row>
    <row r="404" spans="2:3">
      <c r="B404" s="89" t="s">
        <v>128</v>
      </c>
      <c r="C404" s="88">
        <v>33605</v>
      </c>
    </row>
    <row r="405" spans="2:3">
      <c r="B405" s="89" t="s">
        <v>194</v>
      </c>
      <c r="C405" s="88">
        <v>36601</v>
      </c>
    </row>
    <row r="406" spans="2:3">
      <c r="B406" s="89" t="s">
        <v>127</v>
      </c>
      <c r="C406" s="88">
        <v>33600</v>
      </c>
    </row>
    <row r="407" spans="2:3">
      <c r="B407" s="89" t="s">
        <v>129</v>
      </c>
      <c r="C407" s="88">
        <v>33700</v>
      </c>
    </row>
    <row r="408" spans="2:3">
      <c r="B408" s="89" t="s">
        <v>16</v>
      </c>
      <c r="C408" s="88">
        <v>12160</v>
      </c>
    </row>
    <row r="409" spans="2:3">
      <c r="B409" s="89" t="s">
        <v>14</v>
      </c>
      <c r="C409" s="88">
        <v>12100</v>
      </c>
    </row>
    <row r="410" spans="2:3">
      <c r="B410" s="89" t="s">
        <v>130</v>
      </c>
      <c r="C410" s="88">
        <v>33800</v>
      </c>
    </row>
    <row r="411" spans="2:3">
      <c r="B411" s="89" t="s">
        <v>62</v>
      </c>
      <c r="C411" s="88">
        <v>30601</v>
      </c>
    </row>
    <row r="412" spans="2:3">
      <c r="B412" s="89" t="s">
        <v>131</v>
      </c>
      <c r="C412" s="88">
        <v>33900</v>
      </c>
    </row>
    <row r="413" spans="2:3">
      <c r="B413" s="89" t="s">
        <v>235</v>
      </c>
      <c r="C413" s="88">
        <v>38402</v>
      </c>
    </row>
    <row r="414" spans="2:3">
      <c r="B414" s="89" t="s">
        <v>132</v>
      </c>
      <c r="C414" s="88">
        <v>34000</v>
      </c>
    </row>
    <row r="415" spans="2:3">
      <c r="B415" s="89" t="s">
        <v>133</v>
      </c>
      <c r="C415" s="90">
        <v>34100</v>
      </c>
    </row>
    <row r="416" spans="2:3">
      <c r="B416" s="89" t="s">
        <v>134</v>
      </c>
      <c r="C416" s="90">
        <v>34105</v>
      </c>
    </row>
    <row r="417" spans="2:3">
      <c r="B417" s="89" t="s">
        <v>136</v>
      </c>
      <c r="C417" s="88">
        <v>34205</v>
      </c>
    </row>
    <row r="418" spans="2:3">
      <c r="B418" s="89" t="s">
        <v>135</v>
      </c>
      <c r="C418" s="90">
        <v>34200</v>
      </c>
    </row>
    <row r="419" spans="2:3">
      <c r="B419" s="89" t="s">
        <v>258</v>
      </c>
      <c r="C419" s="88">
        <v>39301</v>
      </c>
    </row>
    <row r="420" spans="2:3">
      <c r="B420" s="89" t="s">
        <v>139</v>
      </c>
      <c r="C420" s="88">
        <v>34300</v>
      </c>
    </row>
    <row r="421" spans="2:3">
      <c r="B421" s="89" t="s">
        <v>140</v>
      </c>
      <c r="C421" s="88">
        <v>34400</v>
      </c>
    </row>
    <row r="422" spans="2:3">
      <c r="B422" s="89" t="s">
        <v>141</v>
      </c>
      <c r="C422" s="88">
        <v>34405</v>
      </c>
    </row>
    <row r="423" spans="2:3">
      <c r="B423" s="89" t="s">
        <v>17</v>
      </c>
      <c r="C423" s="88">
        <v>12220</v>
      </c>
    </row>
    <row r="424" spans="2:3">
      <c r="B424" s="89" t="s">
        <v>116</v>
      </c>
      <c r="C424" s="88">
        <v>33203</v>
      </c>
    </row>
    <row r="425" spans="2:3">
      <c r="B425" s="89" t="s">
        <v>260</v>
      </c>
      <c r="C425" s="88">
        <v>39401</v>
      </c>
    </row>
    <row r="426" spans="2:3">
      <c r="B426" s="89" t="s">
        <v>142</v>
      </c>
      <c r="C426" s="88">
        <v>34500</v>
      </c>
    </row>
    <row r="427" spans="2:3">
      <c r="B427" s="89" t="s">
        <v>145</v>
      </c>
      <c r="C427" s="88">
        <v>34600</v>
      </c>
    </row>
    <row r="428" spans="2:3">
      <c r="B428" s="89" t="s">
        <v>88</v>
      </c>
      <c r="C428" s="88">
        <v>31810</v>
      </c>
    </row>
    <row r="429" spans="2:3">
      <c r="B429" s="89" t="s">
        <v>337</v>
      </c>
      <c r="C429" s="88">
        <v>51000.2</v>
      </c>
    </row>
    <row r="430" spans="2:3">
      <c r="B430" s="89" t="s">
        <v>338</v>
      </c>
      <c r="C430" s="88">
        <v>51000.3</v>
      </c>
    </row>
    <row r="431" spans="2:3">
      <c r="B431" s="89" t="s">
        <v>336</v>
      </c>
      <c r="C431" s="88">
        <v>51000</v>
      </c>
    </row>
    <row r="432" spans="2:3">
      <c r="B432" s="89" t="s">
        <v>147</v>
      </c>
      <c r="C432" s="88">
        <v>34700</v>
      </c>
    </row>
    <row r="433" spans="2:3">
      <c r="B433" s="89" t="s">
        <v>148</v>
      </c>
      <c r="C433" s="88">
        <v>34800</v>
      </c>
    </row>
    <row r="434" spans="2:3">
      <c r="B434" s="89" t="s">
        <v>7</v>
      </c>
      <c r="C434" s="88">
        <v>10930</v>
      </c>
    </row>
    <row r="435" spans="2:3">
      <c r="B435" s="89" t="s">
        <v>19</v>
      </c>
      <c r="C435" s="88">
        <v>12600</v>
      </c>
    </row>
    <row r="436" spans="2:3">
      <c r="B436" s="89" t="s">
        <v>319</v>
      </c>
      <c r="C436" s="88">
        <v>33207</v>
      </c>
    </row>
    <row r="437" spans="2:3">
      <c r="B437" s="89" t="s">
        <v>358</v>
      </c>
      <c r="C437" s="88">
        <v>32901</v>
      </c>
    </row>
    <row r="438" spans="2:3">
      <c r="B438" s="89" t="s">
        <v>359</v>
      </c>
      <c r="C438" s="88">
        <v>34900</v>
      </c>
    </row>
    <row r="439" spans="2:3">
      <c r="B439" s="89" t="s">
        <v>229</v>
      </c>
      <c r="C439" s="88">
        <v>38105</v>
      </c>
    </row>
    <row r="440" spans="2:3">
      <c r="B440" s="89" t="s">
        <v>152</v>
      </c>
      <c r="C440" s="88">
        <v>35000</v>
      </c>
    </row>
    <row r="441" spans="2:3">
      <c r="B441" s="89" t="s">
        <v>113</v>
      </c>
      <c r="C441" s="88">
        <v>33105</v>
      </c>
    </row>
    <row r="442" spans="2:3">
      <c r="B442" s="89" t="s">
        <v>154</v>
      </c>
      <c r="C442" s="88">
        <v>35100</v>
      </c>
    </row>
    <row r="443" spans="2:3">
      <c r="B443" s="89" t="s">
        <v>155</v>
      </c>
      <c r="C443" s="88">
        <v>35105</v>
      </c>
    </row>
    <row r="444" spans="2:3">
      <c r="B444" s="89" t="s">
        <v>157</v>
      </c>
      <c r="C444" s="88">
        <v>35200</v>
      </c>
    </row>
    <row r="445" spans="2:3">
      <c r="B445" s="89" t="s">
        <v>79</v>
      </c>
      <c r="C445" s="88">
        <v>31320</v>
      </c>
    </row>
    <row r="446" spans="2:3">
      <c r="B446" s="89" t="s">
        <v>172</v>
      </c>
      <c r="C446" s="88">
        <v>36002</v>
      </c>
    </row>
    <row r="447" spans="2:3">
      <c r="B447" s="89" t="s">
        <v>180</v>
      </c>
      <c r="C447" s="88">
        <v>36102</v>
      </c>
    </row>
    <row r="448" spans="2:3">
      <c r="B448" s="89" t="s">
        <v>320</v>
      </c>
      <c r="C448" s="88">
        <v>33208</v>
      </c>
    </row>
    <row r="449" spans="2:3">
      <c r="B449" s="89" t="s">
        <v>20</v>
      </c>
      <c r="C449" s="88">
        <v>12700</v>
      </c>
    </row>
    <row r="450" spans="2:3">
      <c r="B450" s="89" t="s">
        <v>175</v>
      </c>
      <c r="C450" s="88">
        <v>36006</v>
      </c>
    </row>
    <row r="451" spans="2:3">
      <c r="B451" s="89" t="s">
        <v>390</v>
      </c>
      <c r="C451" s="88">
        <v>35300</v>
      </c>
    </row>
    <row r="452" spans="2:3">
      <c r="B452" s="89" t="s">
        <v>162</v>
      </c>
      <c r="C452" s="88">
        <v>35405</v>
      </c>
    </row>
    <row r="453" spans="2:3">
      <c r="B453" s="89" t="s">
        <v>160</v>
      </c>
      <c r="C453" s="88">
        <v>35400</v>
      </c>
    </row>
    <row r="454" spans="2:3">
      <c r="B454" s="89" t="s">
        <v>107</v>
      </c>
      <c r="C454" s="88">
        <v>32910</v>
      </c>
    </row>
    <row r="455" spans="2:3">
      <c r="B455" s="89" t="s">
        <v>163</v>
      </c>
      <c r="C455" s="88">
        <v>35500</v>
      </c>
    </row>
    <row r="456" spans="2:3">
      <c r="B456" s="89" t="s">
        <v>15</v>
      </c>
      <c r="C456" s="88">
        <v>12150</v>
      </c>
    </row>
    <row r="457" spans="2:3">
      <c r="B457" s="89" t="s">
        <v>164</v>
      </c>
      <c r="C457" s="88">
        <v>35600</v>
      </c>
    </row>
    <row r="458" spans="2:3">
      <c r="B458" s="89" t="s">
        <v>165</v>
      </c>
      <c r="C458" s="88">
        <v>35700</v>
      </c>
    </row>
    <row r="459" spans="2:3">
      <c r="B459" s="89" t="s">
        <v>167</v>
      </c>
      <c r="C459" s="88">
        <v>35805</v>
      </c>
    </row>
    <row r="460" spans="2:3">
      <c r="B460" s="89" t="s">
        <v>166</v>
      </c>
      <c r="C460" s="88">
        <v>35800</v>
      </c>
    </row>
    <row r="461" spans="2:3">
      <c r="B461" s="89" t="s">
        <v>181</v>
      </c>
      <c r="C461" s="88">
        <v>36105</v>
      </c>
    </row>
    <row r="462" spans="2:3">
      <c r="B462" s="89" t="s">
        <v>168</v>
      </c>
      <c r="C462" s="88">
        <v>35900</v>
      </c>
    </row>
    <row r="463" spans="2:3">
      <c r="B463" s="89" t="s">
        <v>169</v>
      </c>
      <c r="C463" s="88">
        <v>35905</v>
      </c>
    </row>
    <row r="464" spans="2:3">
      <c r="B464" s="89" t="s">
        <v>240</v>
      </c>
      <c r="C464" s="88">
        <v>38602</v>
      </c>
    </row>
    <row r="465" spans="2:3">
      <c r="B465" s="89" t="s">
        <v>150</v>
      </c>
      <c r="C465" s="88">
        <v>34905</v>
      </c>
    </row>
    <row r="466" spans="2:3">
      <c r="B466" s="89" t="s">
        <v>179</v>
      </c>
      <c r="C466" s="88">
        <v>36100</v>
      </c>
    </row>
    <row r="467" spans="2:3">
      <c r="B467" s="89" t="s">
        <v>183</v>
      </c>
      <c r="C467" s="88">
        <v>36205</v>
      </c>
    </row>
    <row r="468" spans="2:3">
      <c r="B468" s="89" t="s">
        <v>182</v>
      </c>
      <c r="C468" s="88">
        <v>36200</v>
      </c>
    </row>
    <row r="469" spans="2:3">
      <c r="B469" s="89" t="s">
        <v>184</v>
      </c>
      <c r="C469" s="88">
        <v>36300</v>
      </c>
    </row>
    <row r="470" spans="2:3">
      <c r="B470" s="89" t="s">
        <v>151</v>
      </c>
      <c r="C470" s="88">
        <v>34910</v>
      </c>
    </row>
    <row r="471" spans="2:3">
      <c r="B471" s="89" t="s">
        <v>242</v>
      </c>
      <c r="C471" s="88">
        <v>38610</v>
      </c>
    </row>
    <row r="472" spans="2:3">
      <c r="B472" s="89" t="s">
        <v>143</v>
      </c>
      <c r="C472" s="88">
        <v>34501</v>
      </c>
    </row>
    <row r="473" spans="2:3">
      <c r="B473" s="89" t="s">
        <v>245</v>
      </c>
      <c r="C473" s="88">
        <v>38701</v>
      </c>
    </row>
    <row r="474" spans="2:3">
      <c r="B474" s="89" t="s">
        <v>27</v>
      </c>
      <c r="C474" s="88">
        <v>18740</v>
      </c>
    </row>
    <row r="475" spans="2:3">
      <c r="B475" s="89" t="s">
        <v>37</v>
      </c>
      <c r="C475" s="88">
        <v>20800</v>
      </c>
    </row>
    <row r="476" spans="2:3">
      <c r="B476" s="89" t="s">
        <v>26</v>
      </c>
      <c r="C476" s="88">
        <v>18690</v>
      </c>
    </row>
    <row r="477" spans="2:3">
      <c r="B477" s="89" t="s">
        <v>9</v>
      </c>
      <c r="C477" s="88">
        <v>10950</v>
      </c>
    </row>
    <row r="478" spans="2:3">
      <c r="B478" s="89" t="s">
        <v>32</v>
      </c>
      <c r="C478" s="88">
        <v>20200</v>
      </c>
    </row>
    <row r="479" spans="2:3">
      <c r="B479" s="89" t="s">
        <v>28</v>
      </c>
      <c r="C479" s="88">
        <v>18780</v>
      </c>
    </row>
    <row r="480" spans="2:3">
      <c r="B480" s="89" t="s">
        <v>40</v>
      </c>
      <c r="C480" s="88">
        <v>21300</v>
      </c>
    </row>
    <row r="481" spans="2:3">
      <c r="B481" s="89" t="s">
        <v>335</v>
      </c>
      <c r="C481" s="88">
        <v>37001</v>
      </c>
    </row>
    <row r="482" spans="2:3">
      <c r="B482" s="89" t="s">
        <v>110</v>
      </c>
      <c r="C482" s="88">
        <v>33001</v>
      </c>
    </row>
    <row r="483" spans="2:3">
      <c r="B483" s="89" t="s">
        <v>363</v>
      </c>
      <c r="C483" s="88">
        <v>36405</v>
      </c>
    </row>
    <row r="484" spans="2:3">
      <c r="B484" s="89" t="s">
        <v>188</v>
      </c>
      <c r="C484" s="88">
        <v>36400</v>
      </c>
    </row>
    <row r="485" spans="2:3">
      <c r="B485" s="89" t="s">
        <v>36</v>
      </c>
      <c r="C485" s="88">
        <v>20700</v>
      </c>
    </row>
    <row r="486" spans="2:3">
      <c r="B486" s="89" t="s">
        <v>11</v>
      </c>
      <c r="C486" s="88">
        <v>11310</v>
      </c>
    </row>
    <row r="487" spans="2:3">
      <c r="B487" s="89" t="s">
        <v>156</v>
      </c>
      <c r="C487" s="88">
        <v>35106</v>
      </c>
    </row>
    <row r="488" spans="2:3">
      <c r="B488" s="89" t="s">
        <v>357</v>
      </c>
      <c r="C488" s="88">
        <v>32500</v>
      </c>
    </row>
    <row r="489" spans="2:3">
      <c r="B489" s="89" t="s">
        <v>189</v>
      </c>
      <c r="C489" s="88">
        <v>36500</v>
      </c>
    </row>
    <row r="490" spans="2:3">
      <c r="B490" s="89" t="s">
        <v>89</v>
      </c>
      <c r="C490" s="88">
        <v>31820</v>
      </c>
    </row>
    <row r="491" spans="2:3">
      <c r="B491" s="89" t="s">
        <v>0</v>
      </c>
      <c r="C491" s="88">
        <v>10200</v>
      </c>
    </row>
    <row r="492" spans="2:3">
      <c r="B492" s="89" t="s">
        <v>193</v>
      </c>
      <c r="C492" s="88">
        <v>36600</v>
      </c>
    </row>
    <row r="493" spans="2:3">
      <c r="B493" s="89" t="s">
        <v>4</v>
      </c>
      <c r="C493" s="88">
        <v>10850</v>
      </c>
    </row>
    <row r="494" spans="2:3">
      <c r="B494" s="89" t="s">
        <v>6</v>
      </c>
      <c r="C494" s="88">
        <v>10910</v>
      </c>
    </row>
    <row r="495" spans="2:3">
      <c r="B495" s="89" t="s">
        <v>8</v>
      </c>
      <c r="C495" s="88">
        <v>10940</v>
      </c>
    </row>
    <row r="496" spans="2:3">
      <c r="B496" s="89" t="s">
        <v>195</v>
      </c>
      <c r="C496" s="88">
        <v>36700</v>
      </c>
    </row>
    <row r="497" spans="2:3">
      <c r="B497" s="89" t="s">
        <v>200</v>
      </c>
      <c r="C497" s="88">
        <v>36802</v>
      </c>
    </row>
    <row r="498" spans="2:3">
      <c r="B498" s="89" t="s">
        <v>198</v>
      </c>
      <c r="C498" s="88">
        <v>36800</v>
      </c>
    </row>
    <row r="499" spans="2:3">
      <c r="B499" s="89" t="s">
        <v>199</v>
      </c>
      <c r="C499" s="88">
        <v>36801</v>
      </c>
    </row>
    <row r="500" spans="2:3">
      <c r="B500" s="89" t="s">
        <v>203</v>
      </c>
      <c r="C500" s="88">
        <v>36905</v>
      </c>
    </row>
    <row r="501" spans="2:3">
      <c r="B501" s="89" t="s">
        <v>201</v>
      </c>
      <c r="C501" s="88">
        <v>36900</v>
      </c>
    </row>
    <row r="502" spans="2:3">
      <c r="B502" s="89" t="s">
        <v>206</v>
      </c>
      <c r="C502" s="88">
        <v>37100</v>
      </c>
    </row>
    <row r="503" spans="2:3">
      <c r="B503" s="89" t="s">
        <v>207</v>
      </c>
      <c r="C503" s="88">
        <v>37200</v>
      </c>
    </row>
    <row r="504" spans="2:3">
      <c r="B504" s="89" t="s">
        <v>208</v>
      </c>
      <c r="C504" s="88">
        <v>37300</v>
      </c>
    </row>
    <row r="505" spans="2:3">
      <c r="B505" s="89" t="s">
        <v>210</v>
      </c>
      <c r="C505" s="88">
        <v>37305</v>
      </c>
    </row>
    <row r="506" spans="2:3">
      <c r="B506" s="89" t="s">
        <v>177</v>
      </c>
      <c r="C506" s="88">
        <v>36008</v>
      </c>
    </row>
    <row r="507" spans="2:3">
      <c r="B507" s="89" t="s">
        <v>266</v>
      </c>
      <c r="C507" s="88">
        <v>39703</v>
      </c>
    </row>
    <row r="508" spans="2:3">
      <c r="B508" s="89" t="s">
        <v>321</v>
      </c>
      <c r="C508" s="88">
        <v>33209</v>
      </c>
    </row>
    <row r="509" spans="2:3">
      <c r="B509" s="89" t="s">
        <v>212</v>
      </c>
      <c r="C509" s="88">
        <v>37405</v>
      </c>
    </row>
    <row r="510" spans="2:3">
      <c r="B510" s="89" t="s">
        <v>211</v>
      </c>
      <c r="C510" s="88">
        <v>37400</v>
      </c>
    </row>
    <row r="511" spans="2:3">
      <c r="B511" s="89" t="s">
        <v>213</v>
      </c>
      <c r="C511" s="88">
        <v>37500</v>
      </c>
    </row>
    <row r="512" spans="2:3">
      <c r="B512" s="89" t="s">
        <v>216</v>
      </c>
      <c r="C512" s="88">
        <v>37605</v>
      </c>
    </row>
    <row r="513" spans="2:3">
      <c r="B513" s="89" t="s">
        <v>214</v>
      </c>
      <c r="C513" s="88">
        <v>37600</v>
      </c>
    </row>
    <row r="514" spans="2:3">
      <c r="B514" s="89" t="s">
        <v>21</v>
      </c>
      <c r="C514" s="88">
        <v>13500</v>
      </c>
    </row>
    <row r="515" spans="2:3">
      <c r="B515" s="89" t="s">
        <v>218</v>
      </c>
      <c r="C515" s="88">
        <v>37700</v>
      </c>
    </row>
    <row r="516" spans="2:3">
      <c r="B516" s="89" t="s">
        <v>219</v>
      </c>
      <c r="C516" s="88">
        <v>37705</v>
      </c>
    </row>
    <row r="517" spans="2:3">
      <c r="B517" s="89" t="s">
        <v>53</v>
      </c>
      <c r="C517" s="88">
        <v>30103</v>
      </c>
    </row>
    <row r="518" spans="2:3">
      <c r="B518" s="89" t="s">
        <v>137</v>
      </c>
      <c r="C518" s="88">
        <v>34220</v>
      </c>
    </row>
    <row r="519" spans="2:3">
      <c r="B519" s="89" t="s">
        <v>146</v>
      </c>
      <c r="C519" s="88">
        <v>34605</v>
      </c>
    </row>
    <row r="520" spans="2:3">
      <c r="B520" s="89" t="s">
        <v>222</v>
      </c>
      <c r="C520" s="88">
        <v>37805</v>
      </c>
    </row>
    <row r="521" spans="2:3">
      <c r="B521" s="89" t="s">
        <v>220</v>
      </c>
      <c r="C521" s="88">
        <v>37800</v>
      </c>
    </row>
    <row r="522" spans="2:3">
      <c r="B522" s="89" t="s">
        <v>225</v>
      </c>
      <c r="C522" s="88">
        <v>37905</v>
      </c>
    </row>
    <row r="523" spans="2:3">
      <c r="B523" s="89" t="s">
        <v>223</v>
      </c>
      <c r="C523" s="88">
        <v>37900</v>
      </c>
    </row>
    <row r="524" spans="2:3">
      <c r="B524" s="89" t="s">
        <v>227</v>
      </c>
      <c r="C524" s="88">
        <v>38005</v>
      </c>
    </row>
    <row r="525" spans="2:3">
      <c r="B525" s="89" t="s">
        <v>226</v>
      </c>
      <c r="C525" s="88">
        <v>38000</v>
      </c>
    </row>
    <row r="526" spans="2:3">
      <c r="B526" s="89" t="s">
        <v>209</v>
      </c>
      <c r="C526" s="88">
        <v>37301</v>
      </c>
    </row>
    <row r="527" spans="2:3">
      <c r="B527" s="89" t="s">
        <v>228</v>
      </c>
      <c r="C527" s="88">
        <v>38100</v>
      </c>
    </row>
    <row r="528" spans="2:3">
      <c r="B528" s="89" t="s">
        <v>231</v>
      </c>
      <c r="C528" s="88">
        <v>38205</v>
      </c>
    </row>
    <row r="529" spans="2:3">
      <c r="B529" s="89" t="s">
        <v>230</v>
      </c>
      <c r="C529" s="88">
        <v>38200</v>
      </c>
    </row>
    <row r="530" spans="2:3">
      <c r="B530" s="89" t="s">
        <v>187</v>
      </c>
      <c r="C530" s="88">
        <v>36305</v>
      </c>
    </row>
    <row r="531" spans="2:3">
      <c r="B531" s="89" t="s">
        <v>233</v>
      </c>
      <c r="C531" s="88">
        <v>38300</v>
      </c>
    </row>
    <row r="532" spans="2:3">
      <c r="B532" s="89" t="s">
        <v>22</v>
      </c>
      <c r="C532" s="88">
        <v>13700</v>
      </c>
    </row>
    <row r="533" spans="2:3">
      <c r="B533" s="89" t="s">
        <v>99</v>
      </c>
      <c r="C533" s="88">
        <v>32420</v>
      </c>
    </row>
    <row r="534" spans="2:3">
      <c r="B534" s="89" t="s">
        <v>176</v>
      </c>
      <c r="C534" s="88">
        <v>36007</v>
      </c>
    </row>
    <row r="535" spans="2:3">
      <c r="B535" s="89" t="s">
        <v>59</v>
      </c>
      <c r="C535" s="88">
        <v>30405</v>
      </c>
    </row>
    <row r="536" spans="2:3">
      <c r="B536" s="89" t="s">
        <v>221</v>
      </c>
      <c r="C536" s="88">
        <v>37801</v>
      </c>
    </row>
    <row r="537" spans="2:3">
      <c r="B537" s="89" t="s">
        <v>97</v>
      </c>
      <c r="C537" s="88">
        <v>32405</v>
      </c>
    </row>
    <row r="538" spans="2:3">
      <c r="B538" s="89" t="s">
        <v>254</v>
      </c>
      <c r="C538" s="88">
        <v>39204</v>
      </c>
    </row>
    <row r="539" spans="2:3">
      <c r="B539" s="89" t="s">
        <v>153</v>
      </c>
      <c r="C539" s="88">
        <v>35005</v>
      </c>
    </row>
    <row r="540" spans="2:3">
      <c r="B540" s="89" t="s">
        <v>236</v>
      </c>
      <c r="C540" s="88">
        <v>38405</v>
      </c>
    </row>
    <row r="541" spans="2:3">
      <c r="B541" s="89" t="s">
        <v>234</v>
      </c>
      <c r="C541" s="88">
        <v>38400</v>
      </c>
    </row>
    <row r="542" spans="2:3">
      <c r="B542" s="89" t="s">
        <v>186</v>
      </c>
      <c r="C542" s="88">
        <v>36302</v>
      </c>
    </row>
    <row r="543" spans="2:3">
      <c r="B543" s="89" t="s">
        <v>2</v>
      </c>
      <c r="C543" s="88">
        <v>10500</v>
      </c>
    </row>
    <row r="544" spans="2:3">
      <c r="B544" s="89" t="s">
        <v>13</v>
      </c>
      <c r="C544" s="88">
        <v>11900</v>
      </c>
    </row>
    <row r="545" spans="2:3">
      <c r="B545" s="89" t="s">
        <v>344</v>
      </c>
      <c r="C545" s="88">
        <v>12200</v>
      </c>
    </row>
    <row r="546" spans="2:3">
      <c r="B546" s="89" t="s">
        <v>332</v>
      </c>
      <c r="C546" s="88">
        <v>14300.2</v>
      </c>
    </row>
    <row r="547" spans="2:3">
      <c r="B547" s="89" t="s">
        <v>331</v>
      </c>
      <c r="C547" s="88">
        <v>14300</v>
      </c>
    </row>
    <row r="548" spans="2:3">
      <c r="B548" s="89" t="s">
        <v>237</v>
      </c>
      <c r="C548" s="88">
        <v>38500</v>
      </c>
    </row>
    <row r="549" spans="2:3">
      <c r="B549" s="89" t="s">
        <v>149</v>
      </c>
      <c r="C549" s="88">
        <v>34903</v>
      </c>
    </row>
    <row r="550" spans="2:3">
      <c r="B550" s="89" t="s">
        <v>241</v>
      </c>
      <c r="C550" s="88">
        <v>38605</v>
      </c>
    </row>
    <row r="551" spans="2:3">
      <c r="B551" s="89" t="s">
        <v>238</v>
      </c>
      <c r="C551" s="88">
        <v>38600</v>
      </c>
    </row>
    <row r="552" spans="2:3">
      <c r="B552" s="89" t="s">
        <v>244</v>
      </c>
      <c r="C552" s="88">
        <v>38700</v>
      </c>
    </row>
    <row r="553" spans="2:3">
      <c r="B553" s="89" t="s">
        <v>54</v>
      </c>
      <c r="C553" s="88">
        <v>30104</v>
      </c>
    </row>
    <row r="554" spans="2:3">
      <c r="B554" s="89" t="s">
        <v>108</v>
      </c>
      <c r="C554" s="88">
        <v>32920</v>
      </c>
    </row>
    <row r="555" spans="2:3">
      <c r="B555" s="89" t="s">
        <v>246</v>
      </c>
      <c r="C555" s="88">
        <v>38800</v>
      </c>
    </row>
    <row r="556" spans="2:3">
      <c r="B556" s="89" t="s">
        <v>92</v>
      </c>
      <c r="C556" s="88">
        <v>32005</v>
      </c>
    </row>
    <row r="557" spans="2:3">
      <c r="B557" s="89" t="s">
        <v>262</v>
      </c>
      <c r="C557" s="88">
        <v>39501</v>
      </c>
    </row>
    <row r="558" spans="2:3">
      <c r="B558" s="89" t="s">
        <v>248</v>
      </c>
      <c r="C558" s="88">
        <v>38900</v>
      </c>
    </row>
    <row r="559" spans="2:3">
      <c r="B559" s="89" t="s">
        <v>39</v>
      </c>
      <c r="C559" s="88">
        <v>21200</v>
      </c>
    </row>
    <row r="560" spans="2:3">
      <c r="B560" s="89" t="s">
        <v>42</v>
      </c>
      <c r="C560" s="88">
        <v>21550</v>
      </c>
    </row>
    <row r="561" spans="2:3">
      <c r="B561" s="89" t="s">
        <v>355</v>
      </c>
      <c r="C561" s="88">
        <v>21520</v>
      </c>
    </row>
    <row r="562" spans="2:3">
      <c r="B562" s="89" t="s">
        <v>334</v>
      </c>
      <c r="C562" s="88">
        <v>21525.200000000001</v>
      </c>
    </row>
    <row r="563" spans="2:3">
      <c r="B563" s="89" t="s">
        <v>333</v>
      </c>
      <c r="C563" s="88">
        <v>21525</v>
      </c>
    </row>
    <row r="564" spans="2:3">
      <c r="B564" s="89" t="s">
        <v>249</v>
      </c>
      <c r="C564" s="88">
        <v>39000</v>
      </c>
    </row>
    <row r="565" spans="2:3">
      <c r="B565" s="89" t="s">
        <v>47</v>
      </c>
      <c r="C565" s="88">
        <v>23000</v>
      </c>
    </row>
    <row r="566" spans="2:3">
      <c r="B566" s="89" t="s">
        <v>48</v>
      </c>
      <c r="C566" s="88">
        <v>23100</v>
      </c>
    </row>
    <row r="567" spans="2:3">
      <c r="B567" s="89" t="s">
        <v>38</v>
      </c>
      <c r="C567" s="88">
        <v>20900</v>
      </c>
    </row>
    <row r="568" spans="2:3">
      <c r="B568" s="89" t="s">
        <v>49</v>
      </c>
      <c r="C568" s="88">
        <v>23200</v>
      </c>
    </row>
    <row r="569" spans="2:3">
      <c r="B569" s="89" t="s">
        <v>43</v>
      </c>
      <c r="C569" s="88">
        <v>21570</v>
      </c>
    </row>
    <row r="570" spans="2:3">
      <c r="B570" s="89" t="s">
        <v>215</v>
      </c>
      <c r="C570" s="88">
        <v>37601</v>
      </c>
    </row>
    <row r="571" spans="2:3">
      <c r="B571" s="89" t="s">
        <v>251</v>
      </c>
      <c r="C571" s="88">
        <v>39101</v>
      </c>
    </row>
    <row r="572" spans="2:3">
      <c r="B572" s="89" t="s">
        <v>250</v>
      </c>
      <c r="C572" s="88">
        <v>39100</v>
      </c>
    </row>
    <row r="573" spans="2:3">
      <c r="B573" s="89" t="s">
        <v>252</v>
      </c>
      <c r="C573" s="88">
        <v>39105</v>
      </c>
    </row>
    <row r="574" spans="2:3">
      <c r="B574" s="89" t="s">
        <v>117</v>
      </c>
      <c r="C574" s="88">
        <v>33204</v>
      </c>
    </row>
    <row r="575" spans="2:3">
      <c r="B575" s="89" t="s">
        <v>365</v>
      </c>
      <c r="C575" s="88">
        <v>39200</v>
      </c>
    </row>
    <row r="576" spans="2:3">
      <c r="B576" s="89" t="s">
        <v>255</v>
      </c>
      <c r="C576" s="88">
        <v>39205</v>
      </c>
    </row>
    <row r="577" spans="2:3">
      <c r="B577" s="89" t="s">
        <v>257</v>
      </c>
      <c r="C577" s="88">
        <v>39300</v>
      </c>
    </row>
    <row r="578" spans="2:3">
      <c r="B578" s="89" t="s">
        <v>259</v>
      </c>
      <c r="C578" s="88">
        <v>39400</v>
      </c>
    </row>
    <row r="579" spans="2:3">
      <c r="B579" s="89" t="s">
        <v>261</v>
      </c>
      <c r="C579" s="88">
        <v>39500</v>
      </c>
    </row>
    <row r="580" spans="2:3">
      <c r="B580" s="89" t="s">
        <v>264</v>
      </c>
      <c r="C580" s="88">
        <v>39605</v>
      </c>
    </row>
    <row r="581" spans="2:3">
      <c r="B581" s="89" t="s">
        <v>263</v>
      </c>
      <c r="C581" s="88">
        <v>39600</v>
      </c>
    </row>
    <row r="582" spans="2:3">
      <c r="B582" s="89" t="s">
        <v>138</v>
      </c>
      <c r="C582" s="88">
        <v>34230</v>
      </c>
    </row>
    <row r="583" spans="2:3">
      <c r="B583" s="89" t="s">
        <v>44</v>
      </c>
      <c r="C583" s="88">
        <v>21800</v>
      </c>
    </row>
    <row r="584" spans="2:3">
      <c r="B584" s="89" t="s">
        <v>76</v>
      </c>
      <c r="C584" s="88">
        <v>31205</v>
      </c>
    </row>
    <row r="585" spans="2:3">
      <c r="B585" s="89" t="s">
        <v>98</v>
      </c>
      <c r="C585" s="88">
        <v>32410</v>
      </c>
    </row>
    <row r="586" spans="2:3">
      <c r="B586" s="89" t="s">
        <v>12</v>
      </c>
      <c r="C586" s="88">
        <v>11600</v>
      </c>
    </row>
    <row r="587" spans="2:3">
      <c r="B587" s="89" t="s">
        <v>267</v>
      </c>
      <c r="C587" s="88">
        <v>39705</v>
      </c>
    </row>
    <row r="588" spans="2:3">
      <c r="B588" s="89" t="s">
        <v>265</v>
      </c>
      <c r="C588" s="88">
        <v>39700</v>
      </c>
    </row>
    <row r="589" spans="2:3">
      <c r="B589" s="89" t="s">
        <v>191</v>
      </c>
      <c r="C589" s="88">
        <v>36502</v>
      </c>
    </row>
    <row r="590" spans="2:3">
      <c r="B590" s="89" t="s">
        <v>269</v>
      </c>
      <c r="C590" s="88">
        <v>39805</v>
      </c>
    </row>
    <row r="591" spans="2:3">
      <c r="B591" s="89" t="s">
        <v>268</v>
      </c>
      <c r="C591" s="88">
        <v>39800</v>
      </c>
    </row>
    <row r="592" spans="2:3">
      <c r="B592" s="89" t="s">
        <v>45</v>
      </c>
      <c r="C592" s="88">
        <v>21900</v>
      </c>
    </row>
    <row r="593" spans="2:3">
      <c r="B593" s="89" t="s">
        <v>122</v>
      </c>
      <c r="C593" s="88">
        <v>33400</v>
      </c>
    </row>
    <row r="594" spans="2:3">
      <c r="B594" s="89" t="s">
        <v>270</v>
      </c>
      <c r="C594" s="88">
        <v>39900</v>
      </c>
    </row>
    <row r="595" spans="2:3">
      <c r="B595" s="89" t="s">
        <v>50</v>
      </c>
      <c r="C595" s="88">
        <v>30000</v>
      </c>
    </row>
    <row r="596" spans="2:3">
      <c r="B596" s="89" t="s">
        <v>196</v>
      </c>
      <c r="C596" s="88">
        <v>36701</v>
      </c>
    </row>
  </sheetData>
  <sortState ref="B302:C595">
    <sortCondition ref="B302:B595"/>
  </sortState>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5"/>
  <sheetViews>
    <sheetView topLeftCell="A280" workbookViewId="0">
      <selection activeCell="C294" sqref="C294"/>
    </sheetView>
  </sheetViews>
  <sheetFormatPr defaultRowHeight="15"/>
  <cols>
    <col min="1" max="1" width="14.28515625" style="67" customWidth="1"/>
    <col min="2" max="2" width="54" style="67" customWidth="1"/>
    <col min="3" max="3" width="25.28515625" style="67" customWidth="1"/>
    <col min="4" max="16384" width="9.140625" style="67"/>
  </cols>
  <sheetData>
    <row r="1" spans="1:3">
      <c r="A1" s="67" t="s">
        <v>351</v>
      </c>
      <c r="B1" s="67" t="s">
        <v>352</v>
      </c>
      <c r="C1" s="67" t="s">
        <v>392</v>
      </c>
    </row>
    <row r="2" spans="1:3">
      <c r="A2" s="8" t="s">
        <v>385</v>
      </c>
      <c r="B2" s="67" t="s">
        <v>384</v>
      </c>
      <c r="C2" s="69">
        <v>0</v>
      </c>
    </row>
    <row r="3" spans="1:3">
      <c r="A3" s="67">
        <v>10200</v>
      </c>
      <c r="B3" s="67" t="s">
        <v>0</v>
      </c>
      <c r="C3" s="69">
        <v>55028.200000000004</v>
      </c>
    </row>
    <row r="4" spans="1:3">
      <c r="A4" s="67">
        <v>10400</v>
      </c>
      <c r="B4" s="67" t="s">
        <v>1</v>
      </c>
      <c r="C4" s="69">
        <v>188627.48</v>
      </c>
    </row>
    <row r="5" spans="1:3">
      <c r="A5" s="67">
        <v>10500</v>
      </c>
      <c r="B5" s="67" t="s">
        <v>2</v>
      </c>
      <c r="C5" s="69">
        <v>40464.959999999992</v>
      </c>
    </row>
    <row r="6" spans="1:3">
      <c r="A6" s="67">
        <v>10700</v>
      </c>
      <c r="B6" s="67" t="s">
        <v>353</v>
      </c>
      <c r="C6" s="69">
        <v>279734.5</v>
      </c>
    </row>
    <row r="7" spans="1:3">
      <c r="A7" s="67">
        <v>10800</v>
      </c>
      <c r="B7" s="67" t="s">
        <v>3</v>
      </c>
      <c r="C7" s="69">
        <v>1172145.07</v>
      </c>
    </row>
    <row r="8" spans="1:3">
      <c r="A8" s="67">
        <v>10850</v>
      </c>
      <c r="B8" s="67" t="s">
        <v>4</v>
      </c>
      <c r="C8" s="69">
        <v>11878.619999999999</v>
      </c>
    </row>
    <row r="9" spans="1:3">
      <c r="A9" s="67">
        <v>10900</v>
      </c>
      <c r="B9" s="67" t="s">
        <v>5</v>
      </c>
      <c r="C9" s="69">
        <v>122380.29999999999</v>
      </c>
    </row>
    <row r="10" spans="1:3">
      <c r="A10" s="67">
        <v>10910</v>
      </c>
      <c r="B10" s="67" t="s">
        <v>6</v>
      </c>
      <c r="C10" s="69">
        <v>15737.25</v>
      </c>
    </row>
    <row r="11" spans="1:3">
      <c r="A11" s="67">
        <v>10930</v>
      </c>
      <c r="B11" s="67" t="s">
        <v>7</v>
      </c>
      <c r="C11" s="69">
        <v>175276.37000000002</v>
      </c>
    </row>
    <row r="12" spans="1:3">
      <c r="A12" s="67">
        <v>10940</v>
      </c>
      <c r="B12" s="67" t="s">
        <v>8</v>
      </c>
      <c r="C12" s="69">
        <v>44236.34</v>
      </c>
    </row>
    <row r="13" spans="1:3">
      <c r="A13" s="67">
        <v>10950</v>
      </c>
      <c r="B13" s="67" t="s">
        <v>9</v>
      </c>
      <c r="C13" s="69">
        <v>48128.58</v>
      </c>
    </row>
    <row r="14" spans="1:3">
      <c r="A14" s="67">
        <v>11300</v>
      </c>
      <c r="B14" s="67" t="s">
        <v>10</v>
      </c>
      <c r="C14" s="69">
        <v>308429.46999999997</v>
      </c>
    </row>
    <row r="15" spans="1:3">
      <c r="A15" s="67">
        <v>11310</v>
      </c>
      <c r="B15" s="67" t="s">
        <v>11</v>
      </c>
      <c r="C15" s="69">
        <v>32828.340000000004</v>
      </c>
    </row>
    <row r="16" spans="1:3">
      <c r="A16" s="67">
        <v>11600</v>
      </c>
      <c r="B16" s="67" t="s">
        <v>12</v>
      </c>
      <c r="C16" s="69">
        <v>118248.3</v>
      </c>
    </row>
    <row r="17" spans="1:3">
      <c r="A17" s="67">
        <v>11900</v>
      </c>
      <c r="B17" s="67" t="s">
        <v>13</v>
      </c>
      <c r="C17" s="69">
        <v>11838.42</v>
      </c>
    </row>
    <row r="18" spans="1:3">
      <c r="A18" s="67">
        <v>12100</v>
      </c>
      <c r="B18" s="67" t="s">
        <v>14</v>
      </c>
      <c r="C18" s="69">
        <v>15324.390000000001</v>
      </c>
    </row>
    <row r="19" spans="1:3">
      <c r="A19" s="67">
        <v>12150</v>
      </c>
      <c r="B19" s="67" t="s">
        <v>15</v>
      </c>
      <c r="C19" s="69">
        <v>1850.2800000000004</v>
      </c>
    </row>
    <row r="20" spans="1:3">
      <c r="A20" s="67">
        <v>12160</v>
      </c>
      <c r="B20" s="67" t="s">
        <v>16</v>
      </c>
      <c r="C20" s="69">
        <v>117177.12999999999</v>
      </c>
    </row>
    <row r="21" spans="1:3">
      <c r="A21" s="67">
        <v>12220</v>
      </c>
      <c r="B21" s="67" t="s">
        <v>17</v>
      </c>
      <c r="C21" s="69">
        <v>2915570.4299999997</v>
      </c>
    </row>
    <row r="22" spans="1:3">
      <c r="A22" s="67">
        <v>12510</v>
      </c>
      <c r="B22" s="67" t="s">
        <v>18</v>
      </c>
      <c r="C22" s="69">
        <v>352154.80000000005</v>
      </c>
    </row>
    <row r="23" spans="1:3">
      <c r="A23" s="67">
        <v>12600</v>
      </c>
      <c r="B23" s="67" t="s">
        <v>19</v>
      </c>
      <c r="C23" s="69">
        <v>95607.309999999983</v>
      </c>
    </row>
    <row r="24" spans="1:3">
      <c r="A24" s="67">
        <v>12700</v>
      </c>
      <c r="B24" s="67" t="s">
        <v>20</v>
      </c>
      <c r="C24" s="69">
        <v>73453.800000000017</v>
      </c>
    </row>
    <row r="25" spans="1:3">
      <c r="A25" s="67">
        <v>13500</v>
      </c>
      <c r="B25" s="67" t="s">
        <v>21</v>
      </c>
      <c r="C25" s="69">
        <v>265025.67000000004</v>
      </c>
    </row>
    <row r="26" spans="1:3">
      <c r="A26" s="67">
        <v>13700</v>
      </c>
      <c r="B26" s="67" t="s">
        <v>22</v>
      </c>
      <c r="C26" s="69">
        <v>31217</v>
      </c>
    </row>
    <row r="27" spans="1:3">
      <c r="A27" s="67">
        <v>14300</v>
      </c>
      <c r="B27" s="67" t="s">
        <v>23</v>
      </c>
      <c r="C27" s="69">
        <v>104454.51000000001</v>
      </c>
    </row>
    <row r="28" spans="1:3">
      <c r="A28" s="67">
        <v>18400</v>
      </c>
      <c r="B28" s="67" t="s">
        <v>354</v>
      </c>
      <c r="C28" s="69">
        <v>342203.39999999997</v>
      </c>
    </row>
    <row r="29" spans="1:3">
      <c r="A29" s="67">
        <v>18600</v>
      </c>
      <c r="B29" s="67" t="s">
        <v>24</v>
      </c>
      <c r="C29" s="69">
        <v>961.25</v>
      </c>
    </row>
    <row r="30" spans="1:3">
      <c r="A30" s="67">
        <v>18640</v>
      </c>
      <c r="B30" s="67" t="s">
        <v>25</v>
      </c>
      <c r="C30" s="69">
        <v>19</v>
      </c>
    </row>
    <row r="31" spans="1:3">
      <c r="A31" s="67">
        <v>18690</v>
      </c>
      <c r="B31" s="67" t="s">
        <v>26</v>
      </c>
      <c r="C31" s="69">
        <v>238.87</v>
      </c>
    </row>
    <row r="32" spans="1:3">
      <c r="A32" s="67">
        <v>18740</v>
      </c>
      <c r="B32" s="67" t="s">
        <v>27</v>
      </c>
      <c r="C32" s="69">
        <v>494.46</v>
      </c>
    </row>
    <row r="33" spans="1:3">
      <c r="A33" s="67">
        <v>18780</v>
      </c>
      <c r="B33" s="67" t="s">
        <v>28</v>
      </c>
      <c r="C33" s="69">
        <v>943.87999999999977</v>
      </c>
    </row>
    <row r="34" spans="1:3">
      <c r="A34" s="67">
        <v>19005</v>
      </c>
      <c r="B34" s="67" t="s">
        <v>29</v>
      </c>
      <c r="C34" s="69">
        <v>51914.39</v>
      </c>
    </row>
    <row r="35" spans="1:3">
      <c r="A35" s="67">
        <v>19100</v>
      </c>
      <c r="B35" s="67" t="s">
        <v>30</v>
      </c>
      <c r="C35" s="69">
        <v>3960239.31</v>
      </c>
    </row>
    <row r="36" spans="1:3">
      <c r="A36" s="67">
        <v>20100</v>
      </c>
      <c r="B36" s="67" t="s">
        <v>31</v>
      </c>
      <c r="C36" s="69">
        <v>655778.84</v>
      </c>
    </row>
    <row r="37" spans="1:3">
      <c r="A37" s="67">
        <v>20200</v>
      </c>
      <c r="B37" s="67" t="s">
        <v>32</v>
      </c>
      <c r="C37" s="69">
        <v>102191.32</v>
      </c>
    </row>
    <row r="38" spans="1:3">
      <c r="A38" s="67">
        <v>20300</v>
      </c>
      <c r="B38" s="67" t="s">
        <v>33</v>
      </c>
      <c r="C38" s="69">
        <v>1515610.5400000003</v>
      </c>
    </row>
    <row r="39" spans="1:3">
      <c r="A39" s="67">
        <v>20400</v>
      </c>
      <c r="B39" s="67" t="s">
        <v>34</v>
      </c>
      <c r="C39" s="69">
        <v>80103.430000000008</v>
      </c>
    </row>
    <row r="40" spans="1:3">
      <c r="A40" s="67">
        <v>20600</v>
      </c>
      <c r="B40" s="67" t="s">
        <v>35</v>
      </c>
      <c r="C40" s="69">
        <v>187892.47</v>
      </c>
    </row>
    <row r="41" spans="1:3">
      <c r="A41" s="67">
        <v>20700</v>
      </c>
      <c r="B41" s="67" t="s">
        <v>36</v>
      </c>
      <c r="C41" s="69">
        <v>404314.7</v>
      </c>
    </row>
    <row r="42" spans="1:3">
      <c r="A42" s="67">
        <v>20800</v>
      </c>
      <c r="B42" s="67" t="s">
        <v>37</v>
      </c>
      <c r="C42" s="69">
        <v>307982.95</v>
      </c>
    </row>
    <row r="43" spans="1:3">
      <c r="A43" s="67">
        <v>20900</v>
      </c>
      <c r="B43" s="67" t="s">
        <v>38</v>
      </c>
      <c r="C43" s="69">
        <v>625375.09</v>
      </c>
    </row>
    <row r="44" spans="1:3">
      <c r="A44" s="67">
        <v>21200</v>
      </c>
      <c r="B44" s="67" t="s">
        <v>39</v>
      </c>
      <c r="C44" s="69">
        <v>189730.62000000002</v>
      </c>
    </row>
    <row r="45" spans="1:3">
      <c r="A45" s="67">
        <v>21300</v>
      </c>
      <c r="B45" s="67" t="s">
        <v>40</v>
      </c>
      <c r="C45" s="69">
        <v>2370987.4199999995</v>
      </c>
    </row>
    <row r="46" spans="1:3">
      <c r="A46" s="67">
        <v>21520</v>
      </c>
      <c r="B46" s="67" t="s">
        <v>355</v>
      </c>
      <c r="C46" s="69">
        <v>4202749.92</v>
      </c>
    </row>
    <row r="47" spans="1:3">
      <c r="A47" s="67">
        <v>21525</v>
      </c>
      <c r="B47" s="67" t="s">
        <v>41</v>
      </c>
      <c r="C47" s="69">
        <v>121245.73999999999</v>
      </c>
    </row>
    <row r="48" spans="1:3">
      <c r="A48" s="67">
        <v>21550</v>
      </c>
      <c r="B48" s="67" t="s">
        <v>42</v>
      </c>
      <c r="C48" s="69">
        <v>2317812.5699999998</v>
      </c>
    </row>
    <row r="49" spans="1:3">
      <c r="A49" s="67">
        <v>21570</v>
      </c>
      <c r="B49" s="67" t="s">
        <v>43</v>
      </c>
      <c r="C49" s="69">
        <v>11826.29</v>
      </c>
    </row>
    <row r="50" spans="1:3">
      <c r="A50" s="67">
        <v>21800</v>
      </c>
      <c r="B50" s="67" t="s">
        <v>44</v>
      </c>
      <c r="C50" s="69">
        <v>346556.48</v>
      </c>
    </row>
    <row r="51" spans="1:3">
      <c r="A51" s="67">
        <v>21900</v>
      </c>
      <c r="B51" s="67" t="s">
        <v>45</v>
      </c>
      <c r="C51" s="69">
        <v>213433.08000000005</v>
      </c>
    </row>
    <row r="52" spans="1:3">
      <c r="A52" s="67">
        <v>22000</v>
      </c>
      <c r="B52" s="67" t="s">
        <v>46</v>
      </c>
      <c r="C52" s="69">
        <v>245281.77</v>
      </c>
    </row>
    <row r="53" spans="1:3">
      <c r="A53" s="67">
        <v>23000</v>
      </c>
      <c r="B53" s="67" t="s">
        <v>47</v>
      </c>
      <c r="C53" s="69">
        <v>159068.81</v>
      </c>
    </row>
    <row r="54" spans="1:3">
      <c r="A54" s="67">
        <v>23100</v>
      </c>
      <c r="B54" s="67" t="s">
        <v>48</v>
      </c>
      <c r="C54" s="69">
        <v>928113.95000000007</v>
      </c>
    </row>
    <row r="55" spans="1:3">
      <c r="A55" s="67">
        <v>23200</v>
      </c>
      <c r="B55" s="67" t="s">
        <v>49</v>
      </c>
      <c r="C55" s="69">
        <v>474107.44</v>
      </c>
    </row>
    <row r="56" spans="1:3">
      <c r="A56" s="67">
        <v>30000</v>
      </c>
      <c r="B56" s="67" t="s">
        <v>50</v>
      </c>
      <c r="C56" s="69">
        <v>52748.259999999995</v>
      </c>
    </row>
    <row r="57" spans="1:3">
      <c r="A57" s="67">
        <v>30100</v>
      </c>
      <c r="B57" s="67" t="s">
        <v>51</v>
      </c>
      <c r="C57" s="69">
        <v>435695.25</v>
      </c>
    </row>
    <row r="58" spans="1:3">
      <c r="A58" s="67">
        <v>30102</v>
      </c>
      <c r="B58" s="67" t="s">
        <v>52</v>
      </c>
      <c r="C58" s="69">
        <v>7757.300000000002</v>
      </c>
    </row>
    <row r="59" spans="1:3">
      <c r="A59" s="67">
        <v>30103</v>
      </c>
      <c r="B59" s="67" t="s">
        <v>53</v>
      </c>
      <c r="C59" s="69">
        <v>10296.77</v>
      </c>
    </row>
    <row r="60" spans="1:3">
      <c r="A60" s="67">
        <v>30104</v>
      </c>
      <c r="B60" s="67" t="s">
        <v>54</v>
      </c>
      <c r="C60" s="69">
        <v>5280.6100000000006</v>
      </c>
    </row>
    <row r="61" spans="1:3">
      <c r="A61" s="67">
        <v>30105</v>
      </c>
      <c r="B61" s="67" t="s">
        <v>55</v>
      </c>
      <c r="C61" s="69">
        <v>52256.409999999996</v>
      </c>
    </row>
    <row r="62" spans="1:3">
      <c r="A62" s="67">
        <v>30200</v>
      </c>
      <c r="B62" s="67" t="s">
        <v>56</v>
      </c>
      <c r="C62" s="69">
        <v>104307.76000000001</v>
      </c>
    </row>
    <row r="63" spans="1:3">
      <c r="A63" s="67">
        <v>30300</v>
      </c>
      <c r="B63" s="67" t="s">
        <v>57</v>
      </c>
      <c r="C63" s="69">
        <v>34602.78</v>
      </c>
    </row>
    <row r="64" spans="1:3">
      <c r="A64" s="67">
        <v>30400</v>
      </c>
      <c r="B64" s="67" t="s">
        <v>58</v>
      </c>
      <c r="C64" s="69">
        <v>70410.95</v>
      </c>
    </row>
    <row r="65" spans="1:3">
      <c r="A65" s="67">
        <v>30405</v>
      </c>
      <c r="B65" s="67" t="s">
        <v>59</v>
      </c>
      <c r="C65" s="69">
        <v>44158.340000000004</v>
      </c>
    </row>
    <row r="66" spans="1:3">
      <c r="A66" s="67">
        <v>30500</v>
      </c>
      <c r="B66" s="67" t="s">
        <v>60</v>
      </c>
      <c r="C66" s="69">
        <v>69277.839999999982</v>
      </c>
    </row>
    <row r="67" spans="1:3">
      <c r="A67" s="67">
        <v>30600</v>
      </c>
      <c r="B67" s="67" t="s">
        <v>61</v>
      </c>
      <c r="C67" s="69">
        <v>54250.06</v>
      </c>
    </row>
    <row r="68" spans="1:3">
      <c r="A68" s="67">
        <v>30601</v>
      </c>
      <c r="B68" s="67" t="s">
        <v>62</v>
      </c>
      <c r="C68" s="69">
        <v>1158.54</v>
      </c>
    </row>
    <row r="69" spans="1:3">
      <c r="A69" s="67">
        <v>30700</v>
      </c>
      <c r="B69" s="67" t="s">
        <v>63</v>
      </c>
      <c r="C69" s="69">
        <v>140570.6</v>
      </c>
    </row>
    <row r="70" spans="1:3">
      <c r="A70" s="67">
        <v>30705</v>
      </c>
      <c r="B70" s="67" t="s">
        <v>64</v>
      </c>
      <c r="C70" s="69">
        <v>27586.519999999997</v>
      </c>
    </row>
    <row r="71" spans="1:3">
      <c r="A71" s="67">
        <v>30800</v>
      </c>
      <c r="B71" s="67" t="s">
        <v>65</v>
      </c>
      <c r="C71" s="69">
        <v>54358.540000000008</v>
      </c>
    </row>
    <row r="72" spans="1:3">
      <c r="A72" s="67">
        <v>30900</v>
      </c>
      <c r="B72" s="67" t="s">
        <v>66</v>
      </c>
      <c r="C72" s="69">
        <v>95893.510000000009</v>
      </c>
    </row>
    <row r="73" spans="1:3">
      <c r="A73" s="67">
        <v>30905</v>
      </c>
      <c r="B73" s="67" t="s">
        <v>67</v>
      </c>
      <c r="C73" s="69">
        <v>22515.919999999998</v>
      </c>
    </row>
    <row r="74" spans="1:3">
      <c r="A74" s="67">
        <v>31000</v>
      </c>
      <c r="B74" s="67" t="s">
        <v>68</v>
      </c>
      <c r="C74" s="69">
        <v>262025.9</v>
      </c>
    </row>
    <row r="75" spans="1:3">
      <c r="A75" s="67">
        <v>31005</v>
      </c>
      <c r="B75" s="67" t="s">
        <v>69</v>
      </c>
      <c r="C75" s="69">
        <v>28728.03</v>
      </c>
    </row>
    <row r="76" spans="1:3">
      <c r="A76" s="67">
        <v>31100</v>
      </c>
      <c r="B76" s="67" t="s">
        <v>70</v>
      </c>
      <c r="C76" s="69">
        <v>525027.66</v>
      </c>
    </row>
    <row r="77" spans="1:3">
      <c r="A77" s="67">
        <v>31101</v>
      </c>
      <c r="B77" s="67" t="s">
        <v>71</v>
      </c>
      <c r="C77" s="69">
        <v>3221.5399999999995</v>
      </c>
    </row>
    <row r="78" spans="1:3">
      <c r="A78" s="67">
        <v>31102</v>
      </c>
      <c r="B78" s="67" t="s">
        <v>72</v>
      </c>
      <c r="C78" s="69">
        <v>7585.5300000000016</v>
      </c>
    </row>
    <row r="79" spans="1:3">
      <c r="A79" s="67">
        <v>31105</v>
      </c>
      <c r="B79" s="67" t="s">
        <v>73</v>
      </c>
      <c r="C79" s="69">
        <v>89794.030000000013</v>
      </c>
    </row>
    <row r="80" spans="1:3">
      <c r="A80" s="67">
        <v>31110</v>
      </c>
      <c r="B80" s="67" t="s">
        <v>74</v>
      </c>
      <c r="C80" s="69">
        <v>115075.34999999998</v>
      </c>
    </row>
    <row r="81" spans="1:3">
      <c r="A81" s="67">
        <v>31200</v>
      </c>
      <c r="B81" s="67" t="s">
        <v>75</v>
      </c>
      <c r="C81" s="69">
        <v>239179.44999999995</v>
      </c>
    </row>
    <row r="82" spans="1:3">
      <c r="A82" s="67">
        <v>31205</v>
      </c>
      <c r="B82" s="67" t="s">
        <v>76</v>
      </c>
      <c r="C82" s="69">
        <v>32313.599999999999</v>
      </c>
    </row>
    <row r="83" spans="1:3">
      <c r="A83" s="67">
        <v>31300</v>
      </c>
      <c r="B83" s="67" t="s">
        <v>77</v>
      </c>
      <c r="C83" s="69">
        <v>599377.03</v>
      </c>
    </row>
    <row r="84" spans="1:3">
      <c r="A84" s="67">
        <v>31301</v>
      </c>
      <c r="B84" s="67" t="s">
        <v>78</v>
      </c>
      <c r="C84" s="69">
        <v>13094.100000000002</v>
      </c>
    </row>
    <row r="85" spans="1:3">
      <c r="A85" s="67">
        <v>31320</v>
      </c>
      <c r="B85" s="67" t="s">
        <v>79</v>
      </c>
      <c r="C85" s="69">
        <v>108244.85</v>
      </c>
    </row>
    <row r="86" spans="1:3">
      <c r="A86" s="67">
        <v>31400</v>
      </c>
      <c r="B86" s="67" t="s">
        <v>80</v>
      </c>
      <c r="C86" s="69">
        <v>249257.61000000002</v>
      </c>
    </row>
    <row r="87" spans="1:3">
      <c r="A87" s="67">
        <v>31405</v>
      </c>
      <c r="B87" s="67" t="s">
        <v>81</v>
      </c>
      <c r="C87" s="69">
        <v>56871.670000000013</v>
      </c>
    </row>
    <row r="88" spans="1:3">
      <c r="A88" s="67">
        <v>31500</v>
      </c>
      <c r="B88" s="67" t="s">
        <v>82</v>
      </c>
      <c r="C88" s="69">
        <v>39746.659999999996</v>
      </c>
    </row>
    <row r="89" spans="1:3">
      <c r="A89" s="67">
        <v>31600</v>
      </c>
      <c r="B89" s="67" t="s">
        <v>83</v>
      </c>
      <c r="C89" s="69">
        <v>176059.3</v>
      </c>
    </row>
    <row r="90" spans="1:3">
      <c r="A90" s="67">
        <v>31605</v>
      </c>
      <c r="B90" s="67" t="s">
        <v>84</v>
      </c>
      <c r="C90" s="69">
        <v>28877.670000000002</v>
      </c>
    </row>
    <row r="91" spans="1:3">
      <c r="A91" s="67">
        <v>31700</v>
      </c>
      <c r="B91" s="67" t="s">
        <v>85</v>
      </c>
      <c r="C91" s="69">
        <v>56151.609999999993</v>
      </c>
    </row>
    <row r="92" spans="1:3">
      <c r="A92" s="67">
        <v>31800</v>
      </c>
      <c r="B92" s="67" t="s">
        <v>86</v>
      </c>
      <c r="C92" s="69">
        <v>318426.54000000004</v>
      </c>
    </row>
    <row r="93" spans="1:3">
      <c r="A93" s="67">
        <v>31805</v>
      </c>
      <c r="B93" s="67" t="s">
        <v>87</v>
      </c>
      <c r="C93" s="69">
        <v>67964.19</v>
      </c>
    </row>
    <row r="94" spans="1:3">
      <c r="A94" s="67">
        <v>31810</v>
      </c>
      <c r="B94" s="67" t="s">
        <v>88</v>
      </c>
      <c r="C94" s="69">
        <v>80788.27</v>
      </c>
    </row>
    <row r="95" spans="1:3">
      <c r="A95" s="67">
        <v>31820</v>
      </c>
      <c r="B95" s="67" t="s">
        <v>89</v>
      </c>
      <c r="C95" s="69">
        <v>66390.600000000006</v>
      </c>
    </row>
    <row r="96" spans="1:3">
      <c r="A96" s="67">
        <v>31900</v>
      </c>
      <c r="B96" s="67" t="s">
        <v>90</v>
      </c>
      <c r="C96" s="69">
        <v>189465.73</v>
      </c>
    </row>
    <row r="97" spans="1:3">
      <c r="A97" s="67">
        <v>32000</v>
      </c>
      <c r="B97" s="67" t="s">
        <v>91</v>
      </c>
      <c r="C97" s="69">
        <v>77877.540000000008</v>
      </c>
    </row>
    <row r="98" spans="1:3">
      <c r="A98" s="67">
        <v>32005</v>
      </c>
      <c r="B98" s="67" t="s">
        <v>92</v>
      </c>
      <c r="C98" s="69">
        <v>19425.11</v>
      </c>
    </row>
    <row r="99" spans="1:3">
      <c r="A99" s="67">
        <v>32100</v>
      </c>
      <c r="B99" s="67" t="s">
        <v>93</v>
      </c>
      <c r="C99" s="69">
        <v>47417.689999999995</v>
      </c>
    </row>
    <row r="100" spans="1:3">
      <c r="A100" s="67">
        <v>32200</v>
      </c>
      <c r="B100" s="67" t="s">
        <v>94</v>
      </c>
      <c r="C100" s="69">
        <v>30338.750000000004</v>
      </c>
    </row>
    <row r="101" spans="1:3">
      <c r="A101" s="67">
        <v>32300</v>
      </c>
      <c r="B101" s="67" t="s">
        <v>95</v>
      </c>
      <c r="C101" s="69">
        <v>322943.08</v>
      </c>
    </row>
    <row r="102" spans="1:3">
      <c r="A102" s="67">
        <v>32305</v>
      </c>
      <c r="B102" s="67" t="s">
        <v>356</v>
      </c>
      <c r="C102" s="69">
        <v>37930.480000000003</v>
      </c>
    </row>
    <row r="103" spans="1:3">
      <c r="A103" s="67">
        <v>32400</v>
      </c>
      <c r="B103" s="67" t="s">
        <v>96</v>
      </c>
      <c r="C103" s="69">
        <v>125396.15999999999</v>
      </c>
    </row>
    <row r="104" spans="1:3">
      <c r="A104" s="67">
        <v>32405</v>
      </c>
      <c r="B104" s="67" t="s">
        <v>97</v>
      </c>
      <c r="C104" s="69">
        <v>33896.119999999995</v>
      </c>
    </row>
    <row r="105" spans="1:3">
      <c r="A105" s="67">
        <v>32410</v>
      </c>
      <c r="B105" s="67" t="s">
        <v>98</v>
      </c>
      <c r="C105" s="69">
        <v>49496.960000000006</v>
      </c>
    </row>
    <row r="106" spans="1:3">
      <c r="A106" s="67">
        <v>32500</v>
      </c>
      <c r="B106" s="67" t="s">
        <v>357</v>
      </c>
      <c r="C106" s="69">
        <v>256876.05</v>
      </c>
    </row>
    <row r="107" spans="1:3">
      <c r="A107" s="67">
        <v>32505</v>
      </c>
      <c r="B107" s="67" t="s">
        <v>100</v>
      </c>
      <c r="C107" s="69">
        <v>42185.91</v>
      </c>
    </row>
    <row r="108" spans="1:3">
      <c r="A108" s="67">
        <v>32600</v>
      </c>
      <c r="B108" s="67" t="s">
        <v>101</v>
      </c>
      <c r="C108" s="69">
        <v>928130.07000000007</v>
      </c>
    </row>
    <row r="109" spans="1:3">
      <c r="A109" s="67">
        <v>32605</v>
      </c>
      <c r="B109" s="67" t="s">
        <v>102</v>
      </c>
      <c r="C109" s="69">
        <v>148755.51</v>
      </c>
    </row>
    <row r="110" spans="1:3">
      <c r="A110" s="67">
        <v>32700</v>
      </c>
      <c r="B110" s="67" t="s">
        <v>103</v>
      </c>
      <c r="C110" s="69">
        <v>86229.17</v>
      </c>
    </row>
    <row r="111" spans="1:3">
      <c r="A111" s="67">
        <v>32800</v>
      </c>
      <c r="B111" s="67" t="s">
        <v>104</v>
      </c>
      <c r="C111" s="69">
        <v>126899.74</v>
      </c>
    </row>
    <row r="112" spans="1:3">
      <c r="A112" s="67">
        <v>32900</v>
      </c>
      <c r="B112" s="67" t="s">
        <v>105</v>
      </c>
      <c r="C112" s="69">
        <v>347007.61</v>
      </c>
    </row>
    <row r="113" spans="1:3">
      <c r="A113" s="67">
        <v>32901</v>
      </c>
      <c r="B113" s="67" t="s">
        <v>358</v>
      </c>
      <c r="C113" s="69">
        <v>7446.01</v>
      </c>
    </row>
    <row r="114" spans="1:3">
      <c r="A114" s="67">
        <v>32905</v>
      </c>
      <c r="B114" s="67" t="s">
        <v>106</v>
      </c>
      <c r="C114" s="69">
        <v>55440.820000000007</v>
      </c>
    </row>
    <row r="115" spans="1:3">
      <c r="A115" s="67">
        <v>32910</v>
      </c>
      <c r="B115" s="67" t="s">
        <v>107</v>
      </c>
      <c r="C115" s="69">
        <v>67671.67</v>
      </c>
    </row>
    <row r="116" spans="1:3">
      <c r="A116" s="67">
        <v>32920</v>
      </c>
      <c r="B116" s="67" t="s">
        <v>108</v>
      </c>
      <c r="C116" s="69">
        <v>53481.360000000008</v>
      </c>
    </row>
    <row r="117" spans="1:3">
      <c r="A117" s="67">
        <v>33000</v>
      </c>
      <c r="B117" s="67" t="s">
        <v>109</v>
      </c>
      <c r="C117" s="69">
        <v>127550.21</v>
      </c>
    </row>
    <row r="118" spans="1:3">
      <c r="A118" s="67">
        <v>33001</v>
      </c>
      <c r="B118" s="67" t="s">
        <v>110</v>
      </c>
      <c r="C118" s="69">
        <v>3806.5999999999995</v>
      </c>
    </row>
    <row r="119" spans="1:3">
      <c r="A119" s="67">
        <v>33027</v>
      </c>
      <c r="B119" s="67" t="s">
        <v>111</v>
      </c>
      <c r="C119" s="69">
        <v>12265.960000000001</v>
      </c>
    </row>
    <row r="120" spans="1:3">
      <c r="A120" s="67">
        <v>33100</v>
      </c>
      <c r="B120" s="67" t="s">
        <v>112</v>
      </c>
      <c r="C120" s="69">
        <v>190615.37</v>
      </c>
    </row>
    <row r="121" spans="1:3">
      <c r="A121" s="67">
        <v>33105</v>
      </c>
      <c r="B121" s="67" t="s">
        <v>113</v>
      </c>
      <c r="C121" s="69">
        <v>22846.15</v>
      </c>
    </row>
    <row r="122" spans="1:3">
      <c r="A122" s="67">
        <v>33200</v>
      </c>
      <c r="B122" s="67" t="s">
        <v>114</v>
      </c>
      <c r="C122" s="69">
        <v>794163.11</v>
      </c>
    </row>
    <row r="123" spans="1:3">
      <c r="A123" s="67">
        <v>33202</v>
      </c>
      <c r="B123" s="67" t="s">
        <v>115</v>
      </c>
      <c r="C123" s="69">
        <v>10327.81</v>
      </c>
    </row>
    <row r="124" spans="1:3">
      <c r="A124" s="67">
        <v>33203</v>
      </c>
      <c r="B124" s="67" t="s">
        <v>116</v>
      </c>
      <c r="C124" s="69">
        <v>6016.8099999999995</v>
      </c>
    </row>
    <row r="125" spans="1:3">
      <c r="A125" s="67">
        <v>33204</v>
      </c>
      <c r="B125" s="67" t="s">
        <v>117</v>
      </c>
      <c r="C125" s="69">
        <v>20426.54</v>
      </c>
    </row>
    <row r="126" spans="1:3">
      <c r="A126" s="67">
        <v>33205</v>
      </c>
      <c r="B126" s="67" t="s">
        <v>118</v>
      </c>
      <c r="C126" s="69">
        <v>73872.429999999993</v>
      </c>
    </row>
    <row r="127" spans="1:3">
      <c r="A127" s="67">
        <v>33206</v>
      </c>
      <c r="B127" s="67" t="s">
        <v>119</v>
      </c>
      <c r="C127" s="69">
        <v>5924.6299999999992</v>
      </c>
    </row>
    <row r="128" spans="1:3">
      <c r="A128" s="67">
        <v>33207</v>
      </c>
      <c r="B128" s="67" t="s">
        <v>319</v>
      </c>
      <c r="C128" s="69">
        <v>11833.340000000002</v>
      </c>
    </row>
    <row r="129" spans="1:3">
      <c r="A129" s="67">
        <v>33208</v>
      </c>
      <c r="B129" s="67" t="s">
        <v>320</v>
      </c>
      <c r="C129" s="69">
        <v>427.81</v>
      </c>
    </row>
    <row r="130" spans="1:3">
      <c r="A130" s="67">
        <v>33209</v>
      </c>
      <c r="B130" s="67" t="s">
        <v>321</v>
      </c>
      <c r="C130" s="69">
        <v>3710.24</v>
      </c>
    </row>
    <row r="131" spans="1:3">
      <c r="A131" s="67">
        <v>33300</v>
      </c>
      <c r="B131" s="67" t="s">
        <v>120</v>
      </c>
      <c r="C131" s="69">
        <v>123856.97</v>
      </c>
    </row>
    <row r="132" spans="1:3">
      <c r="A132" s="67">
        <v>33305</v>
      </c>
      <c r="B132" s="67" t="s">
        <v>121</v>
      </c>
      <c r="C132" s="69">
        <v>36424.839999999997</v>
      </c>
    </row>
    <row r="133" spans="1:3">
      <c r="A133" s="67">
        <v>33400</v>
      </c>
      <c r="B133" s="67" t="s">
        <v>122</v>
      </c>
      <c r="C133" s="69">
        <v>1108217.9099999999</v>
      </c>
    </row>
    <row r="134" spans="1:3">
      <c r="A134" s="67">
        <v>33402</v>
      </c>
      <c r="B134" s="67" t="s">
        <v>123</v>
      </c>
      <c r="C134" s="69">
        <v>7940.0400000000009</v>
      </c>
    </row>
    <row r="135" spans="1:3">
      <c r="A135" s="67">
        <v>33405</v>
      </c>
      <c r="B135" s="67" t="s">
        <v>124</v>
      </c>
      <c r="C135" s="69">
        <v>115508.72</v>
      </c>
    </row>
    <row r="136" spans="1:3">
      <c r="A136" s="67">
        <v>33500</v>
      </c>
      <c r="B136" s="67" t="s">
        <v>125</v>
      </c>
      <c r="C136" s="69">
        <v>165051.19999999998</v>
      </c>
    </row>
    <row r="137" spans="1:3">
      <c r="A137" s="67">
        <v>33501</v>
      </c>
      <c r="B137" s="67" t="s">
        <v>126</v>
      </c>
      <c r="C137" s="69">
        <v>3661.3700000000003</v>
      </c>
    </row>
    <row r="138" spans="1:3">
      <c r="A138" s="67">
        <v>33600</v>
      </c>
      <c r="B138" s="67" t="s">
        <v>127</v>
      </c>
      <c r="C138" s="69">
        <v>570399.3899999999</v>
      </c>
    </row>
    <row r="139" spans="1:3">
      <c r="A139" s="67">
        <v>33605</v>
      </c>
      <c r="B139" s="67" t="s">
        <v>128</v>
      </c>
      <c r="C139" s="69">
        <v>87643.220000000016</v>
      </c>
    </row>
    <row r="140" spans="1:3">
      <c r="A140" s="67">
        <v>33700</v>
      </c>
      <c r="B140" s="67" t="s">
        <v>129</v>
      </c>
      <c r="C140" s="69">
        <v>41193.1</v>
      </c>
    </row>
    <row r="141" spans="1:3">
      <c r="A141" s="67">
        <v>33800</v>
      </c>
      <c r="B141" s="67" t="s">
        <v>130</v>
      </c>
      <c r="C141" s="69">
        <v>31137.09</v>
      </c>
    </row>
    <row r="142" spans="1:3">
      <c r="A142" s="67">
        <v>33900</v>
      </c>
      <c r="B142" s="67" t="s">
        <v>131</v>
      </c>
      <c r="C142" s="69">
        <v>160658.46</v>
      </c>
    </row>
    <row r="143" spans="1:3">
      <c r="A143" s="67">
        <v>34000</v>
      </c>
      <c r="B143" s="67" t="s">
        <v>132</v>
      </c>
      <c r="C143" s="69">
        <v>67651.790000000008</v>
      </c>
    </row>
    <row r="144" spans="1:3">
      <c r="A144" s="67">
        <v>34100</v>
      </c>
      <c r="B144" s="67" t="s">
        <v>133</v>
      </c>
      <c r="C144" s="69">
        <v>1513303.5499999998</v>
      </c>
    </row>
    <row r="145" spans="1:3">
      <c r="A145" s="67">
        <v>34105</v>
      </c>
      <c r="B145" s="67" t="s">
        <v>134</v>
      </c>
      <c r="C145" s="69">
        <v>147116.25000000003</v>
      </c>
    </row>
    <row r="146" spans="1:3">
      <c r="A146" s="67">
        <v>34200</v>
      </c>
      <c r="B146" s="67" t="s">
        <v>135</v>
      </c>
      <c r="C146" s="69">
        <v>56490.87</v>
      </c>
    </row>
    <row r="147" spans="1:3">
      <c r="A147" s="67">
        <v>34205</v>
      </c>
      <c r="B147" s="67" t="s">
        <v>136</v>
      </c>
      <c r="C147" s="69">
        <v>27730.89</v>
      </c>
    </row>
    <row r="148" spans="1:3">
      <c r="A148" s="67">
        <v>34220</v>
      </c>
      <c r="B148" s="67" t="s">
        <v>137</v>
      </c>
      <c r="C148" s="69">
        <v>61557.69</v>
      </c>
    </row>
    <row r="149" spans="1:3">
      <c r="A149" s="67">
        <v>34230</v>
      </c>
      <c r="B149" s="67" t="s">
        <v>138</v>
      </c>
      <c r="C149" s="69">
        <v>24011.019999999997</v>
      </c>
    </row>
    <row r="150" spans="1:3">
      <c r="A150" s="67">
        <v>34300</v>
      </c>
      <c r="B150" s="67" t="s">
        <v>139</v>
      </c>
      <c r="C150" s="69">
        <v>363946.58000000007</v>
      </c>
    </row>
    <row r="151" spans="1:3">
      <c r="A151" s="67">
        <v>34400</v>
      </c>
      <c r="B151" s="67" t="s">
        <v>140</v>
      </c>
      <c r="C151" s="69">
        <v>147297.07</v>
      </c>
    </row>
    <row r="152" spans="1:3">
      <c r="A152" s="67">
        <v>34405</v>
      </c>
      <c r="B152" s="67" t="s">
        <v>141</v>
      </c>
      <c r="C152" s="69">
        <v>31269.49</v>
      </c>
    </row>
    <row r="153" spans="1:3">
      <c r="A153" s="67">
        <v>34500</v>
      </c>
      <c r="B153" s="67" t="s">
        <v>142</v>
      </c>
      <c r="C153" s="69">
        <v>266726.66000000003</v>
      </c>
    </row>
    <row r="154" spans="1:3">
      <c r="A154" s="67">
        <v>34501</v>
      </c>
      <c r="B154" s="67" t="s">
        <v>143</v>
      </c>
      <c r="C154" s="69">
        <v>3062.1299999999992</v>
      </c>
    </row>
    <row r="155" spans="1:3">
      <c r="A155" s="67">
        <v>34505</v>
      </c>
      <c r="B155" s="67" t="s">
        <v>144</v>
      </c>
      <c r="C155" s="69">
        <v>39360.39</v>
      </c>
    </row>
    <row r="156" spans="1:3">
      <c r="A156" s="67">
        <v>34600</v>
      </c>
      <c r="B156" s="67" t="s">
        <v>145</v>
      </c>
      <c r="C156" s="69">
        <v>67895.11</v>
      </c>
    </row>
    <row r="157" spans="1:3">
      <c r="A157" s="67">
        <v>34605</v>
      </c>
      <c r="B157" s="67" t="s">
        <v>146</v>
      </c>
      <c r="C157" s="69">
        <v>14563.639999999998</v>
      </c>
    </row>
    <row r="158" spans="1:3">
      <c r="A158" s="67">
        <v>34700</v>
      </c>
      <c r="B158" s="67" t="s">
        <v>147</v>
      </c>
      <c r="C158" s="69">
        <v>161601.08000000002</v>
      </c>
    </row>
    <row r="159" spans="1:3">
      <c r="A159" s="67">
        <v>34800</v>
      </c>
      <c r="B159" s="67" t="s">
        <v>148</v>
      </c>
      <c r="C159" s="69">
        <v>21831.69</v>
      </c>
    </row>
    <row r="160" spans="1:3">
      <c r="A160" s="67">
        <v>34900</v>
      </c>
      <c r="B160" s="67" t="s">
        <v>359</v>
      </c>
      <c r="C160" s="69">
        <v>389780.2</v>
      </c>
    </row>
    <row r="161" spans="1:3">
      <c r="A161" s="67">
        <v>34901</v>
      </c>
      <c r="B161" s="67" t="s">
        <v>360</v>
      </c>
      <c r="C161" s="69">
        <v>8350.2199999999993</v>
      </c>
    </row>
    <row r="162" spans="1:3">
      <c r="A162" s="67">
        <v>34903</v>
      </c>
      <c r="B162" s="67" t="s">
        <v>149</v>
      </c>
      <c r="C162" s="69">
        <v>981.61</v>
      </c>
    </row>
    <row r="163" spans="1:3">
      <c r="A163" s="67">
        <v>34905</v>
      </c>
      <c r="B163" s="67" t="s">
        <v>150</v>
      </c>
      <c r="C163" s="69">
        <v>39701.960000000006</v>
      </c>
    </row>
    <row r="164" spans="1:3">
      <c r="A164" s="67">
        <v>34910</v>
      </c>
      <c r="B164" s="67" t="s">
        <v>151</v>
      </c>
      <c r="C164" s="69">
        <v>114986.66</v>
      </c>
    </row>
    <row r="165" spans="1:3">
      <c r="A165" s="67">
        <v>35000</v>
      </c>
      <c r="B165" s="67" t="s">
        <v>152</v>
      </c>
      <c r="C165" s="69">
        <v>77855.260000000009</v>
      </c>
    </row>
    <row r="166" spans="1:3">
      <c r="A166" s="67">
        <v>35005</v>
      </c>
      <c r="B166" s="67" t="s">
        <v>153</v>
      </c>
      <c r="C166" s="69">
        <v>39299.710000000006</v>
      </c>
    </row>
    <row r="167" spans="1:3">
      <c r="A167" s="67">
        <v>35100</v>
      </c>
      <c r="B167" s="67" t="s">
        <v>154</v>
      </c>
      <c r="C167" s="69">
        <v>663327.75</v>
      </c>
    </row>
    <row r="168" spans="1:3">
      <c r="A168" s="67">
        <v>35105</v>
      </c>
      <c r="B168" s="67" t="s">
        <v>155</v>
      </c>
      <c r="C168" s="69">
        <v>61205.34</v>
      </c>
    </row>
    <row r="169" spans="1:3">
      <c r="A169" s="67">
        <v>35106</v>
      </c>
      <c r="B169" s="67" t="s">
        <v>156</v>
      </c>
      <c r="C169" s="69">
        <v>13107.439999999999</v>
      </c>
    </row>
    <row r="170" spans="1:3">
      <c r="A170" s="67">
        <v>35200</v>
      </c>
      <c r="B170" s="67" t="s">
        <v>157</v>
      </c>
      <c r="C170" s="69">
        <v>32504.579999999994</v>
      </c>
    </row>
    <row r="171" spans="1:3">
      <c r="A171" s="67">
        <v>35300</v>
      </c>
      <c r="B171" s="67" t="s">
        <v>158</v>
      </c>
      <c r="C171" s="69">
        <v>203327.35</v>
      </c>
    </row>
    <row r="172" spans="1:3">
      <c r="A172" s="67">
        <v>35305</v>
      </c>
      <c r="B172" s="67" t="s">
        <v>159</v>
      </c>
      <c r="C172" s="69">
        <v>78814.81</v>
      </c>
    </row>
    <row r="173" spans="1:3">
      <c r="A173" s="67">
        <v>35400</v>
      </c>
      <c r="B173" s="67" t="s">
        <v>160</v>
      </c>
      <c r="C173" s="69">
        <v>164103.95000000004</v>
      </c>
    </row>
    <row r="174" spans="1:3">
      <c r="A174" s="67">
        <v>35401</v>
      </c>
      <c r="B174" s="67" t="s">
        <v>161</v>
      </c>
      <c r="C174" s="69">
        <v>1718.3300000000002</v>
      </c>
    </row>
    <row r="175" spans="1:3">
      <c r="A175" s="67">
        <v>35405</v>
      </c>
      <c r="B175" s="67" t="s">
        <v>162</v>
      </c>
      <c r="C175" s="69">
        <v>55185.97</v>
      </c>
    </row>
    <row r="176" spans="1:3">
      <c r="A176" s="67">
        <v>35500</v>
      </c>
      <c r="B176" s="67" t="s">
        <v>163</v>
      </c>
      <c r="C176" s="69">
        <v>214543.75</v>
      </c>
    </row>
    <row r="177" spans="1:3">
      <c r="A177" s="67">
        <v>35600</v>
      </c>
      <c r="B177" s="67" t="s">
        <v>164</v>
      </c>
      <c r="C177" s="69">
        <v>92646.709999999992</v>
      </c>
    </row>
    <row r="178" spans="1:3">
      <c r="A178" s="67">
        <v>35700</v>
      </c>
      <c r="B178" s="67" t="s">
        <v>165</v>
      </c>
      <c r="C178" s="69">
        <v>51153.68</v>
      </c>
    </row>
    <row r="179" spans="1:3">
      <c r="A179" s="67">
        <v>35800</v>
      </c>
      <c r="B179" s="67" t="s">
        <v>166</v>
      </c>
      <c r="C179" s="69">
        <v>77568.010000000009</v>
      </c>
    </row>
    <row r="180" spans="1:3">
      <c r="A180" s="67">
        <v>35805</v>
      </c>
      <c r="B180" s="67" t="s">
        <v>167</v>
      </c>
      <c r="C180" s="69">
        <v>15158.26</v>
      </c>
    </row>
    <row r="181" spans="1:3">
      <c r="A181" s="67">
        <v>35900</v>
      </c>
      <c r="B181" s="67" t="s">
        <v>168</v>
      </c>
      <c r="C181" s="69">
        <v>131766.73000000001</v>
      </c>
    </row>
    <row r="182" spans="1:3">
      <c r="A182" s="67">
        <v>35905</v>
      </c>
      <c r="B182" s="67" t="s">
        <v>169</v>
      </c>
      <c r="C182" s="69">
        <v>22531.5</v>
      </c>
    </row>
    <row r="183" spans="1:3">
      <c r="A183" s="67">
        <v>36000</v>
      </c>
      <c r="B183" s="67" t="s">
        <v>170</v>
      </c>
      <c r="C183" s="69">
        <v>2977937.9800000004</v>
      </c>
    </row>
    <row r="184" spans="1:3">
      <c r="A184" s="67">
        <v>36001</v>
      </c>
      <c r="B184" s="67" t="s">
        <v>171</v>
      </c>
      <c r="C184" s="69">
        <v>1690.49</v>
      </c>
    </row>
    <row r="185" spans="1:3">
      <c r="A185" s="67">
        <v>36003</v>
      </c>
      <c r="B185" s="67" t="s">
        <v>173</v>
      </c>
      <c r="C185" s="69">
        <v>19521.96</v>
      </c>
    </row>
    <row r="186" spans="1:3">
      <c r="A186" s="67">
        <v>36004</v>
      </c>
      <c r="B186" s="67" t="s">
        <v>361</v>
      </c>
      <c r="C186" s="69">
        <v>10314.74</v>
      </c>
    </row>
    <row r="187" spans="1:3">
      <c r="A187" s="67">
        <v>36005</v>
      </c>
      <c r="B187" s="67" t="s">
        <v>174</v>
      </c>
      <c r="C187" s="69">
        <v>278100.07</v>
      </c>
    </row>
    <row r="188" spans="1:3">
      <c r="A188" s="67">
        <v>36006</v>
      </c>
      <c r="B188" s="67" t="s">
        <v>175</v>
      </c>
      <c r="C188" s="69">
        <v>25314.199999999997</v>
      </c>
    </row>
    <row r="189" spans="1:3">
      <c r="A189" s="67">
        <v>36007</v>
      </c>
      <c r="B189" s="67" t="s">
        <v>176</v>
      </c>
      <c r="C189" s="69">
        <v>9308.619999999999</v>
      </c>
    </row>
    <row r="190" spans="1:3">
      <c r="A190" s="67">
        <v>36008</v>
      </c>
      <c r="B190" s="67" t="s">
        <v>177</v>
      </c>
      <c r="C190" s="69">
        <v>26211.189999999995</v>
      </c>
    </row>
    <row r="191" spans="1:3">
      <c r="A191" s="67">
        <v>36009</v>
      </c>
      <c r="B191" s="67" t="s">
        <v>178</v>
      </c>
      <c r="C191" s="69">
        <v>6472.85</v>
      </c>
    </row>
    <row r="192" spans="1:3">
      <c r="A192" s="67">
        <v>36100</v>
      </c>
      <c r="B192" s="67" t="s">
        <v>179</v>
      </c>
      <c r="C192" s="69">
        <v>42782.36</v>
      </c>
    </row>
    <row r="193" spans="1:3">
      <c r="A193" s="67">
        <v>36102</v>
      </c>
      <c r="B193" s="67" t="s">
        <v>180</v>
      </c>
      <c r="C193" s="69">
        <v>9283.81</v>
      </c>
    </row>
    <row r="194" spans="1:3">
      <c r="A194" s="67">
        <v>36105</v>
      </c>
      <c r="B194" s="67" t="s">
        <v>181</v>
      </c>
      <c r="C194" s="69">
        <v>24021.23</v>
      </c>
    </row>
    <row r="195" spans="1:3">
      <c r="A195" s="67">
        <v>36200</v>
      </c>
      <c r="B195" s="67" t="s">
        <v>182</v>
      </c>
      <c r="C195" s="69">
        <v>87686.01999999999</v>
      </c>
    </row>
    <row r="196" spans="1:3">
      <c r="A196" s="67">
        <v>36205</v>
      </c>
      <c r="B196" s="67" t="s">
        <v>183</v>
      </c>
      <c r="C196" s="69">
        <v>15509.11</v>
      </c>
    </row>
    <row r="197" spans="1:3">
      <c r="A197" s="67">
        <v>36300</v>
      </c>
      <c r="B197" s="67" t="s">
        <v>184</v>
      </c>
      <c r="C197" s="69">
        <v>262977.85000000003</v>
      </c>
    </row>
    <row r="198" spans="1:3">
      <c r="A198" s="67">
        <v>36301</v>
      </c>
      <c r="B198" s="67" t="s">
        <v>185</v>
      </c>
      <c r="C198" s="69">
        <v>3494.25</v>
      </c>
    </row>
    <row r="199" spans="1:3">
      <c r="A199" s="67">
        <v>36302</v>
      </c>
      <c r="B199" s="67" t="s">
        <v>186</v>
      </c>
      <c r="C199" s="69">
        <v>5463.68</v>
      </c>
    </row>
    <row r="200" spans="1:3">
      <c r="A200" s="67">
        <v>36303</v>
      </c>
      <c r="B200" s="67" t="s">
        <v>362</v>
      </c>
      <c r="C200" s="69">
        <v>2429.2200000000003</v>
      </c>
    </row>
    <row r="201" spans="1:3">
      <c r="A201" s="67">
        <v>36305</v>
      </c>
      <c r="B201" s="67" t="s">
        <v>187</v>
      </c>
      <c r="C201" s="69">
        <v>58084.5</v>
      </c>
    </row>
    <row r="202" spans="1:3">
      <c r="A202" s="67">
        <v>36310</v>
      </c>
      <c r="B202" s="67" t="s">
        <v>345</v>
      </c>
      <c r="C202" s="69">
        <v>1876.1600000000003</v>
      </c>
    </row>
    <row r="203" spans="1:3">
      <c r="A203" s="67">
        <v>36400</v>
      </c>
      <c r="B203" s="67" t="s">
        <v>188</v>
      </c>
      <c r="C203" s="69">
        <v>309619.56000000006</v>
      </c>
    </row>
    <row r="204" spans="1:3">
      <c r="A204" s="67">
        <v>36405</v>
      </c>
      <c r="B204" s="67" t="s">
        <v>363</v>
      </c>
      <c r="C204" s="69">
        <v>50823.42</v>
      </c>
    </row>
    <row r="205" spans="1:3">
      <c r="A205" s="67">
        <v>36500</v>
      </c>
      <c r="B205" s="67" t="s">
        <v>189</v>
      </c>
      <c r="C205" s="69">
        <v>572249.53</v>
      </c>
    </row>
    <row r="206" spans="1:3">
      <c r="A206" s="67">
        <v>36501</v>
      </c>
      <c r="B206" s="67" t="s">
        <v>190</v>
      </c>
      <c r="C206" s="69">
        <v>6505.619999999999</v>
      </c>
    </row>
    <row r="207" spans="1:3">
      <c r="A207" s="67">
        <v>36502</v>
      </c>
      <c r="B207" s="67" t="s">
        <v>191</v>
      </c>
      <c r="C207" s="69">
        <v>2331.2100000000005</v>
      </c>
    </row>
    <row r="208" spans="1:3">
      <c r="A208" s="67">
        <v>36505</v>
      </c>
      <c r="B208" s="67" t="s">
        <v>192</v>
      </c>
      <c r="C208" s="69">
        <v>123301.62</v>
      </c>
    </row>
    <row r="209" spans="1:3">
      <c r="A209" s="67">
        <v>36600</v>
      </c>
      <c r="B209" s="67" t="s">
        <v>193</v>
      </c>
      <c r="C209" s="69">
        <v>47154.920000000006</v>
      </c>
    </row>
    <row r="210" spans="1:3">
      <c r="A210" s="67">
        <v>36601</v>
      </c>
      <c r="B210" s="67" t="s">
        <v>194</v>
      </c>
      <c r="C210" s="69">
        <v>20183.27</v>
      </c>
    </row>
    <row r="211" spans="1:3">
      <c r="A211" s="67">
        <v>36700</v>
      </c>
      <c r="B211" s="67" t="s">
        <v>195</v>
      </c>
      <c r="C211" s="69">
        <v>474901.66000000003</v>
      </c>
    </row>
    <row r="212" spans="1:3">
      <c r="A212" s="67">
        <v>36701</v>
      </c>
      <c r="B212" s="67" t="s">
        <v>196</v>
      </c>
      <c r="C212" s="69">
        <v>1320.15</v>
      </c>
    </row>
    <row r="213" spans="1:3">
      <c r="A213" s="67">
        <v>36705</v>
      </c>
      <c r="B213" s="67" t="s">
        <v>197</v>
      </c>
      <c r="C213" s="69">
        <v>60357.66</v>
      </c>
    </row>
    <row r="214" spans="1:3">
      <c r="A214" s="67">
        <v>36800</v>
      </c>
      <c r="B214" s="67" t="s">
        <v>198</v>
      </c>
      <c r="C214" s="69">
        <v>190881.64</v>
      </c>
    </row>
    <row r="215" spans="1:3">
      <c r="A215" s="67">
        <v>36802</v>
      </c>
      <c r="B215" s="67" t="s">
        <v>200</v>
      </c>
      <c r="C215" s="69">
        <v>5294.97</v>
      </c>
    </row>
    <row r="216" spans="1:3">
      <c r="A216" s="67">
        <v>36810</v>
      </c>
      <c r="B216" s="67" t="s">
        <v>364</v>
      </c>
      <c r="C216" s="69">
        <v>341581.74999999994</v>
      </c>
    </row>
    <row r="217" spans="1:3">
      <c r="A217" s="67">
        <v>36900</v>
      </c>
      <c r="B217" s="67" t="s">
        <v>201</v>
      </c>
      <c r="C217" s="69">
        <v>35198.03</v>
      </c>
    </row>
    <row r="218" spans="1:3">
      <c r="A218" s="67">
        <v>36901</v>
      </c>
      <c r="B218" s="67" t="s">
        <v>202</v>
      </c>
      <c r="C218" s="69">
        <v>12047.870000000003</v>
      </c>
    </row>
    <row r="219" spans="1:3">
      <c r="A219" s="67">
        <v>36905</v>
      </c>
      <c r="B219" s="67" t="s">
        <v>203</v>
      </c>
      <c r="C219" s="69">
        <v>13593.390000000001</v>
      </c>
    </row>
    <row r="220" spans="1:3">
      <c r="A220" s="67">
        <v>37000</v>
      </c>
      <c r="B220" s="67" t="s">
        <v>204</v>
      </c>
      <c r="C220" s="69">
        <v>116348.25999999998</v>
      </c>
    </row>
    <row r="221" spans="1:3">
      <c r="A221" s="67">
        <v>37001</v>
      </c>
      <c r="B221" s="67" t="s">
        <v>335</v>
      </c>
      <c r="C221" s="69">
        <v>3916.91</v>
      </c>
    </row>
    <row r="222" spans="1:3">
      <c r="A222" s="67">
        <v>37005</v>
      </c>
      <c r="B222" s="67" t="s">
        <v>205</v>
      </c>
      <c r="C222" s="69">
        <v>32154.140000000003</v>
      </c>
    </row>
    <row r="223" spans="1:3">
      <c r="A223" s="67">
        <v>37100</v>
      </c>
      <c r="B223" s="67" t="s">
        <v>206</v>
      </c>
      <c r="C223" s="69">
        <v>167057.94999999998</v>
      </c>
    </row>
    <row r="224" spans="1:3">
      <c r="A224" s="67">
        <v>37200</v>
      </c>
      <c r="B224" s="67" t="s">
        <v>207</v>
      </c>
      <c r="C224" s="69">
        <v>38633.950000000004</v>
      </c>
    </row>
    <row r="225" spans="1:3">
      <c r="A225" s="67">
        <v>37300</v>
      </c>
      <c r="B225" s="67" t="s">
        <v>208</v>
      </c>
      <c r="C225" s="69">
        <v>98821.139999999985</v>
      </c>
    </row>
    <row r="226" spans="1:3">
      <c r="A226" s="67">
        <v>37301</v>
      </c>
      <c r="B226" s="67" t="s">
        <v>209</v>
      </c>
      <c r="C226" s="69">
        <v>10804.22</v>
      </c>
    </row>
    <row r="227" spans="1:3">
      <c r="A227" s="67">
        <v>37305</v>
      </c>
      <c r="B227" s="67" t="s">
        <v>210</v>
      </c>
      <c r="C227" s="69">
        <v>34140.31</v>
      </c>
    </row>
    <row r="228" spans="1:3">
      <c r="A228" s="67">
        <v>37400</v>
      </c>
      <c r="B228" s="67" t="s">
        <v>211</v>
      </c>
      <c r="C228" s="69">
        <v>454142.18999999994</v>
      </c>
    </row>
    <row r="229" spans="1:3">
      <c r="A229" s="67">
        <v>37405</v>
      </c>
      <c r="B229" s="67" t="s">
        <v>212</v>
      </c>
      <c r="C229" s="69">
        <v>110550.05000000002</v>
      </c>
    </row>
    <row r="230" spans="1:3">
      <c r="A230" s="67">
        <v>37500</v>
      </c>
      <c r="B230" s="67" t="s">
        <v>213</v>
      </c>
      <c r="C230" s="69">
        <v>56259.76</v>
      </c>
    </row>
    <row r="231" spans="1:3">
      <c r="A231" s="67">
        <v>37600</v>
      </c>
      <c r="B231" s="67" t="s">
        <v>214</v>
      </c>
      <c r="C231" s="69">
        <v>327896.90999999997</v>
      </c>
    </row>
    <row r="232" spans="1:3">
      <c r="A232" s="67">
        <v>37601</v>
      </c>
      <c r="B232" s="67" t="s">
        <v>215</v>
      </c>
      <c r="C232" s="69">
        <v>11452.599999999999</v>
      </c>
    </row>
    <row r="233" spans="1:3">
      <c r="A233" s="67">
        <v>37605</v>
      </c>
      <c r="B233" s="67" t="s">
        <v>216</v>
      </c>
      <c r="C233" s="69">
        <v>41157.100000000006</v>
      </c>
    </row>
    <row r="234" spans="1:3">
      <c r="A234" s="67">
        <v>37610</v>
      </c>
      <c r="B234" s="67" t="s">
        <v>217</v>
      </c>
      <c r="C234" s="69">
        <v>96267.4</v>
      </c>
    </row>
    <row r="235" spans="1:3">
      <c r="A235" s="67">
        <v>37700</v>
      </c>
      <c r="B235" s="67" t="s">
        <v>218</v>
      </c>
      <c r="C235" s="69">
        <v>144058.43000000002</v>
      </c>
    </row>
    <row r="236" spans="1:3">
      <c r="A236" s="67">
        <v>37705</v>
      </c>
      <c r="B236" s="67" t="s">
        <v>219</v>
      </c>
      <c r="C236" s="69">
        <v>44473.340000000004</v>
      </c>
    </row>
    <row r="237" spans="1:3">
      <c r="A237" s="67">
        <v>37800</v>
      </c>
      <c r="B237" s="67" t="s">
        <v>220</v>
      </c>
      <c r="C237" s="69">
        <v>449392.15</v>
      </c>
    </row>
    <row r="238" spans="1:3">
      <c r="A238" s="67">
        <v>37801</v>
      </c>
      <c r="B238" s="67" t="s">
        <v>221</v>
      </c>
      <c r="C238" s="69">
        <v>2733.0699999999997</v>
      </c>
    </row>
    <row r="239" spans="1:3">
      <c r="A239" s="67">
        <v>37805</v>
      </c>
      <c r="B239" s="67" t="s">
        <v>222</v>
      </c>
      <c r="C239" s="69">
        <v>36758.989999999991</v>
      </c>
    </row>
    <row r="240" spans="1:3">
      <c r="A240" s="67">
        <v>37900</v>
      </c>
      <c r="B240" s="67" t="s">
        <v>223</v>
      </c>
      <c r="C240" s="69">
        <v>238928.03999999995</v>
      </c>
    </row>
    <row r="241" spans="1:3">
      <c r="A241" s="67">
        <v>37901</v>
      </c>
      <c r="B241" s="67" t="s">
        <v>224</v>
      </c>
      <c r="C241" s="69">
        <v>3306.4500000000003</v>
      </c>
    </row>
    <row r="242" spans="1:3">
      <c r="A242" s="67">
        <v>37905</v>
      </c>
      <c r="B242" s="67" t="s">
        <v>225</v>
      </c>
      <c r="C242" s="69">
        <v>31794.230000000003</v>
      </c>
    </row>
    <row r="243" spans="1:3">
      <c r="A243" s="67">
        <v>38000</v>
      </c>
      <c r="B243" s="67" t="s">
        <v>226</v>
      </c>
      <c r="C243" s="69">
        <v>381705.85</v>
      </c>
    </row>
    <row r="244" spans="1:3">
      <c r="A244" s="67">
        <v>38005</v>
      </c>
      <c r="B244" s="67" t="s">
        <v>227</v>
      </c>
      <c r="C244" s="69">
        <v>76597.34</v>
      </c>
    </row>
    <row r="245" spans="1:3">
      <c r="A245" s="67">
        <v>38100</v>
      </c>
      <c r="B245" s="67" t="s">
        <v>228</v>
      </c>
      <c r="C245" s="69">
        <v>177403.91999999998</v>
      </c>
    </row>
    <row r="246" spans="1:3">
      <c r="A246" s="67">
        <v>38105</v>
      </c>
      <c r="B246" s="67" t="s">
        <v>229</v>
      </c>
      <c r="C246" s="69">
        <v>35939.24</v>
      </c>
    </row>
    <row r="247" spans="1:3">
      <c r="A247" s="67">
        <v>38200</v>
      </c>
      <c r="B247" s="67" t="s">
        <v>230</v>
      </c>
      <c r="C247" s="69">
        <v>162964.79999999999</v>
      </c>
    </row>
    <row r="248" spans="1:3">
      <c r="A248" s="67">
        <v>38205</v>
      </c>
      <c r="B248" s="67" t="s">
        <v>231</v>
      </c>
      <c r="C248" s="69">
        <v>27024.13</v>
      </c>
    </row>
    <row r="249" spans="1:3">
      <c r="A249" s="67">
        <v>38210</v>
      </c>
      <c r="B249" s="67" t="s">
        <v>232</v>
      </c>
      <c r="C249" s="69">
        <v>61309.97</v>
      </c>
    </row>
    <row r="250" spans="1:3">
      <c r="A250" s="67">
        <v>38300</v>
      </c>
      <c r="B250" s="67" t="s">
        <v>233</v>
      </c>
      <c r="C250" s="69">
        <v>130518.71000000002</v>
      </c>
    </row>
    <row r="251" spans="1:3">
      <c r="A251" s="67">
        <v>38400</v>
      </c>
      <c r="B251" s="67" t="s">
        <v>234</v>
      </c>
      <c r="C251" s="69">
        <v>162424.31999999998</v>
      </c>
    </row>
    <row r="252" spans="1:3">
      <c r="A252" s="67">
        <v>38402</v>
      </c>
      <c r="B252" s="67" t="s">
        <v>235</v>
      </c>
      <c r="C252" s="69">
        <v>5917.17</v>
      </c>
    </row>
    <row r="253" spans="1:3">
      <c r="A253" s="67">
        <v>38405</v>
      </c>
      <c r="B253" s="67" t="s">
        <v>236</v>
      </c>
      <c r="C253" s="69">
        <v>40917.86</v>
      </c>
    </row>
    <row r="254" spans="1:3">
      <c r="A254" s="67">
        <v>38500</v>
      </c>
      <c r="B254" s="67" t="s">
        <v>237</v>
      </c>
      <c r="C254" s="69">
        <v>127166.06999999999</v>
      </c>
    </row>
    <row r="255" spans="1:3">
      <c r="A255" s="67">
        <v>38600</v>
      </c>
      <c r="B255" s="67" t="s">
        <v>238</v>
      </c>
      <c r="C255" s="69">
        <v>161419.29999999999</v>
      </c>
    </row>
    <row r="256" spans="1:3">
      <c r="A256" s="67">
        <v>38601</v>
      </c>
      <c r="B256" s="67" t="s">
        <v>239</v>
      </c>
      <c r="C256" s="69">
        <v>1757.8399999999997</v>
      </c>
    </row>
    <row r="257" spans="1:3">
      <c r="A257" s="67">
        <v>38602</v>
      </c>
      <c r="B257" s="67" t="s">
        <v>240</v>
      </c>
      <c r="C257" s="69">
        <v>11491.18</v>
      </c>
    </row>
    <row r="258" spans="1:3">
      <c r="A258" s="67">
        <v>38605</v>
      </c>
      <c r="B258" s="67" t="s">
        <v>241</v>
      </c>
      <c r="C258" s="69">
        <v>45446.080000000002</v>
      </c>
    </row>
    <row r="259" spans="1:3">
      <c r="A259" s="67">
        <v>38610</v>
      </c>
      <c r="B259" s="67" t="s">
        <v>242</v>
      </c>
      <c r="C259" s="69">
        <v>34321.26</v>
      </c>
    </row>
    <row r="260" spans="1:3">
      <c r="A260" s="67">
        <v>38620</v>
      </c>
      <c r="B260" s="67" t="s">
        <v>243</v>
      </c>
      <c r="C260" s="69">
        <v>27051.29</v>
      </c>
    </row>
    <row r="261" spans="1:3">
      <c r="A261" s="67">
        <v>38700</v>
      </c>
      <c r="B261" s="67" t="s">
        <v>244</v>
      </c>
      <c r="C261" s="69">
        <v>46511.909999999989</v>
      </c>
    </row>
    <row r="262" spans="1:3">
      <c r="A262" s="67">
        <v>38701</v>
      </c>
      <c r="B262" s="67" t="s">
        <v>245</v>
      </c>
      <c r="C262" s="69">
        <v>3118.82</v>
      </c>
    </row>
    <row r="263" spans="1:3">
      <c r="A263" s="67">
        <v>38800</v>
      </c>
      <c r="B263" s="67" t="s">
        <v>246</v>
      </c>
      <c r="C263" s="69">
        <v>81109.509999999995</v>
      </c>
    </row>
    <row r="264" spans="1:3">
      <c r="A264" s="67">
        <v>38801</v>
      </c>
      <c r="B264" s="67" t="s">
        <v>247</v>
      </c>
      <c r="C264" s="69">
        <v>5746.9699999999993</v>
      </c>
    </row>
    <row r="265" spans="1:3">
      <c r="A265" s="67">
        <v>38900</v>
      </c>
      <c r="B265" s="67" t="s">
        <v>248</v>
      </c>
      <c r="C265" s="69">
        <v>18176.2</v>
      </c>
    </row>
    <row r="266" spans="1:3">
      <c r="A266" s="67">
        <v>39000</v>
      </c>
      <c r="B266" s="67" t="s">
        <v>249</v>
      </c>
      <c r="C266" s="69">
        <v>795523.97000000009</v>
      </c>
    </row>
    <row r="267" spans="1:3">
      <c r="A267" s="67">
        <v>39100</v>
      </c>
      <c r="B267" s="67" t="s">
        <v>250</v>
      </c>
      <c r="C267" s="69">
        <v>134585.29</v>
      </c>
    </row>
    <row r="268" spans="1:3">
      <c r="A268" s="67">
        <v>39101</v>
      </c>
      <c r="B268" s="67" t="s">
        <v>251</v>
      </c>
      <c r="C268" s="69">
        <v>10761.84</v>
      </c>
    </row>
    <row r="269" spans="1:3">
      <c r="A269" s="67">
        <v>39105</v>
      </c>
      <c r="B269" s="67" t="s">
        <v>252</v>
      </c>
      <c r="C269" s="69">
        <v>53596.78</v>
      </c>
    </row>
    <row r="270" spans="1:3">
      <c r="A270" s="67">
        <v>39200</v>
      </c>
      <c r="B270" s="67" t="s">
        <v>365</v>
      </c>
      <c r="C270" s="69">
        <v>3324167.77</v>
      </c>
    </row>
    <row r="271" spans="1:3">
      <c r="A271" s="67">
        <v>39201</v>
      </c>
      <c r="B271" s="67" t="s">
        <v>253</v>
      </c>
      <c r="C271" s="69">
        <v>8158.01</v>
      </c>
    </row>
    <row r="272" spans="1:3">
      <c r="A272" s="67">
        <v>39204</v>
      </c>
      <c r="B272" s="67" t="s">
        <v>254</v>
      </c>
      <c r="C272" s="69">
        <v>8268.39</v>
      </c>
    </row>
    <row r="273" spans="1:3">
      <c r="A273" s="67">
        <v>39205</v>
      </c>
      <c r="B273" s="67" t="s">
        <v>255</v>
      </c>
      <c r="C273" s="69">
        <v>294890.14999999997</v>
      </c>
    </row>
    <row r="274" spans="1:3">
      <c r="A274" s="67">
        <v>39208</v>
      </c>
      <c r="B274" s="67" t="s">
        <v>366</v>
      </c>
      <c r="C274" s="69">
        <v>17640.14</v>
      </c>
    </row>
    <row r="275" spans="1:3">
      <c r="A275" s="67">
        <v>39209</v>
      </c>
      <c r="B275" s="67" t="s">
        <v>256</v>
      </c>
      <c r="C275" s="69">
        <v>9199.9299999999985</v>
      </c>
    </row>
    <row r="276" spans="1:3">
      <c r="A276" s="67">
        <v>39300</v>
      </c>
      <c r="B276" s="67" t="s">
        <v>257</v>
      </c>
      <c r="C276" s="69">
        <v>49111.21</v>
      </c>
    </row>
    <row r="277" spans="1:3">
      <c r="A277" s="67">
        <v>39301</v>
      </c>
      <c r="B277" s="67" t="s">
        <v>258</v>
      </c>
      <c r="C277" s="69">
        <v>3069.6400000000003</v>
      </c>
    </row>
    <row r="278" spans="1:3">
      <c r="A278" s="67">
        <v>39400</v>
      </c>
      <c r="B278" s="67" t="s">
        <v>259</v>
      </c>
      <c r="C278" s="69">
        <v>37357.979999999996</v>
      </c>
    </row>
    <row r="279" spans="1:3">
      <c r="A279" s="67">
        <v>39401</v>
      </c>
      <c r="B279" s="67" t="s">
        <v>260</v>
      </c>
      <c r="C279" s="69">
        <v>13346.609999999999</v>
      </c>
    </row>
    <row r="280" spans="1:3">
      <c r="A280" s="67">
        <v>39500</v>
      </c>
      <c r="B280" s="67" t="s">
        <v>261</v>
      </c>
      <c r="C280" s="69">
        <v>104563.02</v>
      </c>
    </row>
    <row r="281" spans="1:3">
      <c r="A281" s="67">
        <v>39501</v>
      </c>
      <c r="B281" s="67" t="s">
        <v>262</v>
      </c>
      <c r="C281" s="69">
        <v>3284.4599999999996</v>
      </c>
    </row>
    <row r="282" spans="1:3">
      <c r="A282" s="67">
        <v>39600</v>
      </c>
      <c r="B282" s="67" t="s">
        <v>263</v>
      </c>
      <c r="C282" s="69">
        <v>356807.39000000007</v>
      </c>
    </row>
    <row r="283" spans="1:3">
      <c r="A283" s="67">
        <v>39605</v>
      </c>
      <c r="B283" s="67" t="s">
        <v>264</v>
      </c>
      <c r="C283" s="69">
        <v>52919.729999999996</v>
      </c>
    </row>
    <row r="284" spans="1:3">
      <c r="A284" s="67">
        <v>39700</v>
      </c>
      <c r="B284" s="67" t="s">
        <v>265</v>
      </c>
      <c r="C284" s="69">
        <v>197244.31999999998</v>
      </c>
    </row>
    <row r="285" spans="1:3">
      <c r="A285" s="67">
        <v>39703</v>
      </c>
      <c r="B285" s="67" t="s">
        <v>266</v>
      </c>
      <c r="C285" s="69">
        <v>6743.47</v>
      </c>
    </row>
    <row r="286" spans="1:3">
      <c r="A286" s="67">
        <v>39705</v>
      </c>
      <c r="B286" s="67" t="s">
        <v>267</v>
      </c>
      <c r="C286" s="69">
        <v>51964.340000000004</v>
      </c>
    </row>
    <row r="287" spans="1:3">
      <c r="A287" s="67">
        <v>39800</v>
      </c>
      <c r="B287" s="67" t="s">
        <v>268</v>
      </c>
      <c r="C287" s="69">
        <v>229478.91</v>
      </c>
    </row>
    <row r="288" spans="1:3">
      <c r="A288" s="67">
        <v>39805</v>
      </c>
      <c r="B288" s="67" t="s">
        <v>269</v>
      </c>
      <c r="C288" s="69">
        <v>29083.609999999997</v>
      </c>
    </row>
    <row r="289" spans="1:3">
      <c r="A289" s="67">
        <v>39900</v>
      </c>
      <c r="B289" s="67" t="s">
        <v>270</v>
      </c>
      <c r="C289" s="69">
        <v>116735.83</v>
      </c>
    </row>
    <row r="290" spans="1:3">
      <c r="A290" s="67">
        <v>51000</v>
      </c>
      <c r="B290" s="67" t="s">
        <v>271</v>
      </c>
      <c r="C290" s="69">
        <v>2013370.5600000003</v>
      </c>
    </row>
    <row r="291" spans="1:3">
      <c r="A291" s="67">
        <v>32420</v>
      </c>
      <c r="B291" s="67" t="s">
        <v>99</v>
      </c>
      <c r="C291" s="69">
        <v>0</v>
      </c>
    </row>
    <row r="292" spans="1:3">
      <c r="A292" s="67">
        <v>36801</v>
      </c>
      <c r="B292" s="89" t="s">
        <v>199</v>
      </c>
      <c r="C292" s="69">
        <v>0</v>
      </c>
    </row>
    <row r="293" spans="1:3">
      <c r="A293" s="88">
        <v>36002</v>
      </c>
      <c r="B293" s="89" t="s">
        <v>172</v>
      </c>
      <c r="C293" s="69">
        <v>0</v>
      </c>
    </row>
    <row r="295" spans="1:3">
      <c r="C295" s="109">
        <f>SUM(C3:C294)</f>
        <v>61650936.440000005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01"/>
  <sheetViews>
    <sheetView zoomScale="85" zoomScaleNormal="85" workbookViewId="0"/>
  </sheetViews>
  <sheetFormatPr defaultColWidth="9.140625" defaultRowHeight="15"/>
  <cols>
    <col min="1" max="1" width="15.28515625" style="75" customWidth="1"/>
    <col min="2" max="2" width="55.5703125" style="75" bestFit="1" customWidth="1"/>
    <col min="3" max="3" width="16.85546875" style="75" customWidth="1"/>
    <col min="4" max="4" width="4.140625" style="75" customWidth="1"/>
    <col min="5" max="9" width="19.28515625" style="75" customWidth="1"/>
    <col min="10" max="10" width="4.140625" style="75" customWidth="1"/>
    <col min="11" max="15" width="19.28515625" style="75" customWidth="1"/>
    <col min="16" max="16" width="4.140625" style="75" customWidth="1"/>
    <col min="17" max="21" width="19.28515625" style="75" customWidth="1"/>
    <col min="22" max="22" width="4.140625" style="75" customWidth="1"/>
    <col min="23" max="27" width="19.28515625" style="75" customWidth="1"/>
    <col min="28" max="28" width="4.140625" style="75" customWidth="1"/>
    <col min="29" max="33" width="19.28515625" style="75" customWidth="1"/>
    <col min="34" max="34" width="4.140625" style="75" customWidth="1"/>
    <col min="35" max="39" width="19.28515625" style="75" customWidth="1"/>
    <col min="40" max="40" width="9.140625" style="75"/>
    <col min="41" max="41" width="10.5703125" style="75" bestFit="1" customWidth="1"/>
    <col min="42" max="16384" width="9.140625" style="75"/>
  </cols>
  <sheetData>
    <row r="1" spans="1:41">
      <c r="A1" s="75" t="s">
        <v>405</v>
      </c>
    </row>
    <row r="2" spans="1:41">
      <c r="A2" s="75" t="s">
        <v>406</v>
      </c>
    </row>
    <row r="3" spans="1:41" hidden="1">
      <c r="E3" s="60">
        <v>2018</v>
      </c>
      <c r="F3" s="60">
        <v>2019</v>
      </c>
      <c r="G3" s="60">
        <v>2020</v>
      </c>
      <c r="H3" s="60">
        <v>2021</v>
      </c>
      <c r="I3" s="60">
        <v>2022</v>
      </c>
      <c r="K3" s="60">
        <v>2018</v>
      </c>
      <c r="L3" s="60">
        <v>2019</v>
      </c>
      <c r="M3" s="60">
        <v>2020</v>
      </c>
      <c r="N3" s="60">
        <v>2021</v>
      </c>
      <c r="O3" s="60">
        <v>2022</v>
      </c>
      <c r="Q3" s="60">
        <v>2018</v>
      </c>
      <c r="R3" s="60">
        <v>2019</v>
      </c>
      <c r="S3" s="60">
        <v>2020</v>
      </c>
      <c r="T3" s="60">
        <v>2021</v>
      </c>
      <c r="U3" s="60">
        <v>2022</v>
      </c>
      <c r="W3" s="60">
        <v>2018</v>
      </c>
      <c r="X3" s="60">
        <v>2019</v>
      </c>
      <c r="Y3" s="60">
        <v>2020</v>
      </c>
      <c r="Z3" s="60">
        <v>2021</v>
      </c>
      <c r="AA3" s="60">
        <v>2022</v>
      </c>
      <c r="AC3" s="60">
        <v>2018</v>
      </c>
      <c r="AD3" s="60">
        <v>2019</v>
      </c>
      <c r="AE3" s="60">
        <v>2020</v>
      </c>
      <c r="AF3" s="60">
        <v>2021</v>
      </c>
      <c r="AG3" s="60">
        <v>2022</v>
      </c>
      <c r="AI3" s="60">
        <v>2018</v>
      </c>
      <c r="AJ3" s="60">
        <v>2019</v>
      </c>
      <c r="AK3" s="60">
        <v>2020</v>
      </c>
      <c r="AL3" s="60">
        <v>2021</v>
      </c>
      <c r="AM3" s="60">
        <v>2022</v>
      </c>
    </row>
    <row r="4" spans="1:41" ht="90">
      <c r="A4" s="60" t="s">
        <v>272</v>
      </c>
      <c r="B4" s="60" t="s">
        <v>273</v>
      </c>
      <c r="C4" s="60" t="s">
        <v>317</v>
      </c>
      <c r="E4" s="60" t="s">
        <v>346</v>
      </c>
      <c r="F4" s="60" t="s">
        <v>346</v>
      </c>
      <c r="G4" s="60" t="s">
        <v>346</v>
      </c>
      <c r="H4" s="60" t="s">
        <v>346</v>
      </c>
      <c r="I4" s="60" t="s">
        <v>346</v>
      </c>
      <c r="K4" s="60" t="s">
        <v>277</v>
      </c>
      <c r="L4" s="60" t="s">
        <v>277</v>
      </c>
      <c r="M4" s="60" t="s">
        <v>277</v>
      </c>
      <c r="N4" s="60" t="s">
        <v>277</v>
      </c>
      <c r="O4" s="60" t="s">
        <v>277</v>
      </c>
      <c r="Q4" s="60" t="s">
        <v>278</v>
      </c>
      <c r="R4" s="60" t="s">
        <v>278</v>
      </c>
      <c r="S4" s="60" t="s">
        <v>278</v>
      </c>
      <c r="T4" s="60" t="s">
        <v>278</v>
      </c>
      <c r="U4" s="60" t="s">
        <v>278</v>
      </c>
      <c r="W4" s="60" t="s">
        <v>279</v>
      </c>
      <c r="X4" s="60" t="s">
        <v>279</v>
      </c>
      <c r="Y4" s="60" t="s">
        <v>279</v>
      </c>
      <c r="Z4" s="60" t="s">
        <v>279</v>
      </c>
      <c r="AA4" s="60" t="s">
        <v>279</v>
      </c>
      <c r="AC4" s="60" t="s">
        <v>347</v>
      </c>
      <c r="AD4" s="60" t="s">
        <v>347</v>
      </c>
      <c r="AE4" s="60" t="s">
        <v>347</v>
      </c>
      <c r="AF4" s="60" t="s">
        <v>347</v>
      </c>
      <c r="AG4" s="60" t="s">
        <v>347</v>
      </c>
      <c r="AI4" s="60" t="s">
        <v>348</v>
      </c>
      <c r="AJ4" s="60" t="s">
        <v>348</v>
      </c>
      <c r="AK4" s="60" t="s">
        <v>348</v>
      </c>
      <c r="AL4" s="60" t="s">
        <v>348</v>
      </c>
      <c r="AM4" s="60" t="s">
        <v>348</v>
      </c>
    </row>
    <row r="5" spans="1:41">
      <c r="A5" s="97" t="s">
        <v>385</v>
      </c>
      <c r="B5" s="110" t="s">
        <v>384</v>
      </c>
      <c r="C5" s="77">
        <v>0</v>
      </c>
      <c r="E5" s="77">
        <v>0</v>
      </c>
      <c r="F5" s="77">
        <v>0</v>
      </c>
      <c r="G5" s="77">
        <v>0</v>
      </c>
      <c r="H5" s="77">
        <v>0</v>
      </c>
      <c r="I5" s="77">
        <v>0</v>
      </c>
      <c r="K5" s="77">
        <v>0</v>
      </c>
      <c r="L5" s="77">
        <v>0</v>
      </c>
      <c r="M5" s="77">
        <v>0</v>
      </c>
      <c r="N5" s="77">
        <v>0</v>
      </c>
      <c r="O5" s="77">
        <v>0</v>
      </c>
      <c r="Q5" s="77">
        <v>0</v>
      </c>
      <c r="R5" s="77">
        <v>0</v>
      </c>
      <c r="S5" s="77">
        <v>0</v>
      </c>
      <c r="T5" s="77">
        <v>0</v>
      </c>
      <c r="U5" s="77">
        <v>0</v>
      </c>
      <c r="W5" s="77">
        <v>0</v>
      </c>
      <c r="X5" s="77">
        <v>0</v>
      </c>
      <c r="Y5" s="77">
        <v>0</v>
      </c>
      <c r="Z5" s="77">
        <v>0</v>
      </c>
      <c r="AA5" s="77">
        <v>0</v>
      </c>
      <c r="AC5" s="77">
        <v>0</v>
      </c>
      <c r="AD5" s="77">
        <v>0</v>
      </c>
      <c r="AE5" s="77">
        <v>0</v>
      </c>
      <c r="AF5" s="77">
        <v>0</v>
      </c>
      <c r="AG5" s="77">
        <v>0</v>
      </c>
      <c r="AI5" s="77">
        <v>0</v>
      </c>
      <c r="AJ5" s="77">
        <v>0</v>
      </c>
      <c r="AK5" s="77">
        <v>0</v>
      </c>
      <c r="AL5" s="77">
        <v>0</v>
      </c>
      <c r="AM5" s="77">
        <v>0</v>
      </c>
    </row>
    <row r="6" spans="1:41">
      <c r="A6" s="88">
        <v>10200</v>
      </c>
      <c r="B6" s="89" t="s">
        <v>0</v>
      </c>
      <c r="C6" s="76">
        <v>9.6029999999999998E-4</v>
      </c>
      <c r="E6" s="77">
        <v>7981.5700000000015</v>
      </c>
      <c r="F6" s="77">
        <v>7981.5700000000015</v>
      </c>
      <c r="G6" s="77">
        <v>7978.6891000000014</v>
      </c>
      <c r="H6" s="77">
        <v>3214.1241</v>
      </c>
      <c r="I6" s="77">
        <v>0</v>
      </c>
      <c r="J6" s="77"/>
      <c r="K6" s="77">
        <v>5365.1961000000001</v>
      </c>
      <c r="L6" s="77">
        <v>5365.1961000000001</v>
      </c>
      <c r="M6" s="77">
        <v>5362.3152</v>
      </c>
      <c r="N6" s="77">
        <v>0</v>
      </c>
      <c r="O6" s="77">
        <v>0</v>
      </c>
      <c r="P6" s="77"/>
      <c r="Q6" s="77">
        <v>3217.0050000000001</v>
      </c>
      <c r="R6" s="77">
        <v>3217.0050000000001</v>
      </c>
      <c r="S6" s="77">
        <v>3217.0050000000001</v>
      </c>
      <c r="T6" s="77">
        <v>3214.1241</v>
      </c>
      <c r="U6" s="77">
        <v>0</v>
      </c>
      <c r="V6" s="77"/>
      <c r="W6" s="77">
        <v>0</v>
      </c>
      <c r="X6" s="77">
        <v>0</v>
      </c>
      <c r="Y6" s="77">
        <v>0</v>
      </c>
      <c r="Z6" s="77">
        <v>0</v>
      </c>
      <c r="AA6" s="77">
        <v>0</v>
      </c>
      <c r="AB6" s="77"/>
      <c r="AC6" s="77">
        <v>0</v>
      </c>
      <c r="AD6" s="77">
        <v>0</v>
      </c>
      <c r="AE6" s="77">
        <v>0</v>
      </c>
      <c r="AF6" s="77">
        <v>0</v>
      </c>
      <c r="AG6" s="77">
        <v>0</v>
      </c>
      <c r="AH6" s="77"/>
      <c r="AI6" s="77">
        <v>-600.6310999999987</v>
      </c>
      <c r="AJ6" s="77">
        <v>-600.6310999999987</v>
      </c>
      <c r="AK6" s="77">
        <v>-600.6310999999987</v>
      </c>
      <c r="AL6" s="77">
        <v>0</v>
      </c>
      <c r="AM6" s="77">
        <v>0</v>
      </c>
    </row>
    <row r="7" spans="1:41">
      <c r="A7" s="88">
        <v>10400</v>
      </c>
      <c r="B7" s="89" t="s">
        <v>1</v>
      </c>
      <c r="C7" s="76">
        <v>2.8278000000000001E-3</v>
      </c>
      <c r="E7" s="77">
        <v>29868.410000000003</v>
      </c>
      <c r="F7" s="77">
        <v>29868.410000000003</v>
      </c>
      <c r="G7" s="77">
        <v>29859.926600000003</v>
      </c>
      <c r="H7" s="77">
        <v>9464.6466</v>
      </c>
      <c r="I7" s="77">
        <v>0</v>
      </c>
      <c r="J7" s="77"/>
      <c r="K7" s="77">
        <v>15798.918600000001</v>
      </c>
      <c r="L7" s="77">
        <v>15798.918600000001</v>
      </c>
      <c r="M7" s="77">
        <v>15790.4352</v>
      </c>
      <c r="N7" s="77">
        <v>0</v>
      </c>
      <c r="O7" s="77">
        <v>0</v>
      </c>
      <c r="P7" s="77"/>
      <c r="Q7" s="77">
        <v>9473.130000000001</v>
      </c>
      <c r="R7" s="77">
        <v>9473.130000000001</v>
      </c>
      <c r="S7" s="77">
        <v>9473.130000000001</v>
      </c>
      <c r="T7" s="77">
        <v>9464.6466</v>
      </c>
      <c r="U7" s="77">
        <v>0</v>
      </c>
      <c r="V7" s="77"/>
      <c r="W7" s="77">
        <v>0</v>
      </c>
      <c r="X7" s="77">
        <v>0</v>
      </c>
      <c r="Y7" s="77">
        <v>0</v>
      </c>
      <c r="Z7" s="77">
        <v>0</v>
      </c>
      <c r="AA7" s="77">
        <v>0</v>
      </c>
      <c r="AB7" s="77"/>
      <c r="AC7" s="77">
        <v>4596.3614000000016</v>
      </c>
      <c r="AD7" s="77">
        <v>4596.3614000000016</v>
      </c>
      <c r="AE7" s="77">
        <v>4596.3614000000016</v>
      </c>
      <c r="AF7" s="77">
        <v>0</v>
      </c>
      <c r="AG7" s="77">
        <v>0</v>
      </c>
      <c r="AH7" s="77"/>
      <c r="AI7" s="77">
        <v>0</v>
      </c>
      <c r="AJ7" s="77">
        <v>0</v>
      </c>
      <c r="AK7" s="77">
        <v>0</v>
      </c>
      <c r="AL7" s="77">
        <v>0</v>
      </c>
      <c r="AM7" s="77">
        <v>0</v>
      </c>
      <c r="AO7" s="77"/>
    </row>
    <row r="8" spans="1:41">
      <c r="A8" s="88">
        <v>10500</v>
      </c>
      <c r="B8" s="89" t="s">
        <v>2</v>
      </c>
      <c r="C8" s="76">
        <v>7.0100000000000002E-4</v>
      </c>
      <c r="E8" s="77">
        <v>5001.2874999999985</v>
      </c>
      <c r="F8" s="77">
        <v>5001.2874999999985</v>
      </c>
      <c r="G8" s="77">
        <v>4999.1844999999994</v>
      </c>
      <c r="H8" s="77">
        <v>2346.2469999999998</v>
      </c>
      <c r="I8" s="77">
        <v>0</v>
      </c>
      <c r="J8" s="77"/>
      <c r="K8" s="77">
        <v>3916.4870000000001</v>
      </c>
      <c r="L8" s="77">
        <v>3916.4870000000001</v>
      </c>
      <c r="M8" s="77">
        <v>3914.384</v>
      </c>
      <c r="N8" s="77">
        <v>0</v>
      </c>
      <c r="O8" s="77">
        <v>0</v>
      </c>
      <c r="P8" s="77"/>
      <c r="Q8" s="77">
        <v>2348.35</v>
      </c>
      <c r="R8" s="77">
        <v>2348.35</v>
      </c>
      <c r="S8" s="77">
        <v>2348.35</v>
      </c>
      <c r="T8" s="77">
        <v>2346.2469999999998</v>
      </c>
      <c r="U8" s="77">
        <v>0</v>
      </c>
      <c r="V8" s="77"/>
      <c r="W8" s="77">
        <v>0</v>
      </c>
      <c r="X8" s="77">
        <v>0</v>
      </c>
      <c r="Y8" s="77">
        <v>0</v>
      </c>
      <c r="Z8" s="77">
        <v>0</v>
      </c>
      <c r="AA8" s="77">
        <v>0</v>
      </c>
      <c r="AB8" s="77"/>
      <c r="AC8" s="77">
        <v>0</v>
      </c>
      <c r="AD8" s="77">
        <v>0</v>
      </c>
      <c r="AE8" s="77">
        <v>0</v>
      </c>
      <c r="AF8" s="77">
        <v>0</v>
      </c>
      <c r="AG8" s="77">
        <v>0</v>
      </c>
      <c r="AH8" s="77"/>
      <c r="AI8" s="77">
        <v>-1263.549500000001</v>
      </c>
      <c r="AJ8" s="77">
        <v>-1263.549500000001</v>
      </c>
      <c r="AK8" s="77">
        <v>-1263.549500000001</v>
      </c>
      <c r="AL8" s="77">
        <v>0</v>
      </c>
      <c r="AM8" s="77">
        <v>0</v>
      </c>
    </row>
    <row r="9" spans="1:41">
      <c r="A9" s="88">
        <v>10700</v>
      </c>
      <c r="B9" s="89" t="s">
        <v>353</v>
      </c>
      <c r="C9" s="76">
        <v>4.0867000000000004E-3</v>
      </c>
      <c r="E9" s="77">
        <v>42449.14499999999</v>
      </c>
      <c r="F9" s="77">
        <v>42449.14499999999</v>
      </c>
      <c r="G9" s="77">
        <v>42436.88489999999</v>
      </c>
      <c r="H9" s="77">
        <v>13678.184900000002</v>
      </c>
      <c r="I9" s="77">
        <v>0</v>
      </c>
      <c r="J9" s="77"/>
      <c r="K9" s="77">
        <v>22832.392900000003</v>
      </c>
      <c r="L9" s="77">
        <v>22832.392900000003</v>
      </c>
      <c r="M9" s="77">
        <v>22820.132800000003</v>
      </c>
      <c r="N9" s="77">
        <v>0</v>
      </c>
      <c r="O9" s="77">
        <v>0</v>
      </c>
      <c r="P9" s="77"/>
      <c r="Q9" s="77">
        <v>13690.445000000002</v>
      </c>
      <c r="R9" s="77">
        <v>13690.445000000002</v>
      </c>
      <c r="S9" s="77">
        <v>13690.445000000002</v>
      </c>
      <c r="T9" s="77">
        <v>13678.184900000002</v>
      </c>
      <c r="U9" s="77">
        <v>0</v>
      </c>
      <c r="V9" s="77"/>
      <c r="W9" s="77">
        <v>0</v>
      </c>
      <c r="X9" s="77">
        <v>0</v>
      </c>
      <c r="Y9" s="77">
        <v>0</v>
      </c>
      <c r="Z9" s="77">
        <v>0</v>
      </c>
      <c r="AA9" s="77">
        <v>0</v>
      </c>
      <c r="AB9" s="77"/>
      <c r="AC9" s="77">
        <v>5926.3070999999836</v>
      </c>
      <c r="AD9" s="77">
        <v>5926.3070999999836</v>
      </c>
      <c r="AE9" s="77">
        <v>5926.3070999999836</v>
      </c>
      <c r="AF9" s="77">
        <v>0</v>
      </c>
      <c r="AG9" s="77">
        <v>0</v>
      </c>
      <c r="AH9" s="77"/>
      <c r="AI9" s="77">
        <v>0</v>
      </c>
      <c r="AJ9" s="77">
        <v>0</v>
      </c>
      <c r="AK9" s="77">
        <v>0</v>
      </c>
      <c r="AL9" s="77">
        <v>0</v>
      </c>
      <c r="AM9" s="77">
        <v>0</v>
      </c>
    </row>
    <row r="10" spans="1:41">
      <c r="A10" s="88">
        <v>10800</v>
      </c>
      <c r="B10" s="89" t="s">
        <v>3</v>
      </c>
      <c r="C10" s="76">
        <v>1.74542E-2</v>
      </c>
      <c r="E10" s="77">
        <v>172745.30750000002</v>
      </c>
      <c r="F10" s="77">
        <v>172745.30750000002</v>
      </c>
      <c r="G10" s="77">
        <v>172692.94490000003</v>
      </c>
      <c r="H10" s="77">
        <v>58419.207399999999</v>
      </c>
      <c r="I10" s="77">
        <v>0</v>
      </c>
      <c r="J10" s="77"/>
      <c r="K10" s="77">
        <v>97516.615399999995</v>
      </c>
      <c r="L10" s="77">
        <v>97516.615399999995</v>
      </c>
      <c r="M10" s="77">
        <v>97464.252800000002</v>
      </c>
      <c r="N10" s="77">
        <v>0</v>
      </c>
      <c r="O10" s="77">
        <v>0</v>
      </c>
      <c r="P10" s="77"/>
      <c r="Q10" s="77">
        <v>58471.57</v>
      </c>
      <c r="R10" s="77">
        <v>58471.57</v>
      </c>
      <c r="S10" s="77">
        <v>58471.57</v>
      </c>
      <c r="T10" s="77">
        <v>58419.207399999999</v>
      </c>
      <c r="U10" s="77">
        <v>0</v>
      </c>
      <c r="V10" s="77"/>
      <c r="W10" s="77">
        <v>0</v>
      </c>
      <c r="X10" s="77">
        <v>0</v>
      </c>
      <c r="Y10" s="77">
        <v>0</v>
      </c>
      <c r="Z10" s="77">
        <v>0</v>
      </c>
      <c r="AA10" s="77">
        <v>0</v>
      </c>
      <c r="AB10" s="77"/>
      <c r="AC10" s="77">
        <v>16757.122100000037</v>
      </c>
      <c r="AD10" s="77">
        <v>16757.122100000037</v>
      </c>
      <c r="AE10" s="77">
        <v>16757.122100000037</v>
      </c>
      <c r="AF10" s="77">
        <v>0</v>
      </c>
      <c r="AG10" s="77">
        <v>0</v>
      </c>
      <c r="AH10" s="77"/>
      <c r="AI10" s="77">
        <v>0</v>
      </c>
      <c r="AJ10" s="77">
        <v>0</v>
      </c>
      <c r="AK10" s="77">
        <v>0</v>
      </c>
      <c r="AL10" s="77">
        <v>0</v>
      </c>
      <c r="AM10" s="77">
        <v>0</v>
      </c>
    </row>
    <row r="11" spans="1:41">
      <c r="A11" s="88">
        <v>10850</v>
      </c>
      <c r="B11" s="89" t="s">
        <v>4</v>
      </c>
      <c r="C11" s="76">
        <v>1.292E-4</v>
      </c>
      <c r="E11" s="77">
        <v>1974.73</v>
      </c>
      <c r="F11" s="77">
        <v>1974.73</v>
      </c>
      <c r="G11" s="77">
        <v>1974.3424</v>
      </c>
      <c r="H11" s="77">
        <v>432.43239999999997</v>
      </c>
      <c r="I11" s="77">
        <v>0</v>
      </c>
      <c r="J11" s="77"/>
      <c r="K11" s="77">
        <v>721.84039999999993</v>
      </c>
      <c r="L11" s="77">
        <v>721.84039999999993</v>
      </c>
      <c r="M11" s="77">
        <v>721.45280000000002</v>
      </c>
      <c r="N11" s="77">
        <v>0</v>
      </c>
      <c r="O11" s="77">
        <v>0</v>
      </c>
      <c r="P11" s="77"/>
      <c r="Q11" s="77">
        <v>432.82</v>
      </c>
      <c r="R11" s="77">
        <v>432.82</v>
      </c>
      <c r="S11" s="77">
        <v>432.82</v>
      </c>
      <c r="T11" s="77">
        <v>432.43239999999997</v>
      </c>
      <c r="U11" s="77">
        <v>0</v>
      </c>
      <c r="V11" s="77"/>
      <c r="W11" s="77">
        <v>0</v>
      </c>
      <c r="X11" s="77">
        <v>0</v>
      </c>
      <c r="Y11" s="77">
        <v>0</v>
      </c>
      <c r="Z11" s="77">
        <v>0</v>
      </c>
      <c r="AA11" s="77">
        <v>0</v>
      </c>
      <c r="AB11" s="77"/>
      <c r="AC11" s="77">
        <v>820.06960000000004</v>
      </c>
      <c r="AD11" s="77">
        <v>820.06960000000004</v>
      </c>
      <c r="AE11" s="77">
        <v>820.06960000000004</v>
      </c>
      <c r="AF11" s="77">
        <v>0</v>
      </c>
      <c r="AG11" s="77">
        <v>0</v>
      </c>
      <c r="AH11" s="77"/>
      <c r="AI11" s="77">
        <v>0</v>
      </c>
      <c r="AJ11" s="77">
        <v>0</v>
      </c>
      <c r="AK11" s="77">
        <v>0</v>
      </c>
      <c r="AL11" s="77">
        <v>0</v>
      </c>
      <c r="AM11" s="77">
        <v>0</v>
      </c>
    </row>
    <row r="12" spans="1:41">
      <c r="A12" s="88">
        <v>10900</v>
      </c>
      <c r="B12" s="89" t="s">
        <v>5</v>
      </c>
      <c r="C12" s="76">
        <v>1.5231999999999999E-3</v>
      </c>
      <c r="E12" s="77">
        <v>22640.377499999999</v>
      </c>
      <c r="F12" s="77">
        <v>22640.377499999999</v>
      </c>
      <c r="G12" s="77">
        <v>22635.8079</v>
      </c>
      <c r="H12" s="77">
        <v>5098.1503999999995</v>
      </c>
      <c r="I12" s="77">
        <v>0</v>
      </c>
      <c r="J12" s="77"/>
      <c r="K12" s="77">
        <v>8510.1183999999994</v>
      </c>
      <c r="L12" s="77">
        <v>8510.1183999999994</v>
      </c>
      <c r="M12" s="77">
        <v>8505.5488000000005</v>
      </c>
      <c r="N12" s="77">
        <v>0</v>
      </c>
      <c r="O12" s="77">
        <v>0</v>
      </c>
      <c r="P12" s="77"/>
      <c r="Q12" s="77">
        <v>5102.72</v>
      </c>
      <c r="R12" s="77">
        <v>5102.72</v>
      </c>
      <c r="S12" s="77">
        <v>5102.72</v>
      </c>
      <c r="T12" s="77">
        <v>5098.1503999999995</v>
      </c>
      <c r="U12" s="77">
        <v>0</v>
      </c>
      <c r="V12" s="77"/>
      <c r="W12" s="77">
        <v>0</v>
      </c>
      <c r="X12" s="77">
        <v>0</v>
      </c>
      <c r="Y12" s="77">
        <v>0</v>
      </c>
      <c r="Z12" s="77">
        <v>0</v>
      </c>
      <c r="AA12" s="77">
        <v>0</v>
      </c>
      <c r="AB12" s="77"/>
      <c r="AC12" s="77">
        <v>9027.5390999999981</v>
      </c>
      <c r="AD12" s="77">
        <v>9027.5390999999981</v>
      </c>
      <c r="AE12" s="77">
        <v>9027.5390999999981</v>
      </c>
      <c r="AF12" s="77">
        <v>0</v>
      </c>
      <c r="AG12" s="77">
        <v>0</v>
      </c>
      <c r="AH12" s="77"/>
      <c r="AI12" s="77">
        <v>0</v>
      </c>
      <c r="AJ12" s="77">
        <v>0</v>
      </c>
      <c r="AK12" s="77">
        <v>0</v>
      </c>
      <c r="AL12" s="77">
        <v>0</v>
      </c>
      <c r="AM12" s="77">
        <v>0</v>
      </c>
    </row>
    <row r="13" spans="1:41">
      <c r="A13" s="88">
        <v>10910</v>
      </c>
      <c r="B13" s="89" t="s">
        <v>6</v>
      </c>
      <c r="C13" s="76">
        <v>2.6190000000000002E-4</v>
      </c>
      <c r="E13" s="77">
        <v>1890.7499999999991</v>
      </c>
      <c r="F13" s="77">
        <v>1890.7499999999991</v>
      </c>
      <c r="G13" s="77">
        <v>1889.9642999999992</v>
      </c>
      <c r="H13" s="77">
        <v>876.5793000000001</v>
      </c>
      <c r="I13" s="77">
        <v>0</v>
      </c>
      <c r="J13" s="77"/>
      <c r="K13" s="77">
        <v>1463.2353000000001</v>
      </c>
      <c r="L13" s="77">
        <v>1463.2353000000001</v>
      </c>
      <c r="M13" s="77">
        <v>1462.4496000000001</v>
      </c>
      <c r="N13" s="77">
        <v>0</v>
      </c>
      <c r="O13" s="77">
        <v>0</v>
      </c>
      <c r="P13" s="77"/>
      <c r="Q13" s="77">
        <v>877.36500000000012</v>
      </c>
      <c r="R13" s="77">
        <v>877.36500000000012</v>
      </c>
      <c r="S13" s="77">
        <v>877.36500000000012</v>
      </c>
      <c r="T13" s="77">
        <v>876.5793000000001</v>
      </c>
      <c r="U13" s="77">
        <v>0</v>
      </c>
      <c r="V13" s="77"/>
      <c r="W13" s="77">
        <v>0</v>
      </c>
      <c r="X13" s="77">
        <v>0</v>
      </c>
      <c r="Y13" s="77">
        <v>0</v>
      </c>
      <c r="Z13" s="77">
        <v>0</v>
      </c>
      <c r="AA13" s="77">
        <v>0</v>
      </c>
      <c r="AB13" s="77"/>
      <c r="AC13" s="77">
        <v>0</v>
      </c>
      <c r="AD13" s="77">
        <v>0</v>
      </c>
      <c r="AE13" s="77">
        <v>0</v>
      </c>
      <c r="AF13" s="77">
        <v>0</v>
      </c>
      <c r="AG13" s="77">
        <v>0</v>
      </c>
      <c r="AH13" s="77"/>
      <c r="AI13" s="77">
        <v>-449.85030000000097</v>
      </c>
      <c r="AJ13" s="77">
        <v>-449.85030000000097</v>
      </c>
      <c r="AK13" s="77">
        <v>-449.85030000000097</v>
      </c>
      <c r="AL13" s="77">
        <v>0</v>
      </c>
      <c r="AM13" s="77">
        <v>0</v>
      </c>
    </row>
    <row r="14" spans="1:41">
      <c r="A14" s="88">
        <v>10930</v>
      </c>
      <c r="B14" s="89" t="s">
        <v>7</v>
      </c>
      <c r="C14" s="76">
        <v>2.3619000000000001E-3</v>
      </c>
      <c r="E14" s="77">
        <v>25734.395000000004</v>
      </c>
      <c r="F14" s="77">
        <v>25734.395000000004</v>
      </c>
      <c r="G14" s="77">
        <v>25727.309300000004</v>
      </c>
      <c r="H14" s="77">
        <v>7905.2793000000001</v>
      </c>
      <c r="I14" s="77">
        <v>0</v>
      </c>
      <c r="J14" s="77"/>
      <c r="K14" s="77">
        <v>13195.935300000001</v>
      </c>
      <c r="L14" s="77">
        <v>13195.935300000001</v>
      </c>
      <c r="M14" s="77">
        <v>13188.849600000001</v>
      </c>
      <c r="N14" s="77">
        <v>0</v>
      </c>
      <c r="O14" s="77">
        <v>0</v>
      </c>
      <c r="P14" s="77"/>
      <c r="Q14" s="77">
        <v>7912.3650000000007</v>
      </c>
      <c r="R14" s="77">
        <v>7912.3650000000007</v>
      </c>
      <c r="S14" s="77">
        <v>7912.3650000000007</v>
      </c>
      <c r="T14" s="77">
        <v>7905.2793000000001</v>
      </c>
      <c r="U14" s="77">
        <v>0</v>
      </c>
      <c r="V14" s="77"/>
      <c r="W14" s="77">
        <v>0</v>
      </c>
      <c r="X14" s="77">
        <v>0</v>
      </c>
      <c r="Y14" s="77">
        <v>0</v>
      </c>
      <c r="Z14" s="77">
        <v>0</v>
      </c>
      <c r="AA14" s="77">
        <v>0</v>
      </c>
      <c r="AB14" s="77"/>
      <c r="AC14" s="77">
        <v>4626.0947000000015</v>
      </c>
      <c r="AD14" s="77">
        <v>4626.0947000000015</v>
      </c>
      <c r="AE14" s="77">
        <v>4626.0947000000015</v>
      </c>
      <c r="AF14" s="77">
        <v>0</v>
      </c>
      <c r="AG14" s="77">
        <v>0</v>
      </c>
      <c r="AH14" s="77"/>
      <c r="AI14" s="77">
        <v>0</v>
      </c>
      <c r="AJ14" s="77">
        <v>0</v>
      </c>
      <c r="AK14" s="77">
        <v>0</v>
      </c>
      <c r="AL14" s="77">
        <v>0</v>
      </c>
      <c r="AM14" s="77">
        <v>0</v>
      </c>
    </row>
    <row r="15" spans="1:41">
      <c r="A15" s="88">
        <v>10940</v>
      </c>
      <c r="B15" s="89" t="s">
        <v>8</v>
      </c>
      <c r="C15" s="76">
        <v>5.8889999999999995E-4</v>
      </c>
      <c r="E15" s="77">
        <v>7447.7825000000012</v>
      </c>
      <c r="F15" s="77">
        <v>7447.7825000000012</v>
      </c>
      <c r="G15" s="77">
        <v>7446.015800000001</v>
      </c>
      <c r="H15" s="77">
        <v>1971.0482999999999</v>
      </c>
      <c r="I15" s="77">
        <v>0</v>
      </c>
      <c r="J15" s="77"/>
      <c r="K15" s="77">
        <v>3290.1842999999999</v>
      </c>
      <c r="L15" s="77">
        <v>3290.1842999999999</v>
      </c>
      <c r="M15" s="77">
        <v>3288.4175999999998</v>
      </c>
      <c r="N15" s="77">
        <v>0</v>
      </c>
      <c r="O15" s="77">
        <v>0</v>
      </c>
      <c r="P15" s="77"/>
      <c r="Q15" s="77">
        <v>1972.8149999999998</v>
      </c>
      <c r="R15" s="77">
        <v>1972.8149999999998</v>
      </c>
      <c r="S15" s="77">
        <v>1972.8149999999998</v>
      </c>
      <c r="T15" s="77">
        <v>1971.0482999999999</v>
      </c>
      <c r="U15" s="77">
        <v>0</v>
      </c>
      <c r="V15" s="77"/>
      <c r="W15" s="77">
        <v>0</v>
      </c>
      <c r="X15" s="77">
        <v>0</v>
      </c>
      <c r="Y15" s="77">
        <v>0</v>
      </c>
      <c r="Z15" s="77">
        <v>0</v>
      </c>
      <c r="AA15" s="77">
        <v>0</v>
      </c>
      <c r="AB15" s="77"/>
      <c r="AC15" s="77">
        <v>2184.7832000000017</v>
      </c>
      <c r="AD15" s="77">
        <v>2184.7832000000017</v>
      </c>
      <c r="AE15" s="77">
        <v>2184.7832000000017</v>
      </c>
      <c r="AF15" s="77">
        <v>0</v>
      </c>
      <c r="AG15" s="77">
        <v>0</v>
      </c>
      <c r="AH15" s="77"/>
      <c r="AI15" s="77">
        <v>0</v>
      </c>
      <c r="AJ15" s="77">
        <v>0</v>
      </c>
      <c r="AK15" s="77">
        <v>0</v>
      </c>
      <c r="AL15" s="77">
        <v>0</v>
      </c>
      <c r="AM15" s="77">
        <v>0</v>
      </c>
    </row>
    <row r="16" spans="1:41">
      <c r="A16" s="88">
        <v>10950</v>
      </c>
      <c r="B16" s="89" t="s">
        <v>9</v>
      </c>
      <c r="C16" s="76">
        <v>7.5250000000000002E-4</v>
      </c>
      <c r="E16" s="77">
        <v>7487.2850000000008</v>
      </c>
      <c r="F16" s="77">
        <v>7487.2850000000008</v>
      </c>
      <c r="G16" s="77">
        <v>7485.0275000000011</v>
      </c>
      <c r="H16" s="77">
        <v>2518.6175000000003</v>
      </c>
      <c r="I16" s="77">
        <v>0</v>
      </c>
      <c r="J16" s="77"/>
      <c r="K16" s="77">
        <v>4204.2174999999997</v>
      </c>
      <c r="L16" s="77">
        <v>4204.2174999999997</v>
      </c>
      <c r="M16" s="77">
        <v>4201.96</v>
      </c>
      <c r="N16" s="77">
        <v>0</v>
      </c>
      <c r="O16" s="77">
        <v>0</v>
      </c>
      <c r="P16" s="77"/>
      <c r="Q16" s="77">
        <v>2520.875</v>
      </c>
      <c r="R16" s="77">
        <v>2520.875</v>
      </c>
      <c r="S16" s="77">
        <v>2520.875</v>
      </c>
      <c r="T16" s="77">
        <v>2518.6175000000003</v>
      </c>
      <c r="U16" s="77">
        <v>0</v>
      </c>
      <c r="V16" s="77"/>
      <c r="W16" s="77">
        <v>0</v>
      </c>
      <c r="X16" s="77">
        <v>0</v>
      </c>
      <c r="Y16" s="77">
        <v>0</v>
      </c>
      <c r="Z16" s="77">
        <v>0</v>
      </c>
      <c r="AA16" s="77">
        <v>0</v>
      </c>
      <c r="AB16" s="77"/>
      <c r="AC16" s="77">
        <v>762.19250000000102</v>
      </c>
      <c r="AD16" s="77">
        <v>762.19250000000102</v>
      </c>
      <c r="AE16" s="77">
        <v>762.19250000000102</v>
      </c>
      <c r="AF16" s="77">
        <v>0</v>
      </c>
      <c r="AG16" s="77">
        <v>0</v>
      </c>
      <c r="AH16" s="77"/>
      <c r="AI16" s="77">
        <v>0</v>
      </c>
      <c r="AJ16" s="77">
        <v>0</v>
      </c>
      <c r="AK16" s="77">
        <v>0</v>
      </c>
      <c r="AL16" s="77">
        <v>0</v>
      </c>
      <c r="AM16" s="77">
        <v>0</v>
      </c>
    </row>
    <row r="17" spans="1:39">
      <c r="A17" s="88">
        <v>11300</v>
      </c>
      <c r="B17" s="89" t="s">
        <v>10</v>
      </c>
      <c r="C17" s="76">
        <v>4.1510000000000002E-3</v>
      </c>
      <c r="E17" s="77">
        <v>56656.992499999993</v>
      </c>
      <c r="F17" s="77">
        <v>56656.992499999993</v>
      </c>
      <c r="G17" s="77">
        <v>56644.539499999992</v>
      </c>
      <c r="H17" s="77">
        <v>13893.397000000001</v>
      </c>
      <c r="I17" s="77">
        <v>0</v>
      </c>
      <c r="J17" s="77"/>
      <c r="K17" s="77">
        <v>23191.637000000002</v>
      </c>
      <c r="L17" s="77">
        <v>23191.637000000002</v>
      </c>
      <c r="M17" s="77">
        <v>23179.184000000001</v>
      </c>
      <c r="N17" s="77">
        <v>0</v>
      </c>
      <c r="O17" s="77">
        <v>0</v>
      </c>
      <c r="P17" s="77"/>
      <c r="Q17" s="77">
        <v>13905.85</v>
      </c>
      <c r="R17" s="77">
        <v>13905.85</v>
      </c>
      <c r="S17" s="77">
        <v>13905.85</v>
      </c>
      <c r="T17" s="77">
        <v>13893.397000000001</v>
      </c>
      <c r="U17" s="77">
        <v>0</v>
      </c>
      <c r="V17" s="77"/>
      <c r="W17" s="77">
        <v>0</v>
      </c>
      <c r="X17" s="77">
        <v>0</v>
      </c>
      <c r="Y17" s="77">
        <v>0</v>
      </c>
      <c r="Z17" s="77">
        <v>0</v>
      </c>
      <c r="AA17" s="77">
        <v>0</v>
      </c>
      <c r="AB17" s="77"/>
      <c r="AC17" s="77">
        <v>19559.505499999992</v>
      </c>
      <c r="AD17" s="77">
        <v>19559.505499999992</v>
      </c>
      <c r="AE17" s="77">
        <v>19559.505499999992</v>
      </c>
      <c r="AF17" s="77">
        <v>0</v>
      </c>
      <c r="AG17" s="77">
        <v>0</v>
      </c>
      <c r="AH17" s="77"/>
      <c r="AI17" s="77">
        <v>0</v>
      </c>
      <c r="AJ17" s="77">
        <v>0</v>
      </c>
      <c r="AK17" s="77">
        <v>0</v>
      </c>
      <c r="AL17" s="77">
        <v>0</v>
      </c>
      <c r="AM17" s="77">
        <v>0</v>
      </c>
    </row>
    <row r="18" spans="1:39">
      <c r="A18" s="88">
        <v>11310</v>
      </c>
      <c r="B18" s="89" t="s">
        <v>11</v>
      </c>
      <c r="C18" s="76">
        <v>4.4979999999999998E-4</v>
      </c>
      <c r="E18" s="77">
        <v>5040.0200000000023</v>
      </c>
      <c r="F18" s="77">
        <v>5040.0200000000023</v>
      </c>
      <c r="G18" s="77">
        <v>5038.6706000000013</v>
      </c>
      <c r="H18" s="77">
        <v>1505.4805999999999</v>
      </c>
      <c r="I18" s="77">
        <v>0</v>
      </c>
      <c r="J18" s="77"/>
      <c r="K18" s="77">
        <v>2513.0326</v>
      </c>
      <c r="L18" s="77">
        <v>2513.0326</v>
      </c>
      <c r="M18" s="77">
        <v>2511.6831999999999</v>
      </c>
      <c r="N18" s="77">
        <v>0</v>
      </c>
      <c r="O18" s="77">
        <v>0</v>
      </c>
      <c r="P18" s="77"/>
      <c r="Q18" s="77">
        <v>1506.83</v>
      </c>
      <c r="R18" s="77">
        <v>1506.83</v>
      </c>
      <c r="S18" s="77">
        <v>1506.83</v>
      </c>
      <c r="T18" s="77">
        <v>1505.4805999999999</v>
      </c>
      <c r="U18" s="77">
        <v>0</v>
      </c>
      <c r="V18" s="77"/>
      <c r="W18" s="77">
        <v>0</v>
      </c>
      <c r="X18" s="77">
        <v>0</v>
      </c>
      <c r="Y18" s="77">
        <v>0</v>
      </c>
      <c r="Z18" s="77">
        <v>0</v>
      </c>
      <c r="AA18" s="77">
        <v>0</v>
      </c>
      <c r="AB18" s="77"/>
      <c r="AC18" s="77">
        <v>1020.1574000000019</v>
      </c>
      <c r="AD18" s="77">
        <v>1020.1574000000019</v>
      </c>
      <c r="AE18" s="77">
        <v>1020.1574000000019</v>
      </c>
      <c r="AF18" s="77">
        <v>0</v>
      </c>
      <c r="AG18" s="77">
        <v>0</v>
      </c>
      <c r="AH18" s="77"/>
      <c r="AI18" s="77">
        <v>0</v>
      </c>
      <c r="AJ18" s="77">
        <v>0</v>
      </c>
      <c r="AK18" s="77">
        <v>0</v>
      </c>
      <c r="AL18" s="77">
        <v>0</v>
      </c>
      <c r="AM18" s="77">
        <v>0</v>
      </c>
    </row>
    <row r="19" spans="1:39">
      <c r="A19" s="88">
        <v>11600</v>
      </c>
      <c r="B19" s="89" t="s">
        <v>12</v>
      </c>
      <c r="C19" s="76">
        <v>1.9070999999999999E-3</v>
      </c>
      <c r="E19" s="77">
        <v>17064.562500000004</v>
      </c>
      <c r="F19" s="77">
        <v>17064.562500000004</v>
      </c>
      <c r="G19" s="77">
        <v>17058.841200000006</v>
      </c>
      <c r="H19" s="77">
        <v>6383.0636999999997</v>
      </c>
      <c r="I19" s="77">
        <v>0</v>
      </c>
      <c r="J19" s="77"/>
      <c r="K19" s="77">
        <v>10654.967699999999</v>
      </c>
      <c r="L19" s="77">
        <v>10654.967699999999</v>
      </c>
      <c r="M19" s="77">
        <v>10649.2464</v>
      </c>
      <c r="N19" s="77">
        <v>0</v>
      </c>
      <c r="O19" s="77">
        <v>0</v>
      </c>
      <c r="P19" s="77"/>
      <c r="Q19" s="77">
        <v>6388.7849999999999</v>
      </c>
      <c r="R19" s="77">
        <v>6388.7849999999999</v>
      </c>
      <c r="S19" s="77">
        <v>6388.7849999999999</v>
      </c>
      <c r="T19" s="77">
        <v>6383.0636999999997</v>
      </c>
      <c r="U19" s="77">
        <v>0</v>
      </c>
      <c r="V19" s="77"/>
      <c r="W19" s="77">
        <v>0</v>
      </c>
      <c r="X19" s="77">
        <v>0</v>
      </c>
      <c r="Y19" s="77">
        <v>0</v>
      </c>
      <c r="Z19" s="77">
        <v>0</v>
      </c>
      <c r="AA19" s="77">
        <v>0</v>
      </c>
      <c r="AB19" s="77"/>
      <c r="AC19" s="77">
        <v>20.809800000006362</v>
      </c>
      <c r="AD19" s="77">
        <v>20.809800000006362</v>
      </c>
      <c r="AE19" s="77">
        <v>20.809800000006362</v>
      </c>
      <c r="AF19" s="77">
        <v>0</v>
      </c>
      <c r="AG19" s="77">
        <v>0</v>
      </c>
      <c r="AH19" s="77"/>
      <c r="AI19" s="77">
        <v>0</v>
      </c>
      <c r="AJ19" s="77">
        <v>0</v>
      </c>
      <c r="AK19" s="77">
        <v>0</v>
      </c>
      <c r="AL19" s="77">
        <v>0</v>
      </c>
      <c r="AM19" s="77">
        <v>0</v>
      </c>
    </row>
    <row r="20" spans="1:39">
      <c r="A20" s="88">
        <v>11900</v>
      </c>
      <c r="B20" s="89" t="s">
        <v>13</v>
      </c>
      <c r="C20" s="76">
        <v>1.8780000000000001E-4</v>
      </c>
      <c r="E20" s="77">
        <v>2221.7699999999995</v>
      </c>
      <c r="F20" s="77">
        <v>2221.7699999999995</v>
      </c>
      <c r="G20" s="77">
        <v>2221.2065999999995</v>
      </c>
      <c r="H20" s="77">
        <v>628.56659999999999</v>
      </c>
      <c r="I20" s="77">
        <v>0</v>
      </c>
      <c r="J20" s="77"/>
      <c r="K20" s="77">
        <v>1049.2386000000001</v>
      </c>
      <c r="L20" s="77">
        <v>1049.2386000000001</v>
      </c>
      <c r="M20" s="77">
        <v>1048.6752000000001</v>
      </c>
      <c r="N20" s="77">
        <v>0</v>
      </c>
      <c r="O20" s="77">
        <v>0</v>
      </c>
      <c r="P20" s="77"/>
      <c r="Q20" s="77">
        <v>629.13</v>
      </c>
      <c r="R20" s="77">
        <v>629.13</v>
      </c>
      <c r="S20" s="77">
        <v>629.13</v>
      </c>
      <c r="T20" s="77">
        <v>628.56659999999999</v>
      </c>
      <c r="U20" s="77">
        <v>0</v>
      </c>
      <c r="V20" s="77"/>
      <c r="W20" s="77">
        <v>0</v>
      </c>
      <c r="X20" s="77">
        <v>0</v>
      </c>
      <c r="Y20" s="77">
        <v>0</v>
      </c>
      <c r="Z20" s="77">
        <v>0</v>
      </c>
      <c r="AA20" s="77">
        <v>0</v>
      </c>
      <c r="AB20" s="77"/>
      <c r="AC20" s="77">
        <v>543.40139999999928</v>
      </c>
      <c r="AD20" s="77">
        <v>543.40139999999928</v>
      </c>
      <c r="AE20" s="77">
        <v>543.40139999999928</v>
      </c>
      <c r="AF20" s="77">
        <v>0</v>
      </c>
      <c r="AG20" s="77">
        <v>0</v>
      </c>
      <c r="AH20" s="77"/>
      <c r="AI20" s="77">
        <v>0</v>
      </c>
      <c r="AJ20" s="77">
        <v>0</v>
      </c>
      <c r="AK20" s="77">
        <v>0</v>
      </c>
      <c r="AL20" s="77">
        <v>0</v>
      </c>
      <c r="AM20" s="77">
        <v>0</v>
      </c>
    </row>
    <row r="21" spans="1:39">
      <c r="A21" s="88">
        <v>12100</v>
      </c>
      <c r="B21" s="89" t="s">
        <v>14</v>
      </c>
      <c r="C21" s="76">
        <v>2.3780000000000001E-4</v>
      </c>
      <c r="E21" s="77">
        <v>2319.2874999999999</v>
      </c>
      <c r="F21" s="77">
        <v>2319.2874999999999</v>
      </c>
      <c r="G21" s="77">
        <v>2318.5740999999998</v>
      </c>
      <c r="H21" s="77">
        <v>795.91660000000002</v>
      </c>
      <c r="I21" s="77">
        <v>0</v>
      </c>
      <c r="J21" s="77"/>
      <c r="K21" s="77">
        <v>1328.5886</v>
      </c>
      <c r="L21" s="77">
        <v>1328.5886</v>
      </c>
      <c r="M21" s="77">
        <v>1327.8751999999999</v>
      </c>
      <c r="N21" s="77">
        <v>0</v>
      </c>
      <c r="O21" s="77">
        <v>0</v>
      </c>
      <c r="P21" s="77"/>
      <c r="Q21" s="77">
        <v>796.63</v>
      </c>
      <c r="R21" s="77">
        <v>796.63</v>
      </c>
      <c r="S21" s="77">
        <v>796.63</v>
      </c>
      <c r="T21" s="77">
        <v>795.91660000000002</v>
      </c>
      <c r="U21" s="77">
        <v>0</v>
      </c>
      <c r="V21" s="77"/>
      <c r="W21" s="77">
        <v>0</v>
      </c>
      <c r="X21" s="77">
        <v>0</v>
      </c>
      <c r="Y21" s="77">
        <v>0</v>
      </c>
      <c r="Z21" s="77">
        <v>0</v>
      </c>
      <c r="AA21" s="77">
        <v>0</v>
      </c>
      <c r="AB21" s="77"/>
      <c r="AC21" s="77">
        <v>194.06889999999976</v>
      </c>
      <c r="AD21" s="77">
        <v>194.06889999999976</v>
      </c>
      <c r="AE21" s="77">
        <v>194.06889999999976</v>
      </c>
      <c r="AF21" s="77">
        <v>0</v>
      </c>
      <c r="AG21" s="77">
        <v>0</v>
      </c>
      <c r="AH21" s="77"/>
      <c r="AI21" s="77">
        <v>0</v>
      </c>
      <c r="AJ21" s="77">
        <v>0</v>
      </c>
      <c r="AK21" s="77">
        <v>0</v>
      </c>
      <c r="AL21" s="77">
        <v>0</v>
      </c>
      <c r="AM21" s="77">
        <v>0</v>
      </c>
    </row>
    <row r="22" spans="1:39">
      <c r="A22" s="88">
        <v>12150</v>
      </c>
      <c r="B22" s="89" t="s">
        <v>15</v>
      </c>
      <c r="C22" s="76">
        <v>3.6900000000000002E-5</v>
      </c>
      <c r="E22" s="77">
        <v>225.19499999999999</v>
      </c>
      <c r="F22" s="77">
        <v>225.19499999999999</v>
      </c>
      <c r="G22" s="77">
        <v>225.08430000000004</v>
      </c>
      <c r="H22" s="77">
        <v>123.50430000000001</v>
      </c>
      <c r="I22" s="77">
        <v>0</v>
      </c>
      <c r="J22" s="77"/>
      <c r="K22" s="77">
        <v>206.16030000000001</v>
      </c>
      <c r="L22" s="77">
        <v>206.16030000000001</v>
      </c>
      <c r="M22" s="77">
        <v>206.04960000000003</v>
      </c>
      <c r="N22" s="77">
        <v>0</v>
      </c>
      <c r="O22" s="77">
        <v>0</v>
      </c>
      <c r="P22" s="77"/>
      <c r="Q22" s="77">
        <v>123.61500000000001</v>
      </c>
      <c r="R22" s="77">
        <v>123.61500000000001</v>
      </c>
      <c r="S22" s="77">
        <v>123.61500000000001</v>
      </c>
      <c r="T22" s="77">
        <v>123.50430000000001</v>
      </c>
      <c r="U22" s="77">
        <v>0</v>
      </c>
      <c r="V22" s="77"/>
      <c r="W22" s="77">
        <v>0</v>
      </c>
      <c r="X22" s="77">
        <v>0</v>
      </c>
      <c r="Y22" s="77">
        <v>0</v>
      </c>
      <c r="Z22" s="77">
        <v>0</v>
      </c>
      <c r="AA22" s="77">
        <v>0</v>
      </c>
      <c r="AB22" s="77"/>
      <c r="AC22" s="77">
        <v>0</v>
      </c>
      <c r="AD22" s="77">
        <v>0</v>
      </c>
      <c r="AE22" s="77">
        <v>0</v>
      </c>
      <c r="AF22" s="77">
        <v>0</v>
      </c>
      <c r="AG22" s="77">
        <v>0</v>
      </c>
      <c r="AH22" s="77"/>
      <c r="AI22" s="77">
        <v>-104.58030000000002</v>
      </c>
      <c r="AJ22" s="77">
        <v>-104.58030000000002</v>
      </c>
      <c r="AK22" s="77">
        <v>-104.58030000000002</v>
      </c>
      <c r="AL22" s="77">
        <v>0</v>
      </c>
      <c r="AM22" s="77">
        <v>0</v>
      </c>
    </row>
    <row r="23" spans="1:39">
      <c r="A23" s="88">
        <v>12160</v>
      </c>
      <c r="B23" s="89" t="s">
        <v>16</v>
      </c>
      <c r="C23" s="76">
        <v>1.6502000000000001E-3</v>
      </c>
      <c r="E23" s="77">
        <v>19331.149999999991</v>
      </c>
      <c r="F23" s="77">
        <v>19331.149999999991</v>
      </c>
      <c r="G23" s="77">
        <v>19326.19939999999</v>
      </c>
      <c r="H23" s="77">
        <v>5523.2194</v>
      </c>
      <c r="I23" s="77">
        <v>0</v>
      </c>
      <c r="J23" s="77"/>
      <c r="K23" s="77">
        <v>9219.6674000000003</v>
      </c>
      <c r="L23" s="77">
        <v>9219.6674000000003</v>
      </c>
      <c r="M23" s="77">
        <v>9214.7168000000001</v>
      </c>
      <c r="N23" s="77">
        <v>0</v>
      </c>
      <c r="O23" s="77">
        <v>0</v>
      </c>
      <c r="P23" s="77"/>
      <c r="Q23" s="77">
        <v>5528.17</v>
      </c>
      <c r="R23" s="77">
        <v>5528.17</v>
      </c>
      <c r="S23" s="77">
        <v>5528.17</v>
      </c>
      <c r="T23" s="77">
        <v>5523.2194</v>
      </c>
      <c r="U23" s="77">
        <v>0</v>
      </c>
      <c r="V23" s="77"/>
      <c r="W23" s="77">
        <v>0</v>
      </c>
      <c r="X23" s="77">
        <v>0</v>
      </c>
      <c r="Y23" s="77">
        <v>0</v>
      </c>
      <c r="Z23" s="77">
        <v>0</v>
      </c>
      <c r="AA23" s="77">
        <v>0</v>
      </c>
      <c r="AB23" s="77"/>
      <c r="AC23" s="77">
        <v>4583.3125999999902</v>
      </c>
      <c r="AD23" s="77">
        <v>4583.3125999999902</v>
      </c>
      <c r="AE23" s="77">
        <v>4583.3125999999902</v>
      </c>
      <c r="AF23" s="77">
        <v>0</v>
      </c>
      <c r="AG23" s="77">
        <v>0</v>
      </c>
      <c r="AH23" s="77"/>
      <c r="AI23" s="77">
        <v>0</v>
      </c>
      <c r="AJ23" s="77">
        <v>0</v>
      </c>
      <c r="AK23" s="77">
        <v>0</v>
      </c>
      <c r="AL23" s="77">
        <v>0</v>
      </c>
      <c r="AM23" s="77">
        <v>0</v>
      </c>
    </row>
    <row r="24" spans="1:39">
      <c r="A24" s="88">
        <v>12200</v>
      </c>
      <c r="B24" s="89" t="s">
        <v>344</v>
      </c>
      <c r="C24" s="76">
        <v>3.0000000000000001E-6</v>
      </c>
      <c r="E24" s="77">
        <v>-66</v>
      </c>
      <c r="F24" s="77">
        <v>-66</v>
      </c>
      <c r="G24" s="77">
        <v>-66.009000000000015</v>
      </c>
      <c r="H24" s="77">
        <v>10.041</v>
      </c>
      <c r="I24" s="77">
        <v>0</v>
      </c>
      <c r="J24" s="77"/>
      <c r="K24" s="77">
        <v>16.760999999999999</v>
      </c>
      <c r="L24" s="77">
        <v>16.760999999999999</v>
      </c>
      <c r="M24" s="77">
        <v>16.751999999999999</v>
      </c>
      <c r="N24" s="77">
        <v>0</v>
      </c>
      <c r="O24" s="77">
        <v>0</v>
      </c>
      <c r="P24" s="77"/>
      <c r="Q24" s="77">
        <v>10.050000000000001</v>
      </c>
      <c r="R24" s="77">
        <v>10.050000000000001</v>
      </c>
      <c r="S24" s="77">
        <v>10.050000000000001</v>
      </c>
      <c r="T24" s="77">
        <v>10.041</v>
      </c>
      <c r="U24" s="77">
        <v>0</v>
      </c>
      <c r="V24" s="77"/>
      <c r="W24" s="77">
        <v>0</v>
      </c>
      <c r="X24" s="77">
        <v>0</v>
      </c>
      <c r="Y24" s="77">
        <v>0</v>
      </c>
      <c r="Z24" s="77">
        <v>0</v>
      </c>
      <c r="AA24" s="77">
        <v>0</v>
      </c>
      <c r="AB24" s="77"/>
      <c r="AC24" s="77">
        <v>0</v>
      </c>
      <c r="AD24" s="77">
        <v>0</v>
      </c>
      <c r="AE24" s="77">
        <v>0</v>
      </c>
      <c r="AF24" s="77">
        <v>0</v>
      </c>
      <c r="AG24" s="77">
        <v>0</v>
      </c>
      <c r="AH24" s="77"/>
      <c r="AI24" s="77">
        <v>-92.811000000000007</v>
      </c>
      <c r="AJ24" s="77">
        <v>-92.811000000000007</v>
      </c>
      <c r="AK24" s="77">
        <v>-92.811000000000007</v>
      </c>
      <c r="AL24" s="77">
        <v>0</v>
      </c>
      <c r="AM24" s="77">
        <v>0</v>
      </c>
    </row>
    <row r="25" spans="1:39">
      <c r="A25" s="88">
        <v>12220</v>
      </c>
      <c r="B25" s="89" t="s">
        <v>17</v>
      </c>
      <c r="C25" s="76">
        <v>4.1776199999999999E-2</v>
      </c>
      <c r="E25" s="77">
        <v>459910.05749999988</v>
      </c>
      <c r="F25" s="77">
        <v>459910.05749999988</v>
      </c>
      <c r="G25" s="77">
        <v>459784.72889999987</v>
      </c>
      <c r="H25" s="77">
        <v>139824.94140000001</v>
      </c>
      <c r="I25" s="77">
        <v>0</v>
      </c>
      <c r="J25" s="77"/>
      <c r="K25" s="77">
        <v>233403.62940000001</v>
      </c>
      <c r="L25" s="77">
        <v>233403.62940000001</v>
      </c>
      <c r="M25" s="77">
        <v>233278.3008</v>
      </c>
      <c r="N25" s="77">
        <v>0</v>
      </c>
      <c r="O25" s="77">
        <v>0</v>
      </c>
      <c r="P25" s="77"/>
      <c r="Q25" s="77">
        <v>139950.26999999999</v>
      </c>
      <c r="R25" s="77">
        <v>139950.26999999999</v>
      </c>
      <c r="S25" s="77">
        <v>139950.26999999999</v>
      </c>
      <c r="T25" s="77">
        <v>139824.94140000001</v>
      </c>
      <c r="U25" s="77">
        <v>0</v>
      </c>
      <c r="V25" s="77"/>
      <c r="W25" s="77">
        <v>0</v>
      </c>
      <c r="X25" s="77">
        <v>0</v>
      </c>
      <c r="Y25" s="77">
        <v>0</v>
      </c>
      <c r="Z25" s="77">
        <v>0</v>
      </c>
      <c r="AA25" s="77">
        <v>0</v>
      </c>
      <c r="AB25" s="77"/>
      <c r="AC25" s="77">
        <v>86556.158099999884</v>
      </c>
      <c r="AD25" s="77">
        <v>86556.158099999884</v>
      </c>
      <c r="AE25" s="77">
        <v>86556.158099999884</v>
      </c>
      <c r="AF25" s="77">
        <v>0</v>
      </c>
      <c r="AG25" s="77">
        <v>0</v>
      </c>
      <c r="AH25" s="77"/>
      <c r="AI25" s="77">
        <v>0</v>
      </c>
      <c r="AJ25" s="77">
        <v>0</v>
      </c>
      <c r="AK25" s="77">
        <v>0</v>
      </c>
      <c r="AL25" s="77">
        <v>0</v>
      </c>
      <c r="AM25" s="77">
        <v>0</v>
      </c>
    </row>
    <row r="26" spans="1:39">
      <c r="A26" s="88">
        <v>12510</v>
      </c>
      <c r="B26" s="89" t="s">
        <v>18</v>
      </c>
      <c r="C26" s="76">
        <v>4.5719999999999997E-3</v>
      </c>
      <c r="E26" s="77">
        <v>60142.750000000036</v>
      </c>
      <c r="F26" s="77">
        <v>60142.750000000036</v>
      </c>
      <c r="G26" s="77">
        <v>60129.034000000036</v>
      </c>
      <c r="H26" s="77">
        <v>15302.483999999999</v>
      </c>
      <c r="I26" s="77">
        <v>0</v>
      </c>
      <c r="J26" s="77"/>
      <c r="K26" s="77">
        <v>25543.763999999999</v>
      </c>
      <c r="L26" s="77">
        <v>25543.763999999999</v>
      </c>
      <c r="M26" s="77">
        <v>25530.047999999999</v>
      </c>
      <c r="N26" s="77">
        <v>0</v>
      </c>
      <c r="O26" s="77">
        <v>0</v>
      </c>
      <c r="P26" s="77"/>
      <c r="Q26" s="77">
        <v>15316.199999999999</v>
      </c>
      <c r="R26" s="77">
        <v>15316.199999999999</v>
      </c>
      <c r="S26" s="77">
        <v>15316.199999999999</v>
      </c>
      <c r="T26" s="77">
        <v>15302.483999999999</v>
      </c>
      <c r="U26" s="77">
        <v>0</v>
      </c>
      <c r="V26" s="77"/>
      <c r="W26" s="77">
        <v>0</v>
      </c>
      <c r="X26" s="77">
        <v>0</v>
      </c>
      <c r="Y26" s="77">
        <v>0</v>
      </c>
      <c r="Z26" s="77">
        <v>0</v>
      </c>
      <c r="AA26" s="77">
        <v>0</v>
      </c>
      <c r="AB26" s="77"/>
      <c r="AC26" s="77">
        <v>19282.786000000036</v>
      </c>
      <c r="AD26" s="77">
        <v>19282.786000000036</v>
      </c>
      <c r="AE26" s="77">
        <v>19282.786000000036</v>
      </c>
      <c r="AF26" s="77">
        <v>0</v>
      </c>
      <c r="AG26" s="77">
        <v>0</v>
      </c>
      <c r="AH26" s="77"/>
      <c r="AI26" s="77">
        <v>0</v>
      </c>
      <c r="AJ26" s="77">
        <v>0</v>
      </c>
      <c r="AK26" s="77">
        <v>0</v>
      </c>
      <c r="AL26" s="77">
        <v>0</v>
      </c>
      <c r="AM26" s="77">
        <v>0</v>
      </c>
    </row>
    <row r="27" spans="1:39">
      <c r="A27" s="88">
        <v>12600</v>
      </c>
      <c r="B27" s="89" t="s">
        <v>19</v>
      </c>
      <c r="C27" s="76">
        <v>1.2474999999999999E-3</v>
      </c>
      <c r="E27" s="77">
        <v>16560.150000000001</v>
      </c>
      <c r="F27" s="77">
        <v>16560.150000000001</v>
      </c>
      <c r="G27" s="77">
        <v>16556.407500000001</v>
      </c>
      <c r="H27" s="77">
        <v>4175.3824999999997</v>
      </c>
      <c r="I27" s="77">
        <v>0</v>
      </c>
      <c r="J27" s="77"/>
      <c r="K27" s="77">
        <v>6969.7824999999993</v>
      </c>
      <c r="L27" s="77">
        <v>6969.7824999999993</v>
      </c>
      <c r="M27" s="77">
        <v>6966.0399999999991</v>
      </c>
      <c r="N27" s="77">
        <v>0</v>
      </c>
      <c r="O27" s="77">
        <v>0</v>
      </c>
      <c r="P27" s="77"/>
      <c r="Q27" s="77">
        <v>4179.125</v>
      </c>
      <c r="R27" s="77">
        <v>4179.125</v>
      </c>
      <c r="S27" s="77">
        <v>4179.125</v>
      </c>
      <c r="T27" s="77">
        <v>4175.3824999999997</v>
      </c>
      <c r="U27" s="77">
        <v>0</v>
      </c>
      <c r="V27" s="77"/>
      <c r="W27" s="77">
        <v>0</v>
      </c>
      <c r="X27" s="77">
        <v>0</v>
      </c>
      <c r="Y27" s="77">
        <v>0</v>
      </c>
      <c r="Z27" s="77">
        <v>0</v>
      </c>
      <c r="AA27" s="77">
        <v>0</v>
      </c>
      <c r="AB27" s="77"/>
      <c r="AC27" s="77">
        <v>5411.2425000000003</v>
      </c>
      <c r="AD27" s="77">
        <v>5411.2425000000003</v>
      </c>
      <c r="AE27" s="77">
        <v>5411.2425000000003</v>
      </c>
      <c r="AF27" s="77">
        <v>0</v>
      </c>
      <c r="AG27" s="77">
        <v>0</v>
      </c>
      <c r="AH27" s="77"/>
      <c r="AI27" s="77">
        <v>0</v>
      </c>
      <c r="AJ27" s="77">
        <v>0</v>
      </c>
      <c r="AK27" s="77">
        <v>0</v>
      </c>
      <c r="AL27" s="77">
        <v>0</v>
      </c>
      <c r="AM27" s="77">
        <v>0</v>
      </c>
    </row>
    <row r="28" spans="1:39">
      <c r="A28" s="88">
        <v>12700</v>
      </c>
      <c r="B28" s="89" t="s">
        <v>20</v>
      </c>
      <c r="C28" s="76">
        <v>9.745E-4</v>
      </c>
      <c r="E28" s="77">
        <v>12329.907500000005</v>
      </c>
      <c r="F28" s="77">
        <v>12329.907500000005</v>
      </c>
      <c r="G28" s="77">
        <v>12326.984000000006</v>
      </c>
      <c r="H28" s="77">
        <v>3261.6514999999999</v>
      </c>
      <c r="I28" s="77">
        <v>0</v>
      </c>
      <c r="J28" s="77"/>
      <c r="K28" s="77">
        <v>5444.5315000000001</v>
      </c>
      <c r="L28" s="77">
        <v>5444.5315000000001</v>
      </c>
      <c r="M28" s="77">
        <v>5441.6080000000002</v>
      </c>
      <c r="N28" s="77">
        <v>0</v>
      </c>
      <c r="O28" s="77">
        <v>0</v>
      </c>
      <c r="P28" s="77"/>
      <c r="Q28" s="77">
        <v>3264.5749999999998</v>
      </c>
      <c r="R28" s="77">
        <v>3264.5749999999998</v>
      </c>
      <c r="S28" s="77">
        <v>3264.5749999999998</v>
      </c>
      <c r="T28" s="77">
        <v>3261.6514999999999</v>
      </c>
      <c r="U28" s="77">
        <v>0</v>
      </c>
      <c r="V28" s="77"/>
      <c r="W28" s="77">
        <v>0</v>
      </c>
      <c r="X28" s="77">
        <v>0</v>
      </c>
      <c r="Y28" s="77">
        <v>0</v>
      </c>
      <c r="Z28" s="77">
        <v>0</v>
      </c>
      <c r="AA28" s="77">
        <v>0</v>
      </c>
      <c r="AB28" s="77"/>
      <c r="AC28" s="77">
        <v>3620.8010000000049</v>
      </c>
      <c r="AD28" s="77">
        <v>3620.8010000000049</v>
      </c>
      <c r="AE28" s="77">
        <v>3620.8010000000049</v>
      </c>
      <c r="AF28" s="77">
        <v>0</v>
      </c>
      <c r="AG28" s="77">
        <v>0</v>
      </c>
      <c r="AH28" s="77"/>
      <c r="AI28" s="77">
        <v>0</v>
      </c>
      <c r="AJ28" s="77">
        <v>0</v>
      </c>
      <c r="AK28" s="77">
        <v>0</v>
      </c>
      <c r="AL28" s="77">
        <v>0</v>
      </c>
      <c r="AM28" s="77">
        <v>0</v>
      </c>
    </row>
    <row r="29" spans="1:39">
      <c r="A29" s="88">
        <v>13500</v>
      </c>
      <c r="B29" s="89" t="s">
        <v>21</v>
      </c>
      <c r="C29" s="76">
        <v>3.8817999999999999E-3</v>
      </c>
      <c r="E29" s="77">
        <v>40584.597500000011</v>
      </c>
      <c r="F29" s="77">
        <v>40584.597500000011</v>
      </c>
      <c r="G29" s="77">
        <v>40572.95210000001</v>
      </c>
      <c r="H29" s="77">
        <v>12992.384599999999</v>
      </c>
      <c r="I29" s="77">
        <v>0</v>
      </c>
      <c r="J29" s="77"/>
      <c r="K29" s="77">
        <v>21687.616600000001</v>
      </c>
      <c r="L29" s="77">
        <v>21687.616600000001</v>
      </c>
      <c r="M29" s="77">
        <v>21675.9712</v>
      </c>
      <c r="N29" s="77">
        <v>0</v>
      </c>
      <c r="O29" s="77">
        <v>0</v>
      </c>
      <c r="P29" s="77"/>
      <c r="Q29" s="77">
        <v>13004.029999999999</v>
      </c>
      <c r="R29" s="77">
        <v>13004.029999999999</v>
      </c>
      <c r="S29" s="77">
        <v>13004.029999999999</v>
      </c>
      <c r="T29" s="77">
        <v>12992.384599999999</v>
      </c>
      <c r="U29" s="77">
        <v>0</v>
      </c>
      <c r="V29" s="77"/>
      <c r="W29" s="77">
        <v>0</v>
      </c>
      <c r="X29" s="77">
        <v>0</v>
      </c>
      <c r="Y29" s="77">
        <v>0</v>
      </c>
      <c r="Z29" s="77">
        <v>0</v>
      </c>
      <c r="AA29" s="77">
        <v>0</v>
      </c>
      <c r="AB29" s="77"/>
      <c r="AC29" s="77">
        <v>5892.9509000000107</v>
      </c>
      <c r="AD29" s="77">
        <v>5892.9509000000107</v>
      </c>
      <c r="AE29" s="77">
        <v>5892.9509000000107</v>
      </c>
      <c r="AF29" s="77">
        <v>0</v>
      </c>
      <c r="AG29" s="77">
        <v>0</v>
      </c>
      <c r="AH29" s="77"/>
      <c r="AI29" s="77">
        <v>0</v>
      </c>
      <c r="AJ29" s="77">
        <v>0</v>
      </c>
      <c r="AK29" s="77">
        <v>0</v>
      </c>
      <c r="AL29" s="77">
        <v>0</v>
      </c>
      <c r="AM29" s="77">
        <v>0</v>
      </c>
    </row>
    <row r="30" spans="1:39">
      <c r="A30" s="88">
        <v>13700</v>
      </c>
      <c r="B30" s="89" t="s">
        <v>22</v>
      </c>
      <c r="C30" s="76">
        <v>4.0979999999999999E-4</v>
      </c>
      <c r="E30" s="77">
        <v>5782.6625000000004</v>
      </c>
      <c r="F30" s="77">
        <v>5782.6625000000004</v>
      </c>
      <c r="G30" s="77">
        <v>5781.4331000000002</v>
      </c>
      <c r="H30" s="77">
        <v>1371.6006</v>
      </c>
      <c r="I30" s="77">
        <v>0</v>
      </c>
      <c r="J30" s="77"/>
      <c r="K30" s="77">
        <v>2289.5526</v>
      </c>
      <c r="L30" s="77">
        <v>2289.5526</v>
      </c>
      <c r="M30" s="77">
        <v>2288.3231999999998</v>
      </c>
      <c r="N30" s="77">
        <v>0</v>
      </c>
      <c r="O30" s="77">
        <v>0</v>
      </c>
      <c r="P30" s="77"/>
      <c r="Q30" s="77">
        <v>1372.83</v>
      </c>
      <c r="R30" s="77">
        <v>1372.83</v>
      </c>
      <c r="S30" s="77">
        <v>1372.83</v>
      </c>
      <c r="T30" s="77">
        <v>1371.6006</v>
      </c>
      <c r="U30" s="77">
        <v>0</v>
      </c>
      <c r="V30" s="77"/>
      <c r="W30" s="77">
        <v>0</v>
      </c>
      <c r="X30" s="77">
        <v>0</v>
      </c>
      <c r="Y30" s="77">
        <v>0</v>
      </c>
      <c r="Z30" s="77">
        <v>0</v>
      </c>
      <c r="AA30" s="77">
        <v>0</v>
      </c>
      <c r="AB30" s="77"/>
      <c r="AC30" s="77">
        <v>2120.2799000000005</v>
      </c>
      <c r="AD30" s="77">
        <v>2120.2799000000005</v>
      </c>
      <c r="AE30" s="77">
        <v>2120.2799000000005</v>
      </c>
      <c r="AF30" s="77">
        <v>0</v>
      </c>
      <c r="AG30" s="77">
        <v>0</v>
      </c>
      <c r="AH30" s="77"/>
      <c r="AI30" s="77">
        <v>0</v>
      </c>
      <c r="AJ30" s="77">
        <v>0</v>
      </c>
      <c r="AK30" s="77">
        <v>0</v>
      </c>
      <c r="AL30" s="77">
        <v>0</v>
      </c>
      <c r="AM30" s="77">
        <v>0</v>
      </c>
    </row>
    <row r="31" spans="1:39">
      <c r="A31" s="88">
        <v>14300</v>
      </c>
      <c r="B31" s="89" t="s">
        <v>331</v>
      </c>
      <c r="C31" s="76">
        <v>1.4723E-3</v>
      </c>
      <c r="E31" s="77">
        <v>11398.069999999998</v>
      </c>
      <c r="F31" s="77">
        <v>11398.069999999998</v>
      </c>
      <c r="G31" s="77">
        <v>11393.653099999998</v>
      </c>
      <c r="H31" s="77">
        <v>4927.7880999999998</v>
      </c>
      <c r="I31" s="77">
        <v>0</v>
      </c>
      <c r="J31" s="77"/>
      <c r="K31" s="77">
        <v>8225.7400999999991</v>
      </c>
      <c r="L31" s="77">
        <v>8225.7400999999991</v>
      </c>
      <c r="M31" s="77">
        <v>8221.3231999999989</v>
      </c>
      <c r="N31" s="77">
        <v>0</v>
      </c>
      <c r="O31" s="77">
        <v>0</v>
      </c>
      <c r="P31" s="77"/>
      <c r="Q31" s="77">
        <v>4932.2049999999999</v>
      </c>
      <c r="R31" s="77">
        <v>4932.2049999999999</v>
      </c>
      <c r="S31" s="77">
        <v>4932.2049999999999</v>
      </c>
      <c r="T31" s="77">
        <v>4927.7880999999998</v>
      </c>
      <c r="U31" s="77">
        <v>0</v>
      </c>
      <c r="V31" s="77"/>
      <c r="W31" s="77">
        <v>0</v>
      </c>
      <c r="X31" s="77">
        <v>0</v>
      </c>
      <c r="Y31" s="77">
        <v>0</v>
      </c>
      <c r="Z31" s="77">
        <v>0</v>
      </c>
      <c r="AA31" s="77">
        <v>0</v>
      </c>
      <c r="AB31" s="77"/>
      <c r="AC31" s="77">
        <v>0</v>
      </c>
      <c r="AD31" s="77">
        <v>0</v>
      </c>
      <c r="AE31" s="77">
        <v>0</v>
      </c>
      <c r="AF31" s="77">
        <v>0</v>
      </c>
      <c r="AG31" s="77">
        <v>0</v>
      </c>
      <c r="AH31" s="77"/>
      <c r="AI31" s="77">
        <v>-1759.8751000000011</v>
      </c>
      <c r="AJ31" s="77">
        <v>-1759.8751000000011</v>
      </c>
      <c r="AK31" s="77">
        <v>-1759.8751000000011</v>
      </c>
      <c r="AL31" s="77">
        <v>0</v>
      </c>
      <c r="AM31" s="77">
        <v>0</v>
      </c>
    </row>
    <row r="32" spans="1:39">
      <c r="A32" s="88">
        <v>14300.2</v>
      </c>
      <c r="B32" s="89" t="s">
        <v>332</v>
      </c>
      <c r="C32" s="76">
        <v>1.706E-4</v>
      </c>
      <c r="E32" s="77">
        <v>1654.3274999999994</v>
      </c>
      <c r="F32" s="77">
        <v>1654.3274999999994</v>
      </c>
      <c r="G32" s="77">
        <v>1653.8156999999994</v>
      </c>
      <c r="H32" s="77">
        <v>570.9982</v>
      </c>
      <c r="I32" s="77">
        <v>0</v>
      </c>
      <c r="J32" s="77"/>
      <c r="K32" s="77">
        <v>953.1422</v>
      </c>
      <c r="L32" s="77">
        <v>953.1422</v>
      </c>
      <c r="M32" s="77">
        <v>952.63040000000001</v>
      </c>
      <c r="N32" s="77">
        <v>0</v>
      </c>
      <c r="O32" s="77">
        <v>0</v>
      </c>
      <c r="P32" s="77"/>
      <c r="Q32" s="77">
        <v>571.51</v>
      </c>
      <c r="R32" s="77">
        <v>571.51</v>
      </c>
      <c r="S32" s="77">
        <v>571.51</v>
      </c>
      <c r="T32" s="77">
        <v>570.9982</v>
      </c>
      <c r="U32" s="77">
        <v>0</v>
      </c>
      <c r="V32" s="77"/>
      <c r="W32" s="77">
        <v>0</v>
      </c>
      <c r="X32" s="77">
        <v>0</v>
      </c>
      <c r="Y32" s="77">
        <v>0</v>
      </c>
      <c r="Z32" s="77">
        <v>0</v>
      </c>
      <c r="AA32" s="77">
        <v>0</v>
      </c>
      <c r="AB32" s="77"/>
      <c r="AC32" s="77">
        <v>129.67529999999942</v>
      </c>
      <c r="AD32" s="77">
        <v>129.67529999999942</v>
      </c>
      <c r="AE32" s="77">
        <v>129.67529999999942</v>
      </c>
      <c r="AF32" s="77">
        <v>0</v>
      </c>
      <c r="AG32" s="77">
        <v>0</v>
      </c>
      <c r="AH32" s="77"/>
      <c r="AI32" s="77">
        <v>0</v>
      </c>
      <c r="AJ32" s="77">
        <v>0</v>
      </c>
      <c r="AK32" s="77">
        <v>0</v>
      </c>
      <c r="AL32" s="77">
        <v>0</v>
      </c>
      <c r="AM32" s="77">
        <v>0</v>
      </c>
    </row>
    <row r="33" spans="1:39">
      <c r="A33" s="88">
        <v>18400</v>
      </c>
      <c r="B33" s="89" t="s">
        <v>354</v>
      </c>
      <c r="C33" s="76">
        <v>4.8634000000000004E-3</v>
      </c>
      <c r="E33" s="77">
        <v>55468.452499999992</v>
      </c>
      <c r="F33" s="77">
        <v>55468.452499999992</v>
      </c>
      <c r="G33" s="77">
        <v>55453.862299999993</v>
      </c>
      <c r="H33" s="77">
        <v>16277.799800000001</v>
      </c>
      <c r="I33" s="77">
        <v>0</v>
      </c>
      <c r="J33" s="77"/>
      <c r="K33" s="77">
        <v>27171.8158</v>
      </c>
      <c r="L33" s="77">
        <v>27171.8158</v>
      </c>
      <c r="M33" s="77">
        <v>27157.225600000002</v>
      </c>
      <c r="N33" s="77">
        <v>0</v>
      </c>
      <c r="O33" s="77">
        <v>0</v>
      </c>
      <c r="P33" s="77"/>
      <c r="Q33" s="77">
        <v>16292.390000000001</v>
      </c>
      <c r="R33" s="77">
        <v>16292.390000000001</v>
      </c>
      <c r="S33" s="77">
        <v>16292.390000000001</v>
      </c>
      <c r="T33" s="77">
        <v>16277.799800000001</v>
      </c>
      <c r="U33" s="77">
        <v>0</v>
      </c>
      <c r="V33" s="77"/>
      <c r="W33" s="77">
        <v>0</v>
      </c>
      <c r="X33" s="77">
        <v>0</v>
      </c>
      <c r="Y33" s="77">
        <v>0</v>
      </c>
      <c r="Z33" s="77">
        <v>0</v>
      </c>
      <c r="AA33" s="77">
        <v>0</v>
      </c>
      <c r="AB33" s="77"/>
      <c r="AC33" s="77">
        <v>12004.246699999989</v>
      </c>
      <c r="AD33" s="77">
        <v>12004.246699999989</v>
      </c>
      <c r="AE33" s="77">
        <v>12004.246699999989</v>
      </c>
      <c r="AF33" s="77">
        <v>0</v>
      </c>
      <c r="AG33" s="77">
        <v>0</v>
      </c>
      <c r="AH33" s="77"/>
      <c r="AI33" s="77">
        <v>0</v>
      </c>
      <c r="AJ33" s="77">
        <v>0</v>
      </c>
      <c r="AK33" s="77">
        <v>0</v>
      </c>
      <c r="AL33" s="77">
        <v>0</v>
      </c>
      <c r="AM33" s="77">
        <v>0</v>
      </c>
    </row>
    <row r="34" spans="1:39">
      <c r="A34" s="88">
        <v>18600</v>
      </c>
      <c r="B34" s="89" t="s">
        <v>24</v>
      </c>
      <c r="C34" s="76">
        <v>1.36E-5</v>
      </c>
      <c r="E34" s="77">
        <v>236.08749999999998</v>
      </c>
      <c r="F34" s="77">
        <v>236.08749999999998</v>
      </c>
      <c r="G34" s="77">
        <v>236.04669999999999</v>
      </c>
      <c r="H34" s="77">
        <v>45.519199999999998</v>
      </c>
      <c r="I34" s="77">
        <v>0</v>
      </c>
      <c r="J34" s="77"/>
      <c r="K34" s="77">
        <v>75.983199999999997</v>
      </c>
      <c r="L34" s="77">
        <v>75.983199999999997</v>
      </c>
      <c r="M34" s="77">
        <v>75.942400000000006</v>
      </c>
      <c r="N34" s="77">
        <v>0</v>
      </c>
      <c r="O34" s="77">
        <v>0</v>
      </c>
      <c r="P34" s="77"/>
      <c r="Q34" s="77">
        <v>45.56</v>
      </c>
      <c r="R34" s="77">
        <v>45.56</v>
      </c>
      <c r="S34" s="77">
        <v>45.56</v>
      </c>
      <c r="T34" s="77">
        <v>45.519199999999998</v>
      </c>
      <c r="U34" s="77">
        <v>0</v>
      </c>
      <c r="V34" s="77"/>
      <c r="W34" s="77">
        <v>0</v>
      </c>
      <c r="X34" s="77">
        <v>0</v>
      </c>
      <c r="Y34" s="77">
        <v>0</v>
      </c>
      <c r="Z34" s="77">
        <v>0</v>
      </c>
      <c r="AA34" s="77">
        <v>0</v>
      </c>
      <c r="AB34" s="77"/>
      <c r="AC34" s="77">
        <v>114.54429999999999</v>
      </c>
      <c r="AD34" s="77">
        <v>114.54429999999999</v>
      </c>
      <c r="AE34" s="77">
        <v>114.54429999999999</v>
      </c>
      <c r="AF34" s="77">
        <v>0</v>
      </c>
      <c r="AG34" s="77">
        <v>0</v>
      </c>
      <c r="AH34" s="77"/>
      <c r="AI34" s="77">
        <v>0</v>
      </c>
      <c r="AJ34" s="77">
        <v>0</v>
      </c>
      <c r="AK34" s="77">
        <v>0</v>
      </c>
      <c r="AL34" s="77">
        <v>0</v>
      </c>
      <c r="AM34" s="77">
        <v>0</v>
      </c>
    </row>
    <row r="35" spans="1:39">
      <c r="A35" s="88">
        <v>18690</v>
      </c>
      <c r="B35" s="89" t="s">
        <v>26</v>
      </c>
      <c r="C35" s="76">
        <v>0</v>
      </c>
      <c r="E35" s="77">
        <v>123.37</v>
      </c>
      <c r="F35" s="77">
        <v>123.37</v>
      </c>
      <c r="G35" s="77">
        <v>123.37</v>
      </c>
      <c r="H35" s="77">
        <v>0</v>
      </c>
      <c r="I35" s="77">
        <v>0</v>
      </c>
      <c r="J35" s="77"/>
      <c r="K35" s="77">
        <v>0</v>
      </c>
      <c r="L35" s="77">
        <v>0</v>
      </c>
      <c r="M35" s="77">
        <v>0</v>
      </c>
      <c r="N35" s="77">
        <v>0</v>
      </c>
      <c r="O35" s="77">
        <v>0</v>
      </c>
      <c r="P35" s="77"/>
      <c r="Q35" s="77">
        <v>0</v>
      </c>
      <c r="R35" s="77">
        <v>0</v>
      </c>
      <c r="S35" s="77">
        <v>0</v>
      </c>
      <c r="T35" s="77">
        <v>0</v>
      </c>
      <c r="U35" s="77">
        <v>0</v>
      </c>
      <c r="V35" s="77"/>
      <c r="W35" s="77">
        <v>0</v>
      </c>
      <c r="X35" s="77">
        <v>0</v>
      </c>
      <c r="Y35" s="77">
        <v>0</v>
      </c>
      <c r="Z35" s="77">
        <v>0</v>
      </c>
      <c r="AA35" s="77">
        <v>0</v>
      </c>
      <c r="AB35" s="77"/>
      <c r="AC35" s="77">
        <v>123.37</v>
      </c>
      <c r="AD35" s="77">
        <v>123.37</v>
      </c>
      <c r="AE35" s="77">
        <v>123.37</v>
      </c>
      <c r="AF35" s="77">
        <v>0</v>
      </c>
      <c r="AG35" s="77">
        <v>0</v>
      </c>
      <c r="AH35" s="77"/>
      <c r="AI35" s="77">
        <v>0</v>
      </c>
      <c r="AJ35" s="77">
        <v>0</v>
      </c>
      <c r="AK35" s="77">
        <v>0</v>
      </c>
      <c r="AL35" s="77">
        <v>0</v>
      </c>
      <c r="AM35" s="77">
        <v>0</v>
      </c>
    </row>
    <row r="36" spans="1:39">
      <c r="A36" s="88">
        <v>18740</v>
      </c>
      <c r="B36" s="89" t="s">
        <v>27</v>
      </c>
      <c r="C36" s="76">
        <v>6.8000000000000001E-6</v>
      </c>
      <c r="E36" s="77">
        <v>74.927499999999981</v>
      </c>
      <c r="F36" s="77">
        <v>74.927499999999981</v>
      </c>
      <c r="G36" s="77">
        <v>74.907099999999986</v>
      </c>
      <c r="H36" s="77">
        <v>22.759599999999999</v>
      </c>
      <c r="I36" s="77">
        <v>0</v>
      </c>
      <c r="J36" s="77"/>
      <c r="K36" s="77">
        <v>37.991599999999998</v>
      </c>
      <c r="L36" s="77">
        <v>37.991599999999998</v>
      </c>
      <c r="M36" s="77">
        <v>37.971200000000003</v>
      </c>
      <c r="N36" s="77">
        <v>0</v>
      </c>
      <c r="O36" s="77">
        <v>0</v>
      </c>
      <c r="P36" s="77"/>
      <c r="Q36" s="77">
        <v>22.78</v>
      </c>
      <c r="R36" s="77">
        <v>22.78</v>
      </c>
      <c r="S36" s="77">
        <v>22.78</v>
      </c>
      <c r="T36" s="77">
        <v>22.759599999999999</v>
      </c>
      <c r="U36" s="77">
        <v>0</v>
      </c>
      <c r="V36" s="77"/>
      <c r="W36" s="77">
        <v>0</v>
      </c>
      <c r="X36" s="77">
        <v>0</v>
      </c>
      <c r="Y36" s="77">
        <v>0</v>
      </c>
      <c r="Z36" s="77">
        <v>0</v>
      </c>
      <c r="AA36" s="77">
        <v>0</v>
      </c>
      <c r="AB36" s="77"/>
      <c r="AC36" s="77">
        <v>14.155899999999974</v>
      </c>
      <c r="AD36" s="77">
        <v>14.155899999999974</v>
      </c>
      <c r="AE36" s="77">
        <v>14.155899999999974</v>
      </c>
      <c r="AF36" s="77">
        <v>0</v>
      </c>
      <c r="AG36" s="77">
        <v>0</v>
      </c>
      <c r="AH36" s="77"/>
      <c r="AI36" s="77">
        <v>0</v>
      </c>
      <c r="AJ36" s="77">
        <v>0</v>
      </c>
      <c r="AK36" s="77">
        <v>0</v>
      </c>
      <c r="AL36" s="77">
        <v>0</v>
      </c>
      <c r="AM36" s="77">
        <v>0</v>
      </c>
    </row>
    <row r="37" spans="1:39">
      <c r="A37" s="88">
        <v>18780</v>
      </c>
      <c r="B37" s="89" t="s">
        <v>28</v>
      </c>
      <c r="C37" s="76">
        <v>1.17E-5</v>
      </c>
      <c r="E37" s="77">
        <v>189.70999999999998</v>
      </c>
      <c r="F37" s="77">
        <v>189.70999999999998</v>
      </c>
      <c r="G37" s="77">
        <v>189.67489999999995</v>
      </c>
      <c r="H37" s="77">
        <v>39.1599</v>
      </c>
      <c r="I37" s="77">
        <v>0</v>
      </c>
      <c r="J37" s="77"/>
      <c r="K37" s="77">
        <v>65.367900000000006</v>
      </c>
      <c r="L37" s="77">
        <v>65.367900000000006</v>
      </c>
      <c r="M37" s="77">
        <v>65.332799999999992</v>
      </c>
      <c r="N37" s="77">
        <v>0</v>
      </c>
      <c r="O37" s="77">
        <v>0</v>
      </c>
      <c r="P37" s="77"/>
      <c r="Q37" s="77">
        <v>39.195</v>
      </c>
      <c r="R37" s="77">
        <v>39.195</v>
      </c>
      <c r="S37" s="77">
        <v>39.195</v>
      </c>
      <c r="T37" s="77">
        <v>39.1599</v>
      </c>
      <c r="U37" s="77">
        <v>0</v>
      </c>
      <c r="V37" s="77"/>
      <c r="W37" s="77">
        <v>0</v>
      </c>
      <c r="X37" s="77">
        <v>0</v>
      </c>
      <c r="Y37" s="77">
        <v>0</v>
      </c>
      <c r="Z37" s="77">
        <v>0</v>
      </c>
      <c r="AA37" s="77">
        <v>0</v>
      </c>
      <c r="AB37" s="77"/>
      <c r="AC37" s="77">
        <v>85.147099999999966</v>
      </c>
      <c r="AD37" s="77">
        <v>85.147099999999966</v>
      </c>
      <c r="AE37" s="77">
        <v>85.147099999999966</v>
      </c>
      <c r="AF37" s="77">
        <v>0</v>
      </c>
      <c r="AG37" s="77">
        <v>0</v>
      </c>
      <c r="AH37" s="77"/>
      <c r="AI37" s="77">
        <v>0</v>
      </c>
      <c r="AJ37" s="77">
        <v>0</v>
      </c>
      <c r="AK37" s="77">
        <v>0</v>
      </c>
      <c r="AL37" s="77">
        <v>0</v>
      </c>
      <c r="AM37" s="77">
        <v>0</v>
      </c>
    </row>
    <row r="38" spans="1:39">
      <c r="A38" s="88">
        <v>19005</v>
      </c>
      <c r="B38" s="89" t="s">
        <v>29</v>
      </c>
      <c r="C38" s="76">
        <v>6.5430000000000002E-4</v>
      </c>
      <c r="E38" s="77">
        <v>8785.4749999999985</v>
      </c>
      <c r="F38" s="77">
        <v>8785.4749999999985</v>
      </c>
      <c r="G38" s="77">
        <v>8783.5120999999981</v>
      </c>
      <c r="H38" s="77">
        <v>2189.9421000000002</v>
      </c>
      <c r="I38" s="77">
        <v>0</v>
      </c>
      <c r="J38" s="77"/>
      <c r="K38" s="77">
        <v>3655.5741000000003</v>
      </c>
      <c r="L38" s="77">
        <v>3655.5741000000003</v>
      </c>
      <c r="M38" s="77">
        <v>3653.6112000000003</v>
      </c>
      <c r="N38" s="77">
        <v>0</v>
      </c>
      <c r="O38" s="77">
        <v>0</v>
      </c>
      <c r="P38" s="77"/>
      <c r="Q38" s="77">
        <v>2191.9050000000002</v>
      </c>
      <c r="R38" s="77">
        <v>2191.9050000000002</v>
      </c>
      <c r="S38" s="77">
        <v>2191.9050000000002</v>
      </c>
      <c r="T38" s="77">
        <v>2189.9421000000002</v>
      </c>
      <c r="U38" s="77">
        <v>0</v>
      </c>
      <c r="V38" s="77"/>
      <c r="W38" s="77">
        <v>0</v>
      </c>
      <c r="X38" s="77">
        <v>0</v>
      </c>
      <c r="Y38" s="77">
        <v>0</v>
      </c>
      <c r="Z38" s="77">
        <v>0</v>
      </c>
      <c r="AA38" s="77">
        <v>0</v>
      </c>
      <c r="AB38" s="77"/>
      <c r="AC38" s="77">
        <v>2937.9958999999981</v>
      </c>
      <c r="AD38" s="77">
        <v>2937.9958999999981</v>
      </c>
      <c r="AE38" s="77">
        <v>2937.9958999999981</v>
      </c>
      <c r="AF38" s="77">
        <v>0</v>
      </c>
      <c r="AG38" s="77">
        <v>0</v>
      </c>
      <c r="AH38" s="77"/>
      <c r="AI38" s="77">
        <v>0</v>
      </c>
      <c r="AJ38" s="77">
        <v>0</v>
      </c>
      <c r="AK38" s="77">
        <v>0</v>
      </c>
      <c r="AL38" s="77">
        <v>0</v>
      </c>
      <c r="AM38" s="77">
        <v>0</v>
      </c>
    </row>
    <row r="39" spans="1:39">
      <c r="A39" s="88">
        <v>19100</v>
      </c>
      <c r="B39" s="89" t="s">
        <v>30</v>
      </c>
      <c r="C39" s="76">
        <v>6.1802999999999997E-2</v>
      </c>
      <c r="E39" s="77">
        <v>589005.13500000024</v>
      </c>
      <c r="F39" s="77">
        <v>589005.13500000024</v>
      </c>
      <c r="G39" s="77">
        <v>588819.72600000026</v>
      </c>
      <c r="H39" s="77">
        <v>206854.641</v>
      </c>
      <c r="I39" s="77">
        <v>0</v>
      </c>
      <c r="J39" s="77"/>
      <c r="K39" s="77">
        <v>345293.36099999998</v>
      </c>
      <c r="L39" s="77">
        <v>345293.36099999998</v>
      </c>
      <c r="M39" s="77">
        <v>345107.95199999999</v>
      </c>
      <c r="N39" s="77">
        <v>0</v>
      </c>
      <c r="O39" s="77">
        <v>0</v>
      </c>
      <c r="P39" s="77"/>
      <c r="Q39" s="77">
        <v>207040.05</v>
      </c>
      <c r="R39" s="77">
        <v>207040.05</v>
      </c>
      <c r="S39" s="77">
        <v>207040.05</v>
      </c>
      <c r="T39" s="77">
        <v>206854.641</v>
      </c>
      <c r="U39" s="77">
        <v>0</v>
      </c>
      <c r="V39" s="77"/>
      <c r="W39" s="77">
        <v>0</v>
      </c>
      <c r="X39" s="77">
        <v>0</v>
      </c>
      <c r="Y39" s="77">
        <v>0</v>
      </c>
      <c r="Z39" s="77">
        <v>0</v>
      </c>
      <c r="AA39" s="77">
        <v>0</v>
      </c>
      <c r="AB39" s="77"/>
      <c r="AC39" s="77">
        <v>36671.724000000278</v>
      </c>
      <c r="AD39" s="77">
        <v>36671.724000000278</v>
      </c>
      <c r="AE39" s="77">
        <v>36671.724000000278</v>
      </c>
      <c r="AF39" s="77">
        <v>0</v>
      </c>
      <c r="AG39" s="77">
        <v>0</v>
      </c>
      <c r="AH39" s="77"/>
      <c r="AI39" s="77">
        <v>0</v>
      </c>
      <c r="AJ39" s="77">
        <v>0</v>
      </c>
      <c r="AK39" s="77">
        <v>0</v>
      </c>
      <c r="AL39" s="77">
        <v>0</v>
      </c>
      <c r="AM39" s="77">
        <v>0</v>
      </c>
    </row>
    <row r="40" spans="1:39">
      <c r="A40" s="88">
        <v>20100</v>
      </c>
      <c r="B40" s="89" t="s">
        <v>31</v>
      </c>
      <c r="C40" s="76">
        <v>1.0502900000000001E-2</v>
      </c>
      <c r="E40" s="77">
        <v>90787.237499999988</v>
      </c>
      <c r="F40" s="77">
        <v>90787.237499999988</v>
      </c>
      <c r="G40" s="77">
        <v>90755.728799999997</v>
      </c>
      <c r="H40" s="77">
        <v>35153.206300000005</v>
      </c>
      <c r="I40" s="77">
        <v>0</v>
      </c>
      <c r="J40" s="77"/>
      <c r="K40" s="77">
        <v>58679.702300000004</v>
      </c>
      <c r="L40" s="77">
        <v>58679.702300000004</v>
      </c>
      <c r="M40" s="77">
        <v>58648.193600000006</v>
      </c>
      <c r="N40" s="77">
        <v>0</v>
      </c>
      <c r="O40" s="77">
        <v>0</v>
      </c>
      <c r="P40" s="77"/>
      <c r="Q40" s="77">
        <v>35184.715000000004</v>
      </c>
      <c r="R40" s="77">
        <v>35184.715000000004</v>
      </c>
      <c r="S40" s="77">
        <v>35184.715000000004</v>
      </c>
      <c r="T40" s="77">
        <v>35153.206300000005</v>
      </c>
      <c r="U40" s="77">
        <v>0</v>
      </c>
      <c r="V40" s="77"/>
      <c r="W40" s="77">
        <v>0</v>
      </c>
      <c r="X40" s="77">
        <v>0</v>
      </c>
      <c r="Y40" s="77">
        <v>0</v>
      </c>
      <c r="Z40" s="77">
        <v>0</v>
      </c>
      <c r="AA40" s="77">
        <v>0</v>
      </c>
      <c r="AB40" s="77"/>
      <c r="AC40" s="77">
        <v>0</v>
      </c>
      <c r="AD40" s="77">
        <v>0</v>
      </c>
      <c r="AE40" s="77">
        <v>0</v>
      </c>
      <c r="AF40" s="77">
        <v>0</v>
      </c>
      <c r="AG40" s="77">
        <v>0</v>
      </c>
      <c r="AH40" s="77"/>
      <c r="AI40" s="77">
        <v>-3077.1798000000126</v>
      </c>
      <c r="AJ40" s="77">
        <v>-3077.1798000000126</v>
      </c>
      <c r="AK40" s="77">
        <v>-3077.1798000000126</v>
      </c>
      <c r="AL40" s="77">
        <v>0</v>
      </c>
      <c r="AM40" s="77">
        <v>0</v>
      </c>
    </row>
    <row r="41" spans="1:39">
      <c r="A41" s="88">
        <v>20200</v>
      </c>
      <c r="B41" s="89" t="s">
        <v>32</v>
      </c>
      <c r="C41" s="76">
        <v>1.4901000000000001E-3</v>
      </c>
      <c r="E41" s="77">
        <v>13370.41</v>
      </c>
      <c r="F41" s="77">
        <v>13370.41</v>
      </c>
      <c r="G41" s="77">
        <v>13365.939699999999</v>
      </c>
      <c r="H41" s="77">
        <v>4987.3647000000001</v>
      </c>
      <c r="I41" s="77">
        <v>0</v>
      </c>
      <c r="J41" s="77"/>
      <c r="K41" s="77">
        <v>8325.1887000000006</v>
      </c>
      <c r="L41" s="77">
        <v>8325.1887000000006</v>
      </c>
      <c r="M41" s="77">
        <v>8320.7183999999997</v>
      </c>
      <c r="N41" s="77">
        <v>0</v>
      </c>
      <c r="O41" s="77">
        <v>0</v>
      </c>
      <c r="P41" s="77"/>
      <c r="Q41" s="77">
        <v>4991.835</v>
      </c>
      <c r="R41" s="77">
        <v>4991.835</v>
      </c>
      <c r="S41" s="77">
        <v>4991.835</v>
      </c>
      <c r="T41" s="77">
        <v>4987.3647000000001</v>
      </c>
      <c r="U41" s="77">
        <v>0</v>
      </c>
      <c r="V41" s="77"/>
      <c r="W41" s="77">
        <v>0</v>
      </c>
      <c r="X41" s="77">
        <v>0</v>
      </c>
      <c r="Y41" s="77">
        <v>0</v>
      </c>
      <c r="Z41" s="77">
        <v>0</v>
      </c>
      <c r="AA41" s="77">
        <v>0</v>
      </c>
      <c r="AB41" s="77"/>
      <c r="AC41" s="77">
        <v>53.3862999999983</v>
      </c>
      <c r="AD41" s="77">
        <v>53.3862999999983</v>
      </c>
      <c r="AE41" s="77">
        <v>53.3862999999983</v>
      </c>
      <c r="AF41" s="77">
        <v>0</v>
      </c>
      <c r="AG41" s="77">
        <v>0</v>
      </c>
      <c r="AH41" s="77"/>
      <c r="AI41" s="77">
        <v>0</v>
      </c>
      <c r="AJ41" s="77">
        <v>0</v>
      </c>
      <c r="AK41" s="77">
        <v>0</v>
      </c>
      <c r="AL41" s="77">
        <v>0</v>
      </c>
      <c r="AM41" s="77">
        <v>0</v>
      </c>
    </row>
    <row r="42" spans="1:39">
      <c r="A42" s="88">
        <v>20300</v>
      </c>
      <c r="B42" s="89" t="s">
        <v>33</v>
      </c>
      <c r="C42" s="76">
        <v>2.4591399999999999E-2</v>
      </c>
      <c r="E42" s="77">
        <v>214171.26000000013</v>
      </c>
      <c r="F42" s="77">
        <v>214171.26000000013</v>
      </c>
      <c r="G42" s="77">
        <v>214097.48580000014</v>
      </c>
      <c r="H42" s="77">
        <v>82307.415800000002</v>
      </c>
      <c r="I42" s="77">
        <v>0</v>
      </c>
      <c r="J42" s="77"/>
      <c r="K42" s="77">
        <v>137392.15179999999</v>
      </c>
      <c r="L42" s="77">
        <v>137392.15179999999</v>
      </c>
      <c r="M42" s="77">
        <v>137318.37760000001</v>
      </c>
      <c r="N42" s="77">
        <v>0</v>
      </c>
      <c r="O42" s="77">
        <v>0</v>
      </c>
      <c r="P42" s="77"/>
      <c r="Q42" s="77">
        <v>82381.19</v>
      </c>
      <c r="R42" s="77">
        <v>82381.19</v>
      </c>
      <c r="S42" s="77">
        <v>82381.19</v>
      </c>
      <c r="T42" s="77">
        <v>82307.415800000002</v>
      </c>
      <c r="U42" s="77">
        <v>0</v>
      </c>
      <c r="V42" s="77"/>
      <c r="W42" s="77">
        <v>0</v>
      </c>
      <c r="X42" s="77">
        <v>0</v>
      </c>
      <c r="Y42" s="77">
        <v>0</v>
      </c>
      <c r="Z42" s="77">
        <v>0</v>
      </c>
      <c r="AA42" s="77">
        <v>0</v>
      </c>
      <c r="AB42" s="77"/>
      <c r="AC42" s="77">
        <v>0</v>
      </c>
      <c r="AD42" s="77">
        <v>0</v>
      </c>
      <c r="AE42" s="77">
        <v>0</v>
      </c>
      <c r="AF42" s="77">
        <v>0</v>
      </c>
      <c r="AG42" s="77">
        <v>0</v>
      </c>
      <c r="AH42" s="77"/>
      <c r="AI42" s="77">
        <v>-5602.081799999869</v>
      </c>
      <c r="AJ42" s="77">
        <v>-5602.081799999869</v>
      </c>
      <c r="AK42" s="77">
        <v>-5602.081799999869</v>
      </c>
      <c r="AL42" s="77">
        <v>0</v>
      </c>
      <c r="AM42" s="77">
        <v>0</v>
      </c>
    </row>
    <row r="43" spans="1:39">
      <c r="A43" s="88">
        <v>20400</v>
      </c>
      <c r="B43" s="89" t="s">
        <v>34</v>
      </c>
      <c r="C43" s="76">
        <v>1.1670000000000001E-3</v>
      </c>
      <c r="E43" s="77">
        <v>12756.745000000001</v>
      </c>
      <c r="F43" s="77">
        <v>12756.745000000001</v>
      </c>
      <c r="G43" s="77">
        <v>12753.244000000001</v>
      </c>
      <c r="H43" s="77">
        <v>3905.9490000000001</v>
      </c>
      <c r="I43" s="77">
        <v>0</v>
      </c>
      <c r="J43" s="77"/>
      <c r="K43" s="77">
        <v>6520.0290000000005</v>
      </c>
      <c r="L43" s="77">
        <v>6520.0290000000005</v>
      </c>
      <c r="M43" s="77">
        <v>6516.5280000000002</v>
      </c>
      <c r="N43" s="77">
        <v>0</v>
      </c>
      <c r="O43" s="77">
        <v>0</v>
      </c>
      <c r="P43" s="77"/>
      <c r="Q43" s="77">
        <v>3909.4500000000003</v>
      </c>
      <c r="R43" s="77">
        <v>3909.4500000000003</v>
      </c>
      <c r="S43" s="77">
        <v>3909.4500000000003</v>
      </c>
      <c r="T43" s="77">
        <v>3905.9490000000001</v>
      </c>
      <c r="U43" s="77">
        <v>0</v>
      </c>
      <c r="V43" s="77"/>
      <c r="W43" s="77">
        <v>0</v>
      </c>
      <c r="X43" s="77">
        <v>0</v>
      </c>
      <c r="Y43" s="77">
        <v>0</v>
      </c>
      <c r="Z43" s="77">
        <v>0</v>
      </c>
      <c r="AA43" s="77">
        <v>0</v>
      </c>
      <c r="AB43" s="77"/>
      <c r="AC43" s="77">
        <v>2327.2659999999996</v>
      </c>
      <c r="AD43" s="77">
        <v>2327.2659999999996</v>
      </c>
      <c r="AE43" s="77">
        <v>2327.2659999999996</v>
      </c>
      <c r="AF43" s="77">
        <v>0</v>
      </c>
      <c r="AG43" s="77">
        <v>0</v>
      </c>
      <c r="AH43" s="77"/>
      <c r="AI43" s="77">
        <v>0</v>
      </c>
      <c r="AJ43" s="77">
        <v>0</v>
      </c>
      <c r="AK43" s="77">
        <v>0</v>
      </c>
      <c r="AL43" s="77">
        <v>0</v>
      </c>
      <c r="AM43" s="77">
        <v>0</v>
      </c>
    </row>
    <row r="44" spans="1:39">
      <c r="A44" s="88">
        <v>20600</v>
      </c>
      <c r="B44" s="89" t="s">
        <v>35</v>
      </c>
      <c r="C44" s="76">
        <v>2.8403E-3</v>
      </c>
      <c r="E44" s="77">
        <v>25244.3</v>
      </c>
      <c r="F44" s="77">
        <v>25244.3</v>
      </c>
      <c r="G44" s="77">
        <v>25235.7791</v>
      </c>
      <c r="H44" s="77">
        <v>9506.4840999999997</v>
      </c>
      <c r="I44" s="77">
        <v>0</v>
      </c>
      <c r="J44" s="77"/>
      <c r="K44" s="77">
        <v>15868.756100000001</v>
      </c>
      <c r="L44" s="77">
        <v>15868.756100000001</v>
      </c>
      <c r="M44" s="77">
        <v>15860.235200000001</v>
      </c>
      <c r="N44" s="77">
        <v>0</v>
      </c>
      <c r="O44" s="77">
        <v>0</v>
      </c>
      <c r="P44" s="77"/>
      <c r="Q44" s="77">
        <v>9515.0049999999992</v>
      </c>
      <c r="R44" s="77">
        <v>9515.0049999999992</v>
      </c>
      <c r="S44" s="77">
        <v>9515.0049999999992</v>
      </c>
      <c r="T44" s="77">
        <v>9506.4840999999997</v>
      </c>
      <c r="U44" s="77">
        <v>0</v>
      </c>
      <c r="V44" s="77"/>
      <c r="W44" s="77">
        <v>0</v>
      </c>
      <c r="X44" s="77">
        <v>0</v>
      </c>
      <c r="Y44" s="77">
        <v>0</v>
      </c>
      <c r="Z44" s="77">
        <v>0</v>
      </c>
      <c r="AA44" s="77">
        <v>0</v>
      </c>
      <c r="AB44" s="77"/>
      <c r="AC44" s="77">
        <v>0</v>
      </c>
      <c r="AD44" s="77">
        <v>0</v>
      </c>
      <c r="AE44" s="77">
        <v>0</v>
      </c>
      <c r="AF44" s="77">
        <v>0</v>
      </c>
      <c r="AG44" s="77">
        <v>0</v>
      </c>
      <c r="AH44" s="77"/>
      <c r="AI44" s="77">
        <v>-139.46110000000044</v>
      </c>
      <c r="AJ44" s="77">
        <v>-139.46110000000044</v>
      </c>
      <c r="AK44" s="77">
        <v>-139.46110000000044</v>
      </c>
      <c r="AL44" s="77">
        <v>0</v>
      </c>
      <c r="AM44" s="77">
        <v>0</v>
      </c>
    </row>
    <row r="45" spans="1:39">
      <c r="A45" s="88">
        <v>20700</v>
      </c>
      <c r="B45" s="89" t="s">
        <v>36</v>
      </c>
      <c r="C45" s="76">
        <v>5.8345000000000003E-3</v>
      </c>
      <c r="E45" s="77">
        <v>63121.75</v>
      </c>
      <c r="F45" s="77">
        <v>63121.75</v>
      </c>
      <c r="G45" s="77">
        <v>63104.246500000001</v>
      </c>
      <c r="H45" s="77">
        <v>19528.071500000002</v>
      </c>
      <c r="I45" s="77">
        <v>0</v>
      </c>
      <c r="J45" s="77"/>
      <c r="K45" s="77">
        <v>32597.351500000001</v>
      </c>
      <c r="L45" s="77">
        <v>32597.351500000001</v>
      </c>
      <c r="M45" s="77">
        <v>32579.848000000002</v>
      </c>
      <c r="N45" s="77">
        <v>0</v>
      </c>
      <c r="O45" s="77">
        <v>0</v>
      </c>
      <c r="P45" s="77"/>
      <c r="Q45" s="77">
        <v>19545.575000000001</v>
      </c>
      <c r="R45" s="77">
        <v>19545.575000000001</v>
      </c>
      <c r="S45" s="77">
        <v>19545.575000000001</v>
      </c>
      <c r="T45" s="77">
        <v>19528.071500000002</v>
      </c>
      <c r="U45" s="77">
        <v>0</v>
      </c>
      <c r="V45" s="77"/>
      <c r="W45" s="77">
        <v>0</v>
      </c>
      <c r="X45" s="77">
        <v>0</v>
      </c>
      <c r="Y45" s="77">
        <v>0</v>
      </c>
      <c r="Z45" s="77">
        <v>0</v>
      </c>
      <c r="AA45" s="77">
        <v>0</v>
      </c>
      <c r="AB45" s="77"/>
      <c r="AC45" s="77">
        <v>10978.823499999999</v>
      </c>
      <c r="AD45" s="77">
        <v>10978.823499999999</v>
      </c>
      <c r="AE45" s="77">
        <v>10978.823499999999</v>
      </c>
      <c r="AF45" s="77">
        <v>0</v>
      </c>
      <c r="AG45" s="77">
        <v>0</v>
      </c>
      <c r="AH45" s="77"/>
      <c r="AI45" s="77">
        <v>0</v>
      </c>
      <c r="AJ45" s="77">
        <v>0</v>
      </c>
      <c r="AK45" s="77">
        <v>0</v>
      </c>
      <c r="AL45" s="77">
        <v>0</v>
      </c>
      <c r="AM45" s="77">
        <v>0</v>
      </c>
    </row>
    <row r="46" spans="1:39">
      <c r="A46" s="88">
        <v>20800</v>
      </c>
      <c r="B46" s="89" t="s">
        <v>37</v>
      </c>
      <c r="C46" s="76">
        <v>4.7067000000000003E-3</v>
      </c>
      <c r="E46" s="77">
        <v>45563.514999999999</v>
      </c>
      <c r="F46" s="77">
        <v>45563.514999999999</v>
      </c>
      <c r="G46" s="77">
        <v>45549.394899999999</v>
      </c>
      <c r="H46" s="77">
        <v>15753.324900000001</v>
      </c>
      <c r="I46" s="77">
        <v>0</v>
      </c>
      <c r="J46" s="77"/>
      <c r="K46" s="77">
        <v>26296.332900000001</v>
      </c>
      <c r="L46" s="77">
        <v>26296.332900000001</v>
      </c>
      <c r="M46" s="77">
        <v>26282.212800000001</v>
      </c>
      <c r="N46" s="77">
        <v>0</v>
      </c>
      <c r="O46" s="77">
        <v>0</v>
      </c>
      <c r="P46" s="77"/>
      <c r="Q46" s="77">
        <v>15767.445000000002</v>
      </c>
      <c r="R46" s="77">
        <v>15767.445000000002</v>
      </c>
      <c r="S46" s="77">
        <v>15767.445000000002</v>
      </c>
      <c r="T46" s="77">
        <v>15753.324900000001</v>
      </c>
      <c r="U46" s="77">
        <v>0</v>
      </c>
      <c r="V46" s="77"/>
      <c r="W46" s="77">
        <v>0</v>
      </c>
      <c r="X46" s="77">
        <v>0</v>
      </c>
      <c r="Y46" s="77">
        <v>0</v>
      </c>
      <c r="Z46" s="77">
        <v>0</v>
      </c>
      <c r="AA46" s="77">
        <v>0</v>
      </c>
      <c r="AB46" s="77"/>
      <c r="AC46" s="77">
        <v>3499.7370999999985</v>
      </c>
      <c r="AD46" s="77">
        <v>3499.7370999999985</v>
      </c>
      <c r="AE46" s="77">
        <v>3499.7370999999985</v>
      </c>
      <c r="AF46" s="77">
        <v>0</v>
      </c>
      <c r="AG46" s="77">
        <v>0</v>
      </c>
      <c r="AH46" s="77"/>
      <c r="AI46" s="77">
        <v>0</v>
      </c>
      <c r="AJ46" s="77">
        <v>0</v>
      </c>
      <c r="AK46" s="77">
        <v>0</v>
      </c>
      <c r="AL46" s="77">
        <v>0</v>
      </c>
      <c r="AM46" s="77">
        <v>0</v>
      </c>
    </row>
    <row r="47" spans="1:39">
      <c r="A47" s="88">
        <v>20900</v>
      </c>
      <c r="B47" s="89" t="s">
        <v>38</v>
      </c>
      <c r="C47" s="76">
        <v>9.5709999999999996E-3</v>
      </c>
      <c r="E47" s="77">
        <v>86335.807499999995</v>
      </c>
      <c r="F47" s="77">
        <v>86335.807499999995</v>
      </c>
      <c r="G47" s="77">
        <v>86307.094499999992</v>
      </c>
      <c r="H47" s="77">
        <v>32034.136999999999</v>
      </c>
      <c r="I47" s="77">
        <v>0</v>
      </c>
      <c r="J47" s="77"/>
      <c r="K47" s="77">
        <v>53473.176999999996</v>
      </c>
      <c r="L47" s="77">
        <v>53473.176999999996</v>
      </c>
      <c r="M47" s="77">
        <v>53444.464</v>
      </c>
      <c r="N47" s="77">
        <v>0</v>
      </c>
      <c r="O47" s="77">
        <v>0</v>
      </c>
      <c r="P47" s="77"/>
      <c r="Q47" s="77">
        <v>32062.85</v>
      </c>
      <c r="R47" s="77">
        <v>32062.85</v>
      </c>
      <c r="S47" s="77">
        <v>32062.85</v>
      </c>
      <c r="T47" s="77">
        <v>32034.136999999999</v>
      </c>
      <c r="U47" s="77">
        <v>0</v>
      </c>
      <c r="V47" s="77"/>
      <c r="W47" s="77">
        <v>0</v>
      </c>
      <c r="X47" s="77">
        <v>0</v>
      </c>
      <c r="Y47" s="77">
        <v>0</v>
      </c>
      <c r="Z47" s="77">
        <v>0</v>
      </c>
      <c r="AA47" s="77">
        <v>0</v>
      </c>
      <c r="AB47" s="77"/>
      <c r="AC47" s="77">
        <v>799.78049999999348</v>
      </c>
      <c r="AD47" s="77">
        <v>799.78049999999348</v>
      </c>
      <c r="AE47" s="77">
        <v>799.78049999999348</v>
      </c>
      <c r="AF47" s="77">
        <v>0</v>
      </c>
      <c r="AG47" s="77">
        <v>0</v>
      </c>
      <c r="AH47" s="77"/>
      <c r="AI47" s="77">
        <v>0</v>
      </c>
      <c r="AJ47" s="77">
        <v>0</v>
      </c>
      <c r="AK47" s="77">
        <v>0</v>
      </c>
      <c r="AL47" s="77">
        <v>0</v>
      </c>
      <c r="AM47" s="77">
        <v>0</v>
      </c>
    </row>
    <row r="48" spans="1:39">
      <c r="A48" s="88">
        <v>21200</v>
      </c>
      <c r="B48" s="89" t="s">
        <v>39</v>
      </c>
      <c r="C48" s="76">
        <v>3.0814000000000002E-3</v>
      </c>
      <c r="E48" s="77">
        <v>27466.6175</v>
      </c>
      <c r="F48" s="77">
        <v>27466.6175</v>
      </c>
      <c r="G48" s="77">
        <v>27457.373299999999</v>
      </c>
      <c r="H48" s="77">
        <v>10313.445800000001</v>
      </c>
      <c r="I48" s="77">
        <v>0</v>
      </c>
      <c r="J48" s="77"/>
      <c r="K48" s="77">
        <v>17215.781800000001</v>
      </c>
      <c r="L48" s="77">
        <v>17215.781800000001</v>
      </c>
      <c r="M48" s="77">
        <v>17206.5376</v>
      </c>
      <c r="N48" s="77">
        <v>0</v>
      </c>
      <c r="O48" s="77">
        <v>0</v>
      </c>
      <c r="P48" s="77"/>
      <c r="Q48" s="77">
        <v>10322.69</v>
      </c>
      <c r="R48" s="77">
        <v>10322.69</v>
      </c>
      <c r="S48" s="77">
        <v>10322.69</v>
      </c>
      <c r="T48" s="77">
        <v>10313.445800000001</v>
      </c>
      <c r="U48" s="77">
        <v>0</v>
      </c>
      <c r="V48" s="77"/>
      <c r="W48" s="77">
        <v>0</v>
      </c>
      <c r="X48" s="77">
        <v>0</v>
      </c>
      <c r="Y48" s="77">
        <v>0</v>
      </c>
      <c r="Z48" s="77">
        <v>0</v>
      </c>
      <c r="AA48" s="77">
        <v>0</v>
      </c>
      <c r="AB48" s="77"/>
      <c r="AC48" s="77">
        <v>0</v>
      </c>
      <c r="AD48" s="77">
        <v>0</v>
      </c>
      <c r="AE48" s="77">
        <v>0</v>
      </c>
      <c r="AF48" s="77">
        <v>0</v>
      </c>
      <c r="AG48" s="77">
        <v>0</v>
      </c>
      <c r="AH48" s="77"/>
      <c r="AI48" s="77">
        <v>-71.854299999999057</v>
      </c>
      <c r="AJ48" s="77">
        <v>-71.854299999999057</v>
      </c>
      <c r="AK48" s="77">
        <v>-71.854299999999057</v>
      </c>
      <c r="AL48" s="77">
        <v>0</v>
      </c>
      <c r="AM48" s="77">
        <v>0</v>
      </c>
    </row>
    <row r="49" spans="1:39">
      <c r="A49" s="88">
        <v>21300</v>
      </c>
      <c r="B49" s="89" t="s">
        <v>40</v>
      </c>
      <c r="C49" s="76">
        <v>3.8517500000000003E-2</v>
      </c>
      <c r="E49" s="77">
        <v>322708.65999999986</v>
      </c>
      <c r="F49" s="77">
        <v>322708.65999999986</v>
      </c>
      <c r="G49" s="77">
        <v>322593.10749999987</v>
      </c>
      <c r="H49" s="77">
        <v>128918.07250000001</v>
      </c>
      <c r="I49" s="77">
        <v>0</v>
      </c>
      <c r="J49" s="77"/>
      <c r="K49" s="77">
        <v>215197.27250000002</v>
      </c>
      <c r="L49" s="77">
        <v>215197.27250000002</v>
      </c>
      <c r="M49" s="77">
        <v>215081.72000000003</v>
      </c>
      <c r="N49" s="77">
        <v>0</v>
      </c>
      <c r="O49" s="77">
        <v>0</v>
      </c>
      <c r="P49" s="77"/>
      <c r="Q49" s="77">
        <v>129033.62500000001</v>
      </c>
      <c r="R49" s="77">
        <v>129033.62500000001</v>
      </c>
      <c r="S49" s="77">
        <v>129033.62500000001</v>
      </c>
      <c r="T49" s="77">
        <v>128918.07250000001</v>
      </c>
      <c r="U49" s="77">
        <v>0</v>
      </c>
      <c r="V49" s="77"/>
      <c r="W49" s="77">
        <v>0</v>
      </c>
      <c r="X49" s="77">
        <v>0</v>
      </c>
      <c r="Y49" s="77">
        <v>0</v>
      </c>
      <c r="Z49" s="77">
        <v>0</v>
      </c>
      <c r="AA49" s="77">
        <v>0</v>
      </c>
      <c r="AB49" s="77"/>
      <c r="AC49" s="77">
        <v>0</v>
      </c>
      <c r="AD49" s="77">
        <v>0</v>
      </c>
      <c r="AE49" s="77">
        <v>0</v>
      </c>
      <c r="AF49" s="77">
        <v>0</v>
      </c>
      <c r="AG49" s="77">
        <v>0</v>
      </c>
      <c r="AH49" s="77"/>
      <c r="AI49" s="77">
        <v>-21522.237500000163</v>
      </c>
      <c r="AJ49" s="77">
        <v>-21522.237500000163</v>
      </c>
      <c r="AK49" s="77">
        <v>-21522.237500000163</v>
      </c>
      <c r="AL49" s="77">
        <v>0</v>
      </c>
      <c r="AM49" s="77">
        <v>0</v>
      </c>
    </row>
    <row r="50" spans="1:39">
      <c r="A50" s="88">
        <v>21520</v>
      </c>
      <c r="B50" s="89" t="s">
        <v>355</v>
      </c>
      <c r="C50" s="76">
        <v>6.8096799999999999E-2</v>
      </c>
      <c r="E50" s="77">
        <v>586589.63749999995</v>
      </c>
      <c r="F50" s="77">
        <v>586589.63749999995</v>
      </c>
      <c r="G50" s="77">
        <v>586385.34710000001</v>
      </c>
      <c r="H50" s="77">
        <v>227919.9896</v>
      </c>
      <c r="I50" s="77">
        <v>0</v>
      </c>
      <c r="J50" s="77"/>
      <c r="K50" s="77">
        <v>380456.82159999997</v>
      </c>
      <c r="L50" s="77">
        <v>380456.82159999997</v>
      </c>
      <c r="M50" s="77">
        <v>380252.53119999997</v>
      </c>
      <c r="N50" s="77">
        <v>0</v>
      </c>
      <c r="O50" s="77">
        <v>0</v>
      </c>
      <c r="P50" s="77"/>
      <c r="Q50" s="77">
        <v>228124.28</v>
      </c>
      <c r="R50" s="77">
        <v>228124.28</v>
      </c>
      <c r="S50" s="77">
        <v>228124.28</v>
      </c>
      <c r="T50" s="77">
        <v>227919.9896</v>
      </c>
      <c r="U50" s="77">
        <v>0</v>
      </c>
      <c r="V50" s="77"/>
      <c r="W50" s="77">
        <v>0</v>
      </c>
      <c r="X50" s="77">
        <v>0</v>
      </c>
      <c r="Y50" s="77">
        <v>0</v>
      </c>
      <c r="Z50" s="77">
        <v>0</v>
      </c>
      <c r="AA50" s="77">
        <v>0</v>
      </c>
      <c r="AB50" s="77"/>
      <c r="AC50" s="77">
        <v>0</v>
      </c>
      <c r="AD50" s="77">
        <v>0</v>
      </c>
      <c r="AE50" s="77">
        <v>0</v>
      </c>
      <c r="AF50" s="77">
        <v>0</v>
      </c>
      <c r="AG50" s="77">
        <v>0</v>
      </c>
      <c r="AH50" s="77"/>
      <c r="AI50" s="77">
        <v>-21991.464099999983</v>
      </c>
      <c r="AJ50" s="77">
        <v>-21991.464099999983</v>
      </c>
      <c r="AK50" s="77">
        <v>-21991.464099999983</v>
      </c>
      <c r="AL50" s="77">
        <v>0</v>
      </c>
      <c r="AM50" s="77">
        <v>0</v>
      </c>
    </row>
    <row r="51" spans="1:39">
      <c r="A51" s="88">
        <v>21525</v>
      </c>
      <c r="B51" s="89" t="s">
        <v>333</v>
      </c>
      <c r="C51" s="76">
        <v>1.7635999999999999E-3</v>
      </c>
      <c r="E51" s="77">
        <v>14351.230000000001</v>
      </c>
      <c r="F51" s="77">
        <v>14351.230000000001</v>
      </c>
      <c r="G51" s="77">
        <v>14345.939200000003</v>
      </c>
      <c r="H51" s="77">
        <v>5902.7691999999997</v>
      </c>
      <c r="I51" s="77">
        <v>0</v>
      </c>
      <c r="J51" s="77"/>
      <c r="K51" s="77">
        <v>9853.2331999999988</v>
      </c>
      <c r="L51" s="77">
        <v>9853.2331999999988</v>
      </c>
      <c r="M51" s="77">
        <v>9847.9423999999999</v>
      </c>
      <c r="N51" s="77">
        <v>0</v>
      </c>
      <c r="O51" s="77">
        <v>0</v>
      </c>
      <c r="P51" s="77"/>
      <c r="Q51" s="77">
        <v>5908.0599999999995</v>
      </c>
      <c r="R51" s="77">
        <v>5908.0599999999995</v>
      </c>
      <c r="S51" s="77">
        <v>5908.0599999999995</v>
      </c>
      <c r="T51" s="77">
        <v>5902.7691999999997</v>
      </c>
      <c r="U51" s="77">
        <v>0</v>
      </c>
      <c r="V51" s="77"/>
      <c r="W51" s="77">
        <v>0</v>
      </c>
      <c r="X51" s="77">
        <v>0</v>
      </c>
      <c r="Y51" s="77">
        <v>0</v>
      </c>
      <c r="Z51" s="77">
        <v>0</v>
      </c>
      <c r="AA51" s="77">
        <v>0</v>
      </c>
      <c r="AB51" s="77"/>
      <c r="AC51" s="77">
        <v>0</v>
      </c>
      <c r="AD51" s="77">
        <v>0</v>
      </c>
      <c r="AE51" s="77">
        <v>0</v>
      </c>
      <c r="AF51" s="77">
        <v>0</v>
      </c>
      <c r="AG51" s="77">
        <v>0</v>
      </c>
      <c r="AH51" s="77"/>
      <c r="AI51" s="77">
        <v>-1410.0631999999969</v>
      </c>
      <c r="AJ51" s="77">
        <v>-1410.0631999999969</v>
      </c>
      <c r="AK51" s="77">
        <v>-1410.0631999999969</v>
      </c>
      <c r="AL51" s="77">
        <v>0</v>
      </c>
      <c r="AM51" s="77">
        <v>0</v>
      </c>
    </row>
    <row r="52" spans="1:39">
      <c r="A52" s="88">
        <v>21525.200000000001</v>
      </c>
      <c r="B52" s="89" t="s">
        <v>334</v>
      </c>
      <c r="C52" s="76">
        <v>1.172E-4</v>
      </c>
      <c r="E52" s="77">
        <v>2030.8050000000001</v>
      </c>
      <c r="F52" s="77">
        <v>2030.8050000000001</v>
      </c>
      <c r="G52" s="77">
        <v>2030.4534000000001</v>
      </c>
      <c r="H52" s="77">
        <v>392.26839999999999</v>
      </c>
      <c r="I52" s="77">
        <v>0</v>
      </c>
      <c r="J52" s="77"/>
      <c r="K52" s="77">
        <v>654.79640000000006</v>
      </c>
      <c r="L52" s="77">
        <v>654.79640000000006</v>
      </c>
      <c r="M52" s="77">
        <v>654.44479999999999</v>
      </c>
      <c r="N52" s="77">
        <v>0</v>
      </c>
      <c r="O52" s="77">
        <v>0</v>
      </c>
      <c r="P52" s="77"/>
      <c r="Q52" s="77">
        <v>392.62</v>
      </c>
      <c r="R52" s="77">
        <v>392.62</v>
      </c>
      <c r="S52" s="77">
        <v>392.62</v>
      </c>
      <c r="T52" s="77">
        <v>392.26839999999999</v>
      </c>
      <c r="U52" s="77">
        <v>0</v>
      </c>
      <c r="V52" s="77"/>
      <c r="W52" s="77">
        <v>0</v>
      </c>
      <c r="X52" s="77">
        <v>0</v>
      </c>
      <c r="Y52" s="77">
        <v>0</v>
      </c>
      <c r="Z52" s="77">
        <v>0</v>
      </c>
      <c r="AA52" s="77">
        <v>0</v>
      </c>
      <c r="AB52" s="77"/>
      <c r="AC52" s="77">
        <v>983.3886</v>
      </c>
      <c r="AD52" s="77">
        <v>983.3886</v>
      </c>
      <c r="AE52" s="77">
        <v>983.3886</v>
      </c>
      <c r="AF52" s="77">
        <v>0</v>
      </c>
      <c r="AG52" s="77">
        <v>0</v>
      </c>
      <c r="AH52" s="77"/>
      <c r="AI52" s="77">
        <v>0</v>
      </c>
      <c r="AJ52" s="77">
        <v>0</v>
      </c>
      <c r="AK52" s="77">
        <v>0</v>
      </c>
      <c r="AL52" s="77">
        <v>0</v>
      </c>
      <c r="AM52" s="77">
        <v>0</v>
      </c>
    </row>
    <row r="53" spans="1:39">
      <c r="A53" s="88">
        <v>21550</v>
      </c>
      <c r="B53" s="89" t="s">
        <v>42</v>
      </c>
      <c r="C53" s="76">
        <v>4.00842E-2</v>
      </c>
      <c r="E53" s="77">
        <v>271018.17000000004</v>
      </c>
      <c r="F53" s="77">
        <v>271018.17000000004</v>
      </c>
      <c r="G53" s="77">
        <v>270897.91740000003</v>
      </c>
      <c r="H53" s="77">
        <v>134161.8174</v>
      </c>
      <c r="I53" s="77">
        <v>0</v>
      </c>
      <c r="J53" s="77"/>
      <c r="K53" s="77">
        <v>223950.42540000001</v>
      </c>
      <c r="L53" s="77">
        <v>223950.42540000001</v>
      </c>
      <c r="M53" s="77">
        <v>223830.1728</v>
      </c>
      <c r="N53" s="77">
        <v>0</v>
      </c>
      <c r="O53" s="77">
        <v>0</v>
      </c>
      <c r="P53" s="77"/>
      <c r="Q53" s="77">
        <v>134282.07</v>
      </c>
      <c r="R53" s="77">
        <v>134282.07</v>
      </c>
      <c r="S53" s="77">
        <v>134282.07</v>
      </c>
      <c r="T53" s="77">
        <v>134161.8174</v>
      </c>
      <c r="U53" s="77">
        <v>0</v>
      </c>
      <c r="V53" s="77"/>
      <c r="W53" s="77">
        <v>0</v>
      </c>
      <c r="X53" s="77">
        <v>0</v>
      </c>
      <c r="Y53" s="77">
        <v>0</v>
      </c>
      <c r="Z53" s="77">
        <v>0</v>
      </c>
      <c r="AA53" s="77">
        <v>0</v>
      </c>
      <c r="AB53" s="77"/>
      <c r="AC53" s="77">
        <v>0</v>
      </c>
      <c r="AD53" s="77">
        <v>0</v>
      </c>
      <c r="AE53" s="77">
        <v>0</v>
      </c>
      <c r="AF53" s="77">
        <v>0</v>
      </c>
      <c r="AG53" s="77">
        <v>0</v>
      </c>
      <c r="AH53" s="77"/>
      <c r="AI53" s="77">
        <v>-87214.325399999972</v>
      </c>
      <c r="AJ53" s="77">
        <v>-87214.325399999972</v>
      </c>
      <c r="AK53" s="77">
        <v>-87214.325399999972</v>
      </c>
      <c r="AL53" s="77">
        <v>0</v>
      </c>
      <c r="AM53" s="77">
        <v>0</v>
      </c>
    </row>
    <row r="54" spans="1:39">
      <c r="A54" s="88">
        <v>21570</v>
      </c>
      <c r="B54" s="89" t="s">
        <v>43</v>
      </c>
      <c r="C54" s="76">
        <v>1.7090000000000001E-4</v>
      </c>
      <c r="E54" s="77">
        <v>1725.7949999999998</v>
      </c>
      <c r="F54" s="77">
        <v>1725.7949999999998</v>
      </c>
      <c r="G54" s="77">
        <v>1725.2822999999999</v>
      </c>
      <c r="H54" s="77">
        <v>572.00229999999999</v>
      </c>
      <c r="I54" s="77">
        <v>0</v>
      </c>
      <c r="J54" s="77"/>
      <c r="K54" s="77">
        <v>954.81830000000002</v>
      </c>
      <c r="L54" s="77">
        <v>954.81830000000002</v>
      </c>
      <c r="M54" s="77">
        <v>954.30560000000003</v>
      </c>
      <c r="N54" s="77">
        <v>0</v>
      </c>
      <c r="O54" s="77">
        <v>0</v>
      </c>
      <c r="P54" s="77"/>
      <c r="Q54" s="77">
        <v>572.51499999999999</v>
      </c>
      <c r="R54" s="77">
        <v>572.51499999999999</v>
      </c>
      <c r="S54" s="77">
        <v>572.51499999999999</v>
      </c>
      <c r="T54" s="77">
        <v>572.00229999999999</v>
      </c>
      <c r="U54" s="77">
        <v>0</v>
      </c>
      <c r="V54" s="77"/>
      <c r="W54" s="77">
        <v>0</v>
      </c>
      <c r="X54" s="77">
        <v>0</v>
      </c>
      <c r="Y54" s="77">
        <v>0</v>
      </c>
      <c r="Z54" s="77">
        <v>0</v>
      </c>
      <c r="AA54" s="77">
        <v>0</v>
      </c>
      <c r="AB54" s="77"/>
      <c r="AC54" s="77">
        <v>198.46169999999984</v>
      </c>
      <c r="AD54" s="77">
        <v>198.46169999999984</v>
      </c>
      <c r="AE54" s="77">
        <v>198.46169999999984</v>
      </c>
      <c r="AF54" s="77">
        <v>0</v>
      </c>
      <c r="AG54" s="77">
        <v>0</v>
      </c>
      <c r="AH54" s="77"/>
      <c r="AI54" s="77">
        <v>0</v>
      </c>
      <c r="AJ54" s="77">
        <v>0</v>
      </c>
      <c r="AK54" s="77">
        <v>0</v>
      </c>
      <c r="AL54" s="77">
        <v>0</v>
      </c>
      <c r="AM54" s="77">
        <v>0</v>
      </c>
    </row>
    <row r="55" spans="1:39">
      <c r="A55" s="88">
        <v>21800</v>
      </c>
      <c r="B55" s="89" t="s">
        <v>44</v>
      </c>
      <c r="C55" s="76">
        <v>5.7400000000000003E-3</v>
      </c>
      <c r="E55" s="77">
        <v>46841.132499999992</v>
      </c>
      <c r="F55" s="77">
        <v>46841.132499999992</v>
      </c>
      <c r="G55" s="77">
        <v>46823.912499999991</v>
      </c>
      <c r="H55" s="77">
        <v>19211.780000000002</v>
      </c>
      <c r="I55" s="77">
        <v>0</v>
      </c>
      <c r="J55" s="77"/>
      <c r="K55" s="77">
        <v>32069.38</v>
      </c>
      <c r="L55" s="77">
        <v>32069.38</v>
      </c>
      <c r="M55" s="77">
        <v>32052.160000000003</v>
      </c>
      <c r="N55" s="77">
        <v>0</v>
      </c>
      <c r="O55" s="77">
        <v>0</v>
      </c>
      <c r="P55" s="77"/>
      <c r="Q55" s="77">
        <v>19229</v>
      </c>
      <c r="R55" s="77">
        <v>19229</v>
      </c>
      <c r="S55" s="77">
        <v>19229</v>
      </c>
      <c r="T55" s="77">
        <v>19211.780000000002</v>
      </c>
      <c r="U55" s="77">
        <v>0</v>
      </c>
      <c r="V55" s="77"/>
      <c r="W55" s="77">
        <v>0</v>
      </c>
      <c r="X55" s="77">
        <v>0</v>
      </c>
      <c r="Y55" s="77">
        <v>0</v>
      </c>
      <c r="Z55" s="77">
        <v>0</v>
      </c>
      <c r="AA55" s="77">
        <v>0</v>
      </c>
      <c r="AB55" s="77"/>
      <c r="AC55" s="77">
        <v>0</v>
      </c>
      <c r="AD55" s="77">
        <v>0</v>
      </c>
      <c r="AE55" s="77">
        <v>0</v>
      </c>
      <c r="AF55" s="77">
        <v>0</v>
      </c>
      <c r="AG55" s="77">
        <v>0</v>
      </c>
      <c r="AH55" s="77"/>
      <c r="AI55" s="77">
        <v>-4457.2475000000122</v>
      </c>
      <c r="AJ55" s="77">
        <v>-4457.2475000000122</v>
      </c>
      <c r="AK55" s="77">
        <v>-4457.2475000000122</v>
      </c>
      <c r="AL55" s="77">
        <v>0</v>
      </c>
      <c r="AM55" s="77">
        <v>0</v>
      </c>
    </row>
    <row r="56" spans="1:39">
      <c r="A56" s="88">
        <v>21900</v>
      </c>
      <c r="B56" s="89" t="s">
        <v>45</v>
      </c>
      <c r="C56" s="76">
        <v>3.2564999999999998E-3</v>
      </c>
      <c r="E56" s="77">
        <v>32272.43250000001</v>
      </c>
      <c r="F56" s="77">
        <v>32272.43250000001</v>
      </c>
      <c r="G56" s="77">
        <v>32262.663000000008</v>
      </c>
      <c r="H56" s="77">
        <v>10899.505499999999</v>
      </c>
      <c r="I56" s="77">
        <v>0</v>
      </c>
      <c r="J56" s="77"/>
      <c r="K56" s="77">
        <v>18194.065500000001</v>
      </c>
      <c r="L56" s="77">
        <v>18194.065500000001</v>
      </c>
      <c r="M56" s="77">
        <v>18184.295999999998</v>
      </c>
      <c r="N56" s="77">
        <v>0</v>
      </c>
      <c r="O56" s="77">
        <v>0</v>
      </c>
      <c r="P56" s="77"/>
      <c r="Q56" s="77">
        <v>10909.275</v>
      </c>
      <c r="R56" s="77">
        <v>10909.275</v>
      </c>
      <c r="S56" s="77">
        <v>10909.275</v>
      </c>
      <c r="T56" s="77">
        <v>10899.505499999999</v>
      </c>
      <c r="U56" s="77">
        <v>0</v>
      </c>
      <c r="V56" s="77"/>
      <c r="W56" s="77">
        <v>0</v>
      </c>
      <c r="X56" s="77">
        <v>0</v>
      </c>
      <c r="Y56" s="77">
        <v>0</v>
      </c>
      <c r="Z56" s="77">
        <v>0</v>
      </c>
      <c r="AA56" s="77">
        <v>0</v>
      </c>
      <c r="AB56" s="77"/>
      <c r="AC56" s="77">
        <v>3169.0920000000115</v>
      </c>
      <c r="AD56" s="77">
        <v>3169.0920000000115</v>
      </c>
      <c r="AE56" s="77">
        <v>3169.0920000000115</v>
      </c>
      <c r="AF56" s="77">
        <v>0</v>
      </c>
      <c r="AG56" s="77">
        <v>0</v>
      </c>
      <c r="AH56" s="77"/>
      <c r="AI56" s="77">
        <v>0</v>
      </c>
      <c r="AJ56" s="77">
        <v>0</v>
      </c>
      <c r="AK56" s="77">
        <v>0</v>
      </c>
      <c r="AL56" s="77">
        <v>0</v>
      </c>
      <c r="AM56" s="77">
        <v>0</v>
      </c>
    </row>
    <row r="57" spans="1:39">
      <c r="A57" s="88">
        <v>22000</v>
      </c>
      <c r="B57" s="89" t="s">
        <v>46</v>
      </c>
      <c r="C57" s="76">
        <v>3.2236000000000001E-3</v>
      </c>
      <c r="E57" s="77">
        <v>41905.429999999993</v>
      </c>
      <c r="F57" s="77">
        <v>41905.429999999993</v>
      </c>
      <c r="G57" s="77">
        <v>41895.759199999993</v>
      </c>
      <c r="H57" s="77">
        <v>10789.3892</v>
      </c>
      <c r="I57" s="77">
        <v>0</v>
      </c>
      <c r="J57" s="77"/>
      <c r="K57" s="77">
        <v>18010.253199999999</v>
      </c>
      <c r="L57" s="77">
        <v>18010.253199999999</v>
      </c>
      <c r="M57" s="77">
        <v>18000.582399999999</v>
      </c>
      <c r="N57" s="77">
        <v>0</v>
      </c>
      <c r="O57" s="77">
        <v>0</v>
      </c>
      <c r="P57" s="77"/>
      <c r="Q57" s="77">
        <v>10799.06</v>
      </c>
      <c r="R57" s="77">
        <v>10799.06</v>
      </c>
      <c r="S57" s="77">
        <v>10799.06</v>
      </c>
      <c r="T57" s="77">
        <v>10789.3892</v>
      </c>
      <c r="U57" s="77">
        <v>0</v>
      </c>
      <c r="V57" s="77"/>
      <c r="W57" s="77">
        <v>0</v>
      </c>
      <c r="X57" s="77">
        <v>0</v>
      </c>
      <c r="Y57" s="77">
        <v>0</v>
      </c>
      <c r="Z57" s="77">
        <v>0</v>
      </c>
      <c r="AA57" s="77">
        <v>0</v>
      </c>
      <c r="AB57" s="77"/>
      <c r="AC57" s="77">
        <v>13096.116799999996</v>
      </c>
      <c r="AD57" s="77">
        <v>13096.116799999996</v>
      </c>
      <c r="AE57" s="77">
        <v>13096.116799999996</v>
      </c>
      <c r="AF57" s="77">
        <v>0</v>
      </c>
      <c r="AG57" s="77">
        <v>0</v>
      </c>
      <c r="AH57" s="77"/>
      <c r="AI57" s="77">
        <v>0</v>
      </c>
      <c r="AJ57" s="77">
        <v>0</v>
      </c>
      <c r="AK57" s="77">
        <v>0</v>
      </c>
      <c r="AL57" s="77">
        <v>0</v>
      </c>
      <c r="AM57" s="77">
        <v>0</v>
      </c>
    </row>
    <row r="58" spans="1:39">
      <c r="A58" s="88">
        <v>23000</v>
      </c>
      <c r="B58" s="89" t="s">
        <v>47</v>
      </c>
      <c r="C58" s="76">
        <v>2.6194999999999999E-3</v>
      </c>
      <c r="E58" s="77">
        <v>20132.535000000003</v>
      </c>
      <c r="F58" s="77">
        <v>20132.535000000003</v>
      </c>
      <c r="G58" s="77">
        <v>20124.676500000001</v>
      </c>
      <c r="H58" s="77">
        <v>8767.4665000000005</v>
      </c>
      <c r="I58" s="77">
        <v>0</v>
      </c>
      <c r="J58" s="77"/>
      <c r="K58" s="77">
        <v>14635.146499999999</v>
      </c>
      <c r="L58" s="77">
        <v>14635.146499999999</v>
      </c>
      <c r="M58" s="77">
        <v>14627.287999999999</v>
      </c>
      <c r="N58" s="77">
        <v>0</v>
      </c>
      <c r="O58" s="77">
        <v>0</v>
      </c>
      <c r="P58" s="77"/>
      <c r="Q58" s="77">
        <v>8775.3249999999989</v>
      </c>
      <c r="R58" s="77">
        <v>8775.3249999999989</v>
      </c>
      <c r="S58" s="77">
        <v>8775.3249999999989</v>
      </c>
      <c r="T58" s="77">
        <v>8767.4665000000005</v>
      </c>
      <c r="U58" s="77">
        <v>0</v>
      </c>
      <c r="V58" s="77"/>
      <c r="W58" s="77">
        <v>0</v>
      </c>
      <c r="X58" s="77">
        <v>0</v>
      </c>
      <c r="Y58" s="77">
        <v>0</v>
      </c>
      <c r="Z58" s="77">
        <v>0</v>
      </c>
      <c r="AA58" s="77">
        <v>0</v>
      </c>
      <c r="AB58" s="77"/>
      <c r="AC58" s="77">
        <v>0</v>
      </c>
      <c r="AD58" s="77">
        <v>0</v>
      </c>
      <c r="AE58" s="77">
        <v>0</v>
      </c>
      <c r="AF58" s="77">
        <v>0</v>
      </c>
      <c r="AG58" s="77">
        <v>0</v>
      </c>
      <c r="AH58" s="77"/>
      <c r="AI58" s="77">
        <v>-3277.9364999999962</v>
      </c>
      <c r="AJ58" s="77">
        <v>-3277.9364999999962</v>
      </c>
      <c r="AK58" s="77">
        <v>-3277.9364999999962</v>
      </c>
      <c r="AL58" s="77">
        <v>0</v>
      </c>
      <c r="AM58" s="77">
        <v>0</v>
      </c>
    </row>
    <row r="59" spans="1:39">
      <c r="A59" s="88">
        <v>23100</v>
      </c>
      <c r="B59" s="89" t="s">
        <v>48</v>
      </c>
      <c r="C59" s="76">
        <v>1.5039200000000001E-2</v>
      </c>
      <c r="E59" s="77">
        <v>112129.10249999998</v>
      </c>
      <c r="F59" s="77">
        <v>112129.10249999998</v>
      </c>
      <c r="G59" s="77">
        <v>112083.98489999998</v>
      </c>
      <c r="H59" s="77">
        <v>50336.202400000002</v>
      </c>
      <c r="I59" s="77">
        <v>0</v>
      </c>
      <c r="J59" s="77"/>
      <c r="K59" s="77">
        <v>84024.010399999999</v>
      </c>
      <c r="L59" s="77">
        <v>84024.010399999999</v>
      </c>
      <c r="M59" s="77">
        <v>83978.892800000001</v>
      </c>
      <c r="N59" s="77">
        <v>0</v>
      </c>
      <c r="O59" s="77">
        <v>0</v>
      </c>
      <c r="P59" s="77"/>
      <c r="Q59" s="77">
        <v>50381.32</v>
      </c>
      <c r="R59" s="77">
        <v>50381.32</v>
      </c>
      <c r="S59" s="77">
        <v>50381.32</v>
      </c>
      <c r="T59" s="77">
        <v>50336.202400000002</v>
      </c>
      <c r="U59" s="77">
        <v>0</v>
      </c>
      <c r="V59" s="77"/>
      <c r="W59" s="77">
        <v>0</v>
      </c>
      <c r="X59" s="77">
        <v>0</v>
      </c>
      <c r="Y59" s="77">
        <v>0</v>
      </c>
      <c r="Z59" s="77">
        <v>0</v>
      </c>
      <c r="AA59" s="77">
        <v>0</v>
      </c>
      <c r="AB59" s="77"/>
      <c r="AC59" s="77">
        <v>0</v>
      </c>
      <c r="AD59" s="77">
        <v>0</v>
      </c>
      <c r="AE59" s="77">
        <v>0</v>
      </c>
      <c r="AF59" s="77">
        <v>0</v>
      </c>
      <c r="AG59" s="77">
        <v>0</v>
      </c>
      <c r="AH59" s="77"/>
      <c r="AI59" s="77">
        <v>-22276.227900000027</v>
      </c>
      <c r="AJ59" s="77">
        <v>-22276.227900000027</v>
      </c>
      <c r="AK59" s="77">
        <v>-22276.227900000027</v>
      </c>
      <c r="AL59" s="77">
        <v>0</v>
      </c>
      <c r="AM59" s="77">
        <v>0</v>
      </c>
    </row>
    <row r="60" spans="1:39">
      <c r="A60" s="88">
        <v>23200</v>
      </c>
      <c r="B60" s="89" t="s">
        <v>49</v>
      </c>
      <c r="C60" s="76">
        <v>7.6874999999999999E-3</v>
      </c>
      <c r="E60" s="77">
        <v>62613.265000000014</v>
      </c>
      <c r="F60" s="77">
        <v>62613.265000000014</v>
      </c>
      <c r="G60" s="77">
        <v>62590.202500000014</v>
      </c>
      <c r="H60" s="77">
        <v>25730.0625</v>
      </c>
      <c r="I60" s="77">
        <v>0</v>
      </c>
      <c r="J60" s="77"/>
      <c r="K60" s="77">
        <v>42950.0625</v>
      </c>
      <c r="L60" s="77">
        <v>42950.0625</v>
      </c>
      <c r="M60" s="77">
        <v>42927</v>
      </c>
      <c r="N60" s="77">
        <v>0</v>
      </c>
      <c r="O60" s="77">
        <v>0</v>
      </c>
      <c r="P60" s="77"/>
      <c r="Q60" s="77">
        <v>25753.125</v>
      </c>
      <c r="R60" s="77">
        <v>25753.125</v>
      </c>
      <c r="S60" s="77">
        <v>25753.125</v>
      </c>
      <c r="T60" s="77">
        <v>25730.0625</v>
      </c>
      <c r="U60" s="77">
        <v>0</v>
      </c>
      <c r="V60" s="77"/>
      <c r="W60" s="77">
        <v>0</v>
      </c>
      <c r="X60" s="77">
        <v>0</v>
      </c>
      <c r="Y60" s="77">
        <v>0</v>
      </c>
      <c r="Z60" s="77">
        <v>0</v>
      </c>
      <c r="AA60" s="77">
        <v>0</v>
      </c>
      <c r="AB60" s="77"/>
      <c r="AC60" s="77">
        <v>0</v>
      </c>
      <c r="AD60" s="77">
        <v>0</v>
      </c>
      <c r="AE60" s="77">
        <v>0</v>
      </c>
      <c r="AF60" s="77">
        <v>0</v>
      </c>
      <c r="AG60" s="77">
        <v>0</v>
      </c>
      <c r="AH60" s="77"/>
      <c r="AI60" s="77">
        <v>-6089.922499999986</v>
      </c>
      <c r="AJ60" s="77">
        <v>-6089.922499999986</v>
      </c>
      <c r="AK60" s="77">
        <v>-6089.922499999986</v>
      </c>
      <c r="AL60" s="77">
        <v>0</v>
      </c>
      <c r="AM60" s="77">
        <v>0</v>
      </c>
    </row>
    <row r="61" spans="1:39">
      <c r="A61" s="88">
        <v>30000</v>
      </c>
      <c r="B61" s="89" t="s">
        <v>50</v>
      </c>
      <c r="C61" s="76">
        <v>8.7909999999999996E-4</v>
      </c>
      <c r="E61" s="77">
        <v>7704.4799999999987</v>
      </c>
      <c r="F61" s="77">
        <v>7704.4799999999987</v>
      </c>
      <c r="G61" s="77">
        <v>7701.8426999999992</v>
      </c>
      <c r="H61" s="77">
        <v>2942.3476999999998</v>
      </c>
      <c r="I61" s="77">
        <v>0</v>
      </c>
      <c r="J61" s="77"/>
      <c r="K61" s="77">
        <v>4911.5316999999995</v>
      </c>
      <c r="L61" s="77">
        <v>4911.5316999999995</v>
      </c>
      <c r="M61" s="77">
        <v>4908.8944000000001</v>
      </c>
      <c r="N61" s="77">
        <v>0</v>
      </c>
      <c r="O61" s="77">
        <v>0</v>
      </c>
      <c r="P61" s="77"/>
      <c r="Q61" s="77">
        <v>2944.9849999999997</v>
      </c>
      <c r="R61" s="77">
        <v>2944.9849999999997</v>
      </c>
      <c r="S61" s="77">
        <v>2944.9849999999997</v>
      </c>
      <c r="T61" s="77">
        <v>2942.3476999999998</v>
      </c>
      <c r="U61" s="77">
        <v>0</v>
      </c>
      <c r="V61" s="77"/>
      <c r="W61" s="77">
        <v>0</v>
      </c>
      <c r="X61" s="77">
        <v>0</v>
      </c>
      <c r="Y61" s="77">
        <v>0</v>
      </c>
      <c r="Z61" s="77">
        <v>0</v>
      </c>
      <c r="AA61" s="77">
        <v>0</v>
      </c>
      <c r="AB61" s="77"/>
      <c r="AC61" s="77">
        <v>0</v>
      </c>
      <c r="AD61" s="77">
        <v>0</v>
      </c>
      <c r="AE61" s="77">
        <v>0</v>
      </c>
      <c r="AF61" s="77">
        <v>0</v>
      </c>
      <c r="AG61" s="77">
        <v>0</v>
      </c>
      <c r="AH61" s="77"/>
      <c r="AI61" s="77">
        <v>-152.03670000000056</v>
      </c>
      <c r="AJ61" s="77">
        <v>-152.03670000000056</v>
      </c>
      <c r="AK61" s="77">
        <v>-152.03670000000056</v>
      </c>
      <c r="AL61" s="77">
        <v>0</v>
      </c>
      <c r="AM61" s="77">
        <v>0</v>
      </c>
    </row>
    <row r="62" spans="1:39">
      <c r="A62" s="88">
        <v>30100</v>
      </c>
      <c r="B62" s="89" t="s">
        <v>51</v>
      </c>
      <c r="C62" s="76">
        <v>7.5632E-3</v>
      </c>
      <c r="E62" s="77">
        <v>65702.55250000002</v>
      </c>
      <c r="F62" s="77">
        <v>65702.55250000002</v>
      </c>
      <c r="G62" s="77">
        <v>65679.862900000022</v>
      </c>
      <c r="H62" s="77">
        <v>25314.0304</v>
      </c>
      <c r="I62" s="77">
        <v>0</v>
      </c>
      <c r="J62" s="77"/>
      <c r="K62" s="77">
        <v>42255.598400000003</v>
      </c>
      <c r="L62" s="77">
        <v>42255.598400000003</v>
      </c>
      <c r="M62" s="77">
        <v>42232.908799999997</v>
      </c>
      <c r="N62" s="77">
        <v>0</v>
      </c>
      <c r="O62" s="77">
        <v>0</v>
      </c>
      <c r="P62" s="77"/>
      <c r="Q62" s="77">
        <v>25336.720000000001</v>
      </c>
      <c r="R62" s="77">
        <v>25336.720000000001</v>
      </c>
      <c r="S62" s="77">
        <v>25336.720000000001</v>
      </c>
      <c r="T62" s="77">
        <v>25314.0304</v>
      </c>
      <c r="U62" s="77">
        <v>0</v>
      </c>
      <c r="V62" s="77"/>
      <c r="W62" s="77">
        <v>0</v>
      </c>
      <c r="X62" s="77">
        <v>0</v>
      </c>
      <c r="Y62" s="77">
        <v>0</v>
      </c>
      <c r="Z62" s="77">
        <v>0</v>
      </c>
      <c r="AA62" s="77">
        <v>0</v>
      </c>
      <c r="AB62" s="77"/>
      <c r="AC62" s="77">
        <v>0</v>
      </c>
      <c r="AD62" s="77">
        <v>0</v>
      </c>
      <c r="AE62" s="77">
        <v>0</v>
      </c>
      <c r="AF62" s="77">
        <v>0</v>
      </c>
      <c r="AG62" s="77">
        <v>0</v>
      </c>
      <c r="AH62" s="77"/>
      <c r="AI62" s="77">
        <v>-1889.765899999984</v>
      </c>
      <c r="AJ62" s="77">
        <v>-1889.765899999984</v>
      </c>
      <c r="AK62" s="77">
        <v>-1889.765899999984</v>
      </c>
      <c r="AL62" s="77">
        <v>0</v>
      </c>
      <c r="AM62" s="77">
        <v>0</v>
      </c>
    </row>
    <row r="63" spans="1:39">
      <c r="A63" s="88">
        <v>30102</v>
      </c>
      <c r="B63" s="89" t="s">
        <v>52</v>
      </c>
      <c r="C63" s="76">
        <v>1.44E-4</v>
      </c>
      <c r="E63" s="77">
        <v>999.16250000000082</v>
      </c>
      <c r="F63" s="77">
        <v>999.16250000000082</v>
      </c>
      <c r="G63" s="77">
        <v>998.7305000000008</v>
      </c>
      <c r="H63" s="77">
        <v>481.96800000000002</v>
      </c>
      <c r="I63" s="77">
        <v>0</v>
      </c>
      <c r="J63" s="77"/>
      <c r="K63" s="77">
        <v>804.52800000000002</v>
      </c>
      <c r="L63" s="77">
        <v>804.52800000000002</v>
      </c>
      <c r="M63" s="77">
        <v>804.096</v>
      </c>
      <c r="N63" s="77">
        <v>0</v>
      </c>
      <c r="O63" s="77">
        <v>0</v>
      </c>
      <c r="P63" s="77"/>
      <c r="Q63" s="77">
        <v>482.40000000000003</v>
      </c>
      <c r="R63" s="77">
        <v>482.40000000000003</v>
      </c>
      <c r="S63" s="77">
        <v>482.40000000000003</v>
      </c>
      <c r="T63" s="77">
        <v>481.96800000000002</v>
      </c>
      <c r="U63" s="77">
        <v>0</v>
      </c>
      <c r="V63" s="77"/>
      <c r="W63" s="77">
        <v>0</v>
      </c>
      <c r="X63" s="77">
        <v>0</v>
      </c>
      <c r="Y63" s="77">
        <v>0</v>
      </c>
      <c r="Z63" s="77">
        <v>0</v>
      </c>
      <c r="AA63" s="77">
        <v>0</v>
      </c>
      <c r="AB63" s="77"/>
      <c r="AC63" s="77">
        <v>0</v>
      </c>
      <c r="AD63" s="77">
        <v>0</v>
      </c>
      <c r="AE63" s="77">
        <v>0</v>
      </c>
      <c r="AF63" s="77">
        <v>0</v>
      </c>
      <c r="AG63" s="77">
        <v>0</v>
      </c>
      <c r="AH63" s="77"/>
      <c r="AI63" s="77">
        <v>-287.76549999999929</v>
      </c>
      <c r="AJ63" s="77">
        <v>-287.76549999999929</v>
      </c>
      <c r="AK63" s="77">
        <v>-287.76549999999929</v>
      </c>
      <c r="AL63" s="77">
        <v>0</v>
      </c>
      <c r="AM63" s="77">
        <v>0</v>
      </c>
    </row>
    <row r="64" spans="1:39">
      <c r="A64" s="88">
        <v>30103</v>
      </c>
      <c r="B64" s="89" t="s">
        <v>53</v>
      </c>
      <c r="C64" s="76">
        <v>1.8780000000000001E-4</v>
      </c>
      <c r="E64" s="77">
        <v>1105.1299999999997</v>
      </c>
      <c r="F64" s="77">
        <v>1105.1299999999997</v>
      </c>
      <c r="G64" s="77">
        <v>1104.5665999999997</v>
      </c>
      <c r="H64" s="77">
        <v>628.56659999999999</v>
      </c>
      <c r="I64" s="77">
        <v>0</v>
      </c>
      <c r="J64" s="77"/>
      <c r="K64" s="77">
        <v>1049.2386000000001</v>
      </c>
      <c r="L64" s="77">
        <v>1049.2386000000001</v>
      </c>
      <c r="M64" s="77">
        <v>1048.6752000000001</v>
      </c>
      <c r="N64" s="77">
        <v>0</v>
      </c>
      <c r="O64" s="77">
        <v>0</v>
      </c>
      <c r="P64" s="77"/>
      <c r="Q64" s="77">
        <v>629.13</v>
      </c>
      <c r="R64" s="77">
        <v>629.13</v>
      </c>
      <c r="S64" s="77">
        <v>629.13</v>
      </c>
      <c r="T64" s="77">
        <v>628.56659999999999</v>
      </c>
      <c r="U64" s="77">
        <v>0</v>
      </c>
      <c r="V64" s="77"/>
      <c r="W64" s="77">
        <v>0</v>
      </c>
      <c r="X64" s="77">
        <v>0</v>
      </c>
      <c r="Y64" s="77">
        <v>0</v>
      </c>
      <c r="Z64" s="77">
        <v>0</v>
      </c>
      <c r="AA64" s="77">
        <v>0</v>
      </c>
      <c r="AB64" s="77"/>
      <c r="AC64" s="77">
        <v>0</v>
      </c>
      <c r="AD64" s="77">
        <v>0</v>
      </c>
      <c r="AE64" s="77">
        <v>0</v>
      </c>
      <c r="AF64" s="77">
        <v>0</v>
      </c>
      <c r="AG64" s="77">
        <v>0</v>
      </c>
      <c r="AH64" s="77"/>
      <c r="AI64" s="77">
        <v>-573.23860000000059</v>
      </c>
      <c r="AJ64" s="77">
        <v>-573.23860000000059</v>
      </c>
      <c r="AK64" s="77">
        <v>-573.23860000000059</v>
      </c>
      <c r="AL64" s="77">
        <v>0</v>
      </c>
      <c r="AM64" s="77">
        <v>0</v>
      </c>
    </row>
    <row r="65" spans="1:39">
      <c r="A65" s="88">
        <v>30104</v>
      </c>
      <c r="B65" s="89" t="s">
        <v>54</v>
      </c>
      <c r="C65" s="76">
        <v>1.206E-4</v>
      </c>
      <c r="E65" s="77">
        <v>239.63499999999999</v>
      </c>
      <c r="F65" s="77">
        <v>239.63499999999999</v>
      </c>
      <c r="G65" s="77">
        <v>239.27319999999986</v>
      </c>
      <c r="H65" s="77">
        <v>403.64820000000003</v>
      </c>
      <c r="I65" s="77">
        <v>0</v>
      </c>
      <c r="J65" s="77"/>
      <c r="K65" s="77">
        <v>673.79219999999998</v>
      </c>
      <c r="L65" s="77">
        <v>673.79219999999998</v>
      </c>
      <c r="M65" s="77">
        <v>673.43040000000008</v>
      </c>
      <c r="N65" s="77">
        <v>0</v>
      </c>
      <c r="O65" s="77">
        <v>0</v>
      </c>
      <c r="P65" s="77"/>
      <c r="Q65" s="77">
        <v>404.01</v>
      </c>
      <c r="R65" s="77">
        <v>404.01</v>
      </c>
      <c r="S65" s="77">
        <v>404.01</v>
      </c>
      <c r="T65" s="77">
        <v>403.64820000000003</v>
      </c>
      <c r="U65" s="77">
        <v>0</v>
      </c>
      <c r="V65" s="77"/>
      <c r="W65" s="77">
        <v>0</v>
      </c>
      <c r="X65" s="77">
        <v>0</v>
      </c>
      <c r="Y65" s="77">
        <v>0</v>
      </c>
      <c r="Z65" s="77">
        <v>0</v>
      </c>
      <c r="AA65" s="77">
        <v>0</v>
      </c>
      <c r="AB65" s="77"/>
      <c r="AC65" s="77">
        <v>0</v>
      </c>
      <c r="AD65" s="77">
        <v>0</v>
      </c>
      <c r="AE65" s="77">
        <v>0</v>
      </c>
      <c r="AF65" s="77">
        <v>0</v>
      </c>
      <c r="AG65" s="77">
        <v>0</v>
      </c>
      <c r="AH65" s="77"/>
      <c r="AI65" s="77">
        <v>-838.16720000000009</v>
      </c>
      <c r="AJ65" s="77">
        <v>-838.16720000000009</v>
      </c>
      <c r="AK65" s="77">
        <v>-838.16720000000009</v>
      </c>
      <c r="AL65" s="77">
        <v>0</v>
      </c>
      <c r="AM65" s="77">
        <v>0</v>
      </c>
    </row>
    <row r="66" spans="1:39">
      <c r="A66" s="88">
        <v>30105</v>
      </c>
      <c r="B66" s="89" t="s">
        <v>55</v>
      </c>
      <c r="C66" s="76">
        <v>8.0239999999999999E-4</v>
      </c>
      <c r="E66" s="77">
        <v>6968.1124999999984</v>
      </c>
      <c r="F66" s="77">
        <v>6968.1124999999984</v>
      </c>
      <c r="G66" s="77">
        <v>6965.7052999999987</v>
      </c>
      <c r="H66" s="77">
        <v>2685.6327999999999</v>
      </c>
      <c r="I66" s="77">
        <v>0</v>
      </c>
      <c r="J66" s="77"/>
      <c r="K66" s="77">
        <v>4483.0087999999996</v>
      </c>
      <c r="L66" s="77">
        <v>4483.0087999999996</v>
      </c>
      <c r="M66" s="77">
        <v>4480.6016</v>
      </c>
      <c r="N66" s="77">
        <v>0</v>
      </c>
      <c r="O66" s="77">
        <v>0</v>
      </c>
      <c r="P66" s="77"/>
      <c r="Q66" s="77">
        <v>2688.04</v>
      </c>
      <c r="R66" s="77">
        <v>2688.04</v>
      </c>
      <c r="S66" s="77">
        <v>2688.04</v>
      </c>
      <c r="T66" s="77">
        <v>2685.6327999999999</v>
      </c>
      <c r="U66" s="77">
        <v>0</v>
      </c>
      <c r="V66" s="77"/>
      <c r="W66" s="77">
        <v>0</v>
      </c>
      <c r="X66" s="77">
        <v>0</v>
      </c>
      <c r="Y66" s="77">
        <v>0</v>
      </c>
      <c r="Z66" s="77">
        <v>0</v>
      </c>
      <c r="AA66" s="77">
        <v>0</v>
      </c>
      <c r="AB66" s="77"/>
      <c r="AC66" s="77">
        <v>0</v>
      </c>
      <c r="AD66" s="77">
        <v>0</v>
      </c>
      <c r="AE66" s="77">
        <v>0</v>
      </c>
      <c r="AF66" s="77">
        <v>0</v>
      </c>
      <c r="AG66" s="77">
        <v>0</v>
      </c>
      <c r="AH66" s="77"/>
      <c r="AI66" s="77">
        <v>-202.93630000000121</v>
      </c>
      <c r="AJ66" s="77">
        <v>-202.93630000000121</v>
      </c>
      <c r="AK66" s="77">
        <v>-202.93630000000121</v>
      </c>
      <c r="AL66" s="77">
        <v>0</v>
      </c>
      <c r="AM66" s="77">
        <v>0</v>
      </c>
    </row>
    <row r="67" spans="1:39">
      <c r="A67" s="88">
        <v>30200</v>
      </c>
      <c r="B67" s="89" t="s">
        <v>56</v>
      </c>
      <c r="C67" s="76">
        <v>1.7181E-3</v>
      </c>
      <c r="E67" s="77">
        <v>15192.880000000005</v>
      </c>
      <c r="F67" s="77">
        <v>15192.880000000005</v>
      </c>
      <c r="G67" s="77">
        <v>15187.725700000005</v>
      </c>
      <c r="H67" s="77">
        <v>5750.4807000000001</v>
      </c>
      <c r="I67" s="77">
        <v>0</v>
      </c>
      <c r="J67" s="77"/>
      <c r="K67" s="77">
        <v>9599.0246999999999</v>
      </c>
      <c r="L67" s="77">
        <v>9599.0246999999999</v>
      </c>
      <c r="M67" s="77">
        <v>9593.8703999999998</v>
      </c>
      <c r="N67" s="77">
        <v>0</v>
      </c>
      <c r="O67" s="77">
        <v>0</v>
      </c>
      <c r="P67" s="77"/>
      <c r="Q67" s="77">
        <v>5755.6350000000002</v>
      </c>
      <c r="R67" s="77">
        <v>5755.6350000000002</v>
      </c>
      <c r="S67" s="77">
        <v>5755.6350000000002</v>
      </c>
      <c r="T67" s="77">
        <v>5750.4807000000001</v>
      </c>
      <c r="U67" s="77">
        <v>0</v>
      </c>
      <c r="V67" s="77"/>
      <c r="W67" s="77">
        <v>0</v>
      </c>
      <c r="X67" s="77">
        <v>0</v>
      </c>
      <c r="Y67" s="77">
        <v>0</v>
      </c>
      <c r="Z67" s="77">
        <v>0</v>
      </c>
      <c r="AA67" s="77">
        <v>0</v>
      </c>
      <c r="AB67" s="77"/>
      <c r="AC67" s="77">
        <v>0</v>
      </c>
      <c r="AD67" s="77">
        <v>0</v>
      </c>
      <c r="AE67" s="77">
        <v>0</v>
      </c>
      <c r="AF67" s="77">
        <v>0</v>
      </c>
      <c r="AG67" s="77">
        <v>0</v>
      </c>
      <c r="AH67" s="77"/>
      <c r="AI67" s="77">
        <v>-161.7796999999955</v>
      </c>
      <c r="AJ67" s="77">
        <v>-161.7796999999955</v>
      </c>
      <c r="AK67" s="77">
        <v>-161.7796999999955</v>
      </c>
      <c r="AL67" s="77">
        <v>0</v>
      </c>
      <c r="AM67" s="77">
        <v>0</v>
      </c>
    </row>
    <row r="68" spans="1:39">
      <c r="A68" s="88">
        <v>30300</v>
      </c>
      <c r="B68" s="89" t="s">
        <v>57</v>
      </c>
      <c r="C68" s="76">
        <v>5.5369999999999996E-4</v>
      </c>
      <c r="E68" s="77">
        <v>5832.4224999999997</v>
      </c>
      <c r="F68" s="77">
        <v>5832.4224999999997</v>
      </c>
      <c r="G68" s="77">
        <v>5830.7614000000003</v>
      </c>
      <c r="H68" s="77">
        <v>1853.2338999999999</v>
      </c>
      <c r="I68" s="77">
        <v>0</v>
      </c>
      <c r="J68" s="77"/>
      <c r="K68" s="77">
        <v>3093.5218999999997</v>
      </c>
      <c r="L68" s="77">
        <v>3093.5218999999997</v>
      </c>
      <c r="M68" s="77">
        <v>3091.8607999999999</v>
      </c>
      <c r="N68" s="77">
        <v>0</v>
      </c>
      <c r="O68" s="77">
        <v>0</v>
      </c>
      <c r="P68" s="77"/>
      <c r="Q68" s="77">
        <v>1854.8949999999998</v>
      </c>
      <c r="R68" s="77">
        <v>1854.8949999999998</v>
      </c>
      <c r="S68" s="77">
        <v>1854.8949999999998</v>
      </c>
      <c r="T68" s="77">
        <v>1853.2338999999999</v>
      </c>
      <c r="U68" s="77">
        <v>0</v>
      </c>
      <c r="V68" s="77"/>
      <c r="W68" s="77">
        <v>0</v>
      </c>
      <c r="X68" s="77">
        <v>0</v>
      </c>
      <c r="Y68" s="77">
        <v>0</v>
      </c>
      <c r="Z68" s="77">
        <v>0</v>
      </c>
      <c r="AA68" s="77">
        <v>0</v>
      </c>
      <c r="AB68" s="77"/>
      <c r="AC68" s="77">
        <v>884.00560000000041</v>
      </c>
      <c r="AD68" s="77">
        <v>884.00560000000041</v>
      </c>
      <c r="AE68" s="77">
        <v>884.00560000000041</v>
      </c>
      <c r="AF68" s="77">
        <v>0</v>
      </c>
      <c r="AG68" s="77">
        <v>0</v>
      </c>
      <c r="AH68" s="77"/>
      <c r="AI68" s="77">
        <v>0</v>
      </c>
      <c r="AJ68" s="77">
        <v>0</v>
      </c>
      <c r="AK68" s="77">
        <v>0</v>
      </c>
      <c r="AL68" s="77">
        <v>0</v>
      </c>
      <c r="AM68" s="77">
        <v>0</v>
      </c>
    </row>
    <row r="69" spans="1:39">
      <c r="A69" s="88">
        <v>30400</v>
      </c>
      <c r="B69" s="89" t="s">
        <v>58</v>
      </c>
      <c r="C69" s="76">
        <v>1.0666E-3</v>
      </c>
      <c r="E69" s="77">
        <v>11455.674999999999</v>
      </c>
      <c r="F69" s="77">
        <v>11455.674999999999</v>
      </c>
      <c r="G69" s="77">
        <v>11452.475199999999</v>
      </c>
      <c r="H69" s="77">
        <v>3569.9102000000003</v>
      </c>
      <c r="I69" s="77">
        <v>0</v>
      </c>
      <c r="J69" s="77"/>
      <c r="K69" s="77">
        <v>5959.0942000000005</v>
      </c>
      <c r="L69" s="77">
        <v>5959.0942000000005</v>
      </c>
      <c r="M69" s="77">
        <v>5955.8944000000001</v>
      </c>
      <c r="N69" s="77">
        <v>0</v>
      </c>
      <c r="O69" s="77">
        <v>0</v>
      </c>
      <c r="P69" s="77"/>
      <c r="Q69" s="77">
        <v>3573.11</v>
      </c>
      <c r="R69" s="77">
        <v>3573.11</v>
      </c>
      <c r="S69" s="77">
        <v>3573.11</v>
      </c>
      <c r="T69" s="77">
        <v>3569.9102000000003</v>
      </c>
      <c r="U69" s="77">
        <v>0</v>
      </c>
      <c r="V69" s="77"/>
      <c r="W69" s="77">
        <v>0</v>
      </c>
      <c r="X69" s="77">
        <v>0</v>
      </c>
      <c r="Y69" s="77">
        <v>0</v>
      </c>
      <c r="Z69" s="77">
        <v>0</v>
      </c>
      <c r="AA69" s="77">
        <v>0</v>
      </c>
      <c r="AB69" s="77"/>
      <c r="AC69" s="77">
        <v>1923.4707999999991</v>
      </c>
      <c r="AD69" s="77">
        <v>1923.4707999999991</v>
      </c>
      <c r="AE69" s="77">
        <v>1923.4707999999991</v>
      </c>
      <c r="AF69" s="77">
        <v>0</v>
      </c>
      <c r="AG69" s="77">
        <v>0</v>
      </c>
      <c r="AH69" s="77"/>
      <c r="AI69" s="77">
        <v>0</v>
      </c>
      <c r="AJ69" s="77">
        <v>0</v>
      </c>
      <c r="AK69" s="77">
        <v>0</v>
      </c>
      <c r="AL69" s="77">
        <v>0</v>
      </c>
      <c r="AM69" s="77">
        <v>0</v>
      </c>
    </row>
    <row r="70" spans="1:39">
      <c r="A70" s="88">
        <v>30405</v>
      </c>
      <c r="B70" s="89" t="s">
        <v>59</v>
      </c>
      <c r="C70" s="76">
        <v>7.4379999999999997E-4</v>
      </c>
      <c r="E70" s="77">
        <v>6125.6725000000024</v>
      </c>
      <c r="F70" s="77">
        <v>6125.6725000000024</v>
      </c>
      <c r="G70" s="77">
        <v>6123.4411000000018</v>
      </c>
      <c r="H70" s="77">
        <v>2489.4985999999999</v>
      </c>
      <c r="I70" s="77">
        <v>0</v>
      </c>
      <c r="J70" s="77"/>
      <c r="K70" s="77">
        <v>4155.6106</v>
      </c>
      <c r="L70" s="77">
        <v>4155.6106</v>
      </c>
      <c r="M70" s="77">
        <v>4153.3791999999994</v>
      </c>
      <c r="N70" s="77">
        <v>0</v>
      </c>
      <c r="O70" s="77">
        <v>0</v>
      </c>
      <c r="P70" s="77"/>
      <c r="Q70" s="77">
        <v>2491.73</v>
      </c>
      <c r="R70" s="77">
        <v>2491.73</v>
      </c>
      <c r="S70" s="77">
        <v>2491.73</v>
      </c>
      <c r="T70" s="77">
        <v>2489.4985999999999</v>
      </c>
      <c r="U70" s="77">
        <v>0</v>
      </c>
      <c r="V70" s="77"/>
      <c r="W70" s="77">
        <v>0</v>
      </c>
      <c r="X70" s="77">
        <v>0</v>
      </c>
      <c r="Y70" s="77">
        <v>0</v>
      </c>
      <c r="Z70" s="77">
        <v>0</v>
      </c>
      <c r="AA70" s="77">
        <v>0</v>
      </c>
      <c r="AB70" s="77"/>
      <c r="AC70" s="77">
        <v>0</v>
      </c>
      <c r="AD70" s="77">
        <v>0</v>
      </c>
      <c r="AE70" s="77">
        <v>0</v>
      </c>
      <c r="AF70" s="77">
        <v>0</v>
      </c>
      <c r="AG70" s="77">
        <v>0</v>
      </c>
      <c r="AH70" s="77"/>
      <c r="AI70" s="77">
        <v>-521.66809999999714</v>
      </c>
      <c r="AJ70" s="77">
        <v>-521.66809999999714</v>
      </c>
      <c r="AK70" s="77">
        <v>-521.66809999999714</v>
      </c>
      <c r="AL70" s="77">
        <v>0</v>
      </c>
      <c r="AM70" s="77">
        <v>0</v>
      </c>
    </row>
    <row r="71" spans="1:39">
      <c r="A71" s="88">
        <v>30500</v>
      </c>
      <c r="B71" s="89" t="s">
        <v>60</v>
      </c>
      <c r="C71" s="76">
        <v>1.1188000000000001E-3</v>
      </c>
      <c r="E71" s="77">
        <v>10781.617499999991</v>
      </c>
      <c r="F71" s="77">
        <v>10781.617499999991</v>
      </c>
      <c r="G71" s="77">
        <v>10778.261099999991</v>
      </c>
      <c r="H71" s="77">
        <v>3744.6236000000004</v>
      </c>
      <c r="I71" s="77">
        <v>0</v>
      </c>
      <c r="J71" s="77"/>
      <c r="K71" s="77">
        <v>6250.7356000000009</v>
      </c>
      <c r="L71" s="77">
        <v>6250.7356000000009</v>
      </c>
      <c r="M71" s="77">
        <v>6247.3792000000003</v>
      </c>
      <c r="N71" s="77">
        <v>0</v>
      </c>
      <c r="O71" s="77">
        <v>0</v>
      </c>
      <c r="P71" s="77"/>
      <c r="Q71" s="77">
        <v>3747.9800000000005</v>
      </c>
      <c r="R71" s="77">
        <v>3747.9800000000005</v>
      </c>
      <c r="S71" s="77">
        <v>3747.9800000000005</v>
      </c>
      <c r="T71" s="77">
        <v>3744.6236000000004</v>
      </c>
      <c r="U71" s="77">
        <v>0</v>
      </c>
      <c r="V71" s="77"/>
      <c r="W71" s="77">
        <v>0</v>
      </c>
      <c r="X71" s="77">
        <v>0</v>
      </c>
      <c r="Y71" s="77">
        <v>0</v>
      </c>
      <c r="Z71" s="77">
        <v>0</v>
      </c>
      <c r="AA71" s="77">
        <v>0</v>
      </c>
      <c r="AB71" s="77"/>
      <c r="AC71" s="77">
        <v>782.90189999998984</v>
      </c>
      <c r="AD71" s="77">
        <v>782.90189999998984</v>
      </c>
      <c r="AE71" s="77">
        <v>782.90189999998984</v>
      </c>
      <c r="AF71" s="77">
        <v>0</v>
      </c>
      <c r="AG71" s="77">
        <v>0</v>
      </c>
      <c r="AH71" s="77"/>
      <c r="AI71" s="77">
        <v>0</v>
      </c>
      <c r="AJ71" s="77">
        <v>0</v>
      </c>
      <c r="AK71" s="77">
        <v>0</v>
      </c>
      <c r="AL71" s="77">
        <v>0</v>
      </c>
      <c r="AM71" s="77">
        <v>0</v>
      </c>
    </row>
    <row r="72" spans="1:39">
      <c r="A72" s="88">
        <v>30600</v>
      </c>
      <c r="B72" s="89" t="s">
        <v>61</v>
      </c>
      <c r="C72" s="76">
        <v>8.6399999999999997E-4</v>
      </c>
      <c r="E72" s="77">
        <v>8638.7950000000001</v>
      </c>
      <c r="F72" s="77">
        <v>8638.7950000000001</v>
      </c>
      <c r="G72" s="77">
        <v>8636.2030000000013</v>
      </c>
      <c r="H72" s="77">
        <v>2891.808</v>
      </c>
      <c r="I72" s="77">
        <v>0</v>
      </c>
      <c r="J72" s="77"/>
      <c r="K72" s="77">
        <v>4827.1679999999997</v>
      </c>
      <c r="L72" s="77">
        <v>4827.1679999999997</v>
      </c>
      <c r="M72" s="77">
        <v>4824.576</v>
      </c>
      <c r="N72" s="77">
        <v>0</v>
      </c>
      <c r="O72" s="77">
        <v>0</v>
      </c>
      <c r="P72" s="77"/>
      <c r="Q72" s="77">
        <v>2894.4</v>
      </c>
      <c r="R72" s="77">
        <v>2894.4</v>
      </c>
      <c r="S72" s="77">
        <v>2894.4</v>
      </c>
      <c r="T72" s="77">
        <v>2891.808</v>
      </c>
      <c r="U72" s="77">
        <v>0</v>
      </c>
      <c r="V72" s="77"/>
      <c r="W72" s="77">
        <v>0</v>
      </c>
      <c r="X72" s="77">
        <v>0</v>
      </c>
      <c r="Y72" s="77">
        <v>0</v>
      </c>
      <c r="Z72" s="77">
        <v>0</v>
      </c>
      <c r="AA72" s="77">
        <v>0</v>
      </c>
      <c r="AB72" s="77"/>
      <c r="AC72" s="77">
        <v>917.22700000000077</v>
      </c>
      <c r="AD72" s="77">
        <v>917.22700000000077</v>
      </c>
      <c r="AE72" s="77">
        <v>917.22700000000077</v>
      </c>
      <c r="AF72" s="77">
        <v>0</v>
      </c>
      <c r="AG72" s="77">
        <v>0</v>
      </c>
      <c r="AH72" s="77"/>
      <c r="AI72" s="77">
        <v>0</v>
      </c>
      <c r="AJ72" s="77">
        <v>0</v>
      </c>
      <c r="AK72" s="77">
        <v>0</v>
      </c>
      <c r="AL72" s="77">
        <v>0</v>
      </c>
      <c r="AM72" s="77">
        <v>0</v>
      </c>
    </row>
    <row r="73" spans="1:39">
      <c r="A73" s="88">
        <v>30601</v>
      </c>
      <c r="B73" s="89" t="s">
        <v>62</v>
      </c>
      <c r="C73" s="76">
        <v>2.02E-5</v>
      </c>
      <c r="E73" s="77">
        <v>174.36499999999995</v>
      </c>
      <c r="F73" s="77">
        <v>174.36499999999995</v>
      </c>
      <c r="G73" s="77">
        <v>174.30439999999996</v>
      </c>
      <c r="H73" s="77">
        <v>67.609399999999994</v>
      </c>
      <c r="I73" s="77">
        <v>0</v>
      </c>
      <c r="J73" s="77"/>
      <c r="K73" s="77">
        <v>112.8574</v>
      </c>
      <c r="L73" s="77">
        <v>112.8574</v>
      </c>
      <c r="M73" s="77">
        <v>112.7968</v>
      </c>
      <c r="N73" s="77">
        <v>0</v>
      </c>
      <c r="O73" s="77">
        <v>0</v>
      </c>
      <c r="P73" s="77"/>
      <c r="Q73" s="77">
        <v>67.67</v>
      </c>
      <c r="R73" s="77">
        <v>67.67</v>
      </c>
      <c r="S73" s="77">
        <v>67.67</v>
      </c>
      <c r="T73" s="77">
        <v>67.609399999999994</v>
      </c>
      <c r="U73" s="77">
        <v>0</v>
      </c>
      <c r="V73" s="77"/>
      <c r="W73" s="77">
        <v>0</v>
      </c>
      <c r="X73" s="77">
        <v>0</v>
      </c>
      <c r="Y73" s="77">
        <v>0</v>
      </c>
      <c r="Z73" s="77">
        <v>0</v>
      </c>
      <c r="AA73" s="77">
        <v>0</v>
      </c>
      <c r="AB73" s="77"/>
      <c r="AC73" s="77">
        <v>0</v>
      </c>
      <c r="AD73" s="77">
        <v>0</v>
      </c>
      <c r="AE73" s="77">
        <v>0</v>
      </c>
      <c r="AF73" s="77">
        <v>0</v>
      </c>
      <c r="AG73" s="77">
        <v>0</v>
      </c>
      <c r="AH73" s="77"/>
      <c r="AI73" s="77">
        <v>-6.1624000000000478</v>
      </c>
      <c r="AJ73" s="77">
        <v>-6.1624000000000478</v>
      </c>
      <c r="AK73" s="77">
        <v>-6.1624000000000478</v>
      </c>
      <c r="AL73" s="77">
        <v>0</v>
      </c>
      <c r="AM73" s="77">
        <v>0</v>
      </c>
    </row>
    <row r="74" spans="1:39">
      <c r="A74" s="88">
        <v>30700</v>
      </c>
      <c r="B74" s="89" t="s">
        <v>63</v>
      </c>
      <c r="C74" s="76">
        <v>2.2522000000000002E-3</v>
      </c>
      <c r="E74" s="77">
        <v>21567.227500000001</v>
      </c>
      <c r="F74" s="77">
        <v>21567.227500000001</v>
      </c>
      <c r="G74" s="77">
        <v>21560.4709</v>
      </c>
      <c r="H74" s="77">
        <v>7538.1134000000011</v>
      </c>
      <c r="I74" s="77">
        <v>0</v>
      </c>
      <c r="J74" s="77"/>
      <c r="K74" s="77">
        <v>12583.041400000002</v>
      </c>
      <c r="L74" s="77">
        <v>12583.041400000002</v>
      </c>
      <c r="M74" s="77">
        <v>12576.284800000001</v>
      </c>
      <c r="N74" s="77">
        <v>0</v>
      </c>
      <c r="O74" s="77">
        <v>0</v>
      </c>
      <c r="P74" s="77"/>
      <c r="Q74" s="77">
        <v>7544.8700000000008</v>
      </c>
      <c r="R74" s="77">
        <v>7544.8700000000008</v>
      </c>
      <c r="S74" s="77">
        <v>7544.8700000000008</v>
      </c>
      <c r="T74" s="77">
        <v>7538.1134000000011</v>
      </c>
      <c r="U74" s="77">
        <v>0</v>
      </c>
      <c r="V74" s="77"/>
      <c r="W74" s="77">
        <v>0</v>
      </c>
      <c r="X74" s="77">
        <v>0</v>
      </c>
      <c r="Y74" s="77">
        <v>0</v>
      </c>
      <c r="Z74" s="77">
        <v>0</v>
      </c>
      <c r="AA74" s="77">
        <v>0</v>
      </c>
      <c r="AB74" s="77"/>
      <c r="AC74" s="77">
        <v>1439.3160999999964</v>
      </c>
      <c r="AD74" s="77">
        <v>1439.3160999999964</v>
      </c>
      <c r="AE74" s="77">
        <v>1439.3160999999964</v>
      </c>
      <c r="AF74" s="77">
        <v>0</v>
      </c>
      <c r="AG74" s="77">
        <v>0</v>
      </c>
      <c r="AH74" s="77"/>
      <c r="AI74" s="77">
        <v>0</v>
      </c>
      <c r="AJ74" s="77">
        <v>0</v>
      </c>
      <c r="AK74" s="77">
        <v>0</v>
      </c>
      <c r="AL74" s="77">
        <v>0</v>
      </c>
      <c r="AM74" s="77">
        <v>0</v>
      </c>
    </row>
    <row r="75" spans="1:39">
      <c r="A75" s="88">
        <v>30705</v>
      </c>
      <c r="B75" s="89" t="s">
        <v>64</v>
      </c>
      <c r="C75" s="76">
        <v>4.283E-4</v>
      </c>
      <c r="E75" s="77">
        <v>4792.5149999999994</v>
      </c>
      <c r="F75" s="77">
        <v>4792.5149999999994</v>
      </c>
      <c r="G75" s="77">
        <v>4791.2300999999998</v>
      </c>
      <c r="H75" s="77">
        <v>1433.5201</v>
      </c>
      <c r="I75" s="77">
        <v>0</v>
      </c>
      <c r="J75" s="77"/>
      <c r="K75" s="77">
        <v>2392.9121</v>
      </c>
      <c r="L75" s="77">
        <v>2392.9121</v>
      </c>
      <c r="M75" s="77">
        <v>2391.6271999999999</v>
      </c>
      <c r="N75" s="77">
        <v>0</v>
      </c>
      <c r="O75" s="77">
        <v>0</v>
      </c>
      <c r="P75" s="77"/>
      <c r="Q75" s="77">
        <v>1434.8050000000001</v>
      </c>
      <c r="R75" s="77">
        <v>1434.8050000000001</v>
      </c>
      <c r="S75" s="77">
        <v>1434.8050000000001</v>
      </c>
      <c r="T75" s="77">
        <v>1433.5201</v>
      </c>
      <c r="U75" s="77">
        <v>0</v>
      </c>
      <c r="V75" s="77"/>
      <c r="W75" s="77">
        <v>0</v>
      </c>
      <c r="X75" s="77">
        <v>0</v>
      </c>
      <c r="Y75" s="77">
        <v>0</v>
      </c>
      <c r="Z75" s="77">
        <v>0</v>
      </c>
      <c r="AA75" s="77">
        <v>0</v>
      </c>
      <c r="AB75" s="77"/>
      <c r="AC75" s="77">
        <v>964.79789999999957</v>
      </c>
      <c r="AD75" s="77">
        <v>964.79789999999957</v>
      </c>
      <c r="AE75" s="77">
        <v>964.79789999999957</v>
      </c>
      <c r="AF75" s="77">
        <v>0</v>
      </c>
      <c r="AG75" s="77">
        <v>0</v>
      </c>
      <c r="AH75" s="77"/>
      <c r="AI75" s="77">
        <v>0</v>
      </c>
      <c r="AJ75" s="77">
        <v>0</v>
      </c>
      <c r="AK75" s="77">
        <v>0</v>
      </c>
      <c r="AL75" s="77">
        <v>0</v>
      </c>
      <c r="AM75" s="77">
        <v>0</v>
      </c>
    </row>
    <row r="76" spans="1:39">
      <c r="A76" s="88">
        <v>30800</v>
      </c>
      <c r="B76" s="89" t="s">
        <v>65</v>
      </c>
      <c r="C76" s="76">
        <v>8.4210000000000003E-4</v>
      </c>
      <c r="E76" s="77">
        <v>9344.8825000000015</v>
      </c>
      <c r="F76" s="77">
        <v>9344.8825000000015</v>
      </c>
      <c r="G76" s="77">
        <v>9342.356200000002</v>
      </c>
      <c r="H76" s="77">
        <v>2818.5087000000003</v>
      </c>
      <c r="I76" s="77">
        <v>0</v>
      </c>
      <c r="J76" s="77"/>
      <c r="K76" s="77">
        <v>4704.8127000000004</v>
      </c>
      <c r="L76" s="77">
        <v>4704.8127000000004</v>
      </c>
      <c r="M76" s="77">
        <v>4702.2864</v>
      </c>
      <c r="N76" s="77">
        <v>0</v>
      </c>
      <c r="O76" s="77">
        <v>0</v>
      </c>
      <c r="P76" s="77"/>
      <c r="Q76" s="77">
        <v>2821.0350000000003</v>
      </c>
      <c r="R76" s="77">
        <v>2821.0350000000003</v>
      </c>
      <c r="S76" s="77">
        <v>2821.0350000000003</v>
      </c>
      <c r="T76" s="77">
        <v>2818.5087000000003</v>
      </c>
      <c r="U76" s="77">
        <v>0</v>
      </c>
      <c r="V76" s="77"/>
      <c r="W76" s="77">
        <v>0</v>
      </c>
      <c r="X76" s="77">
        <v>0</v>
      </c>
      <c r="Y76" s="77">
        <v>0</v>
      </c>
      <c r="Z76" s="77">
        <v>0</v>
      </c>
      <c r="AA76" s="77">
        <v>0</v>
      </c>
      <c r="AB76" s="77"/>
      <c r="AC76" s="77">
        <v>1819.0348000000013</v>
      </c>
      <c r="AD76" s="77">
        <v>1819.0348000000013</v>
      </c>
      <c r="AE76" s="77">
        <v>1819.0348000000013</v>
      </c>
      <c r="AF76" s="77">
        <v>0</v>
      </c>
      <c r="AG76" s="77">
        <v>0</v>
      </c>
      <c r="AH76" s="77"/>
      <c r="AI76" s="77">
        <v>0</v>
      </c>
      <c r="AJ76" s="77">
        <v>0</v>
      </c>
      <c r="AK76" s="77">
        <v>0</v>
      </c>
      <c r="AL76" s="77">
        <v>0</v>
      </c>
      <c r="AM76" s="77">
        <v>0</v>
      </c>
    </row>
    <row r="77" spans="1:39">
      <c r="A77" s="88">
        <v>30900</v>
      </c>
      <c r="B77" s="89" t="s">
        <v>66</v>
      </c>
      <c r="C77" s="76">
        <v>1.4660000000000001E-3</v>
      </c>
      <c r="E77" s="77">
        <v>15289.880000000001</v>
      </c>
      <c r="F77" s="77">
        <v>15289.880000000001</v>
      </c>
      <c r="G77" s="77">
        <v>15285.482000000002</v>
      </c>
      <c r="H77" s="77">
        <v>4906.7020000000002</v>
      </c>
      <c r="I77" s="77">
        <v>0</v>
      </c>
      <c r="J77" s="77"/>
      <c r="K77" s="77">
        <v>8190.5420000000004</v>
      </c>
      <c r="L77" s="77">
        <v>8190.5420000000004</v>
      </c>
      <c r="M77" s="77">
        <v>8186.1440000000002</v>
      </c>
      <c r="N77" s="77">
        <v>0</v>
      </c>
      <c r="O77" s="77">
        <v>0</v>
      </c>
      <c r="P77" s="77"/>
      <c r="Q77" s="77">
        <v>4911.1000000000004</v>
      </c>
      <c r="R77" s="77">
        <v>4911.1000000000004</v>
      </c>
      <c r="S77" s="77">
        <v>4911.1000000000004</v>
      </c>
      <c r="T77" s="77">
        <v>4906.7020000000002</v>
      </c>
      <c r="U77" s="77">
        <v>0</v>
      </c>
      <c r="V77" s="77"/>
      <c r="W77" s="77">
        <v>0</v>
      </c>
      <c r="X77" s="77">
        <v>0</v>
      </c>
      <c r="Y77" s="77">
        <v>0</v>
      </c>
      <c r="Z77" s="77">
        <v>0</v>
      </c>
      <c r="AA77" s="77">
        <v>0</v>
      </c>
      <c r="AB77" s="77"/>
      <c r="AC77" s="77">
        <v>2188.2380000000012</v>
      </c>
      <c r="AD77" s="77">
        <v>2188.2380000000012</v>
      </c>
      <c r="AE77" s="77">
        <v>2188.2380000000012</v>
      </c>
      <c r="AF77" s="77">
        <v>0</v>
      </c>
      <c r="AG77" s="77">
        <v>0</v>
      </c>
      <c r="AH77" s="77"/>
      <c r="AI77" s="77">
        <v>0</v>
      </c>
      <c r="AJ77" s="77">
        <v>0</v>
      </c>
      <c r="AK77" s="77">
        <v>0</v>
      </c>
      <c r="AL77" s="77">
        <v>0</v>
      </c>
      <c r="AM77" s="77">
        <v>0</v>
      </c>
    </row>
    <row r="78" spans="1:39">
      <c r="A78" s="88">
        <v>30905</v>
      </c>
      <c r="B78" s="89" t="s">
        <v>67</v>
      </c>
      <c r="C78" s="76">
        <v>2.8459999999999998E-4</v>
      </c>
      <c r="E78" s="77">
        <v>4051.6724999999997</v>
      </c>
      <c r="F78" s="77">
        <v>4051.6724999999997</v>
      </c>
      <c r="G78" s="77">
        <v>4050.8186999999998</v>
      </c>
      <c r="H78" s="77">
        <v>952.55619999999988</v>
      </c>
      <c r="I78" s="77">
        <v>0</v>
      </c>
      <c r="J78" s="77"/>
      <c r="K78" s="77">
        <v>1590.0601999999999</v>
      </c>
      <c r="L78" s="77">
        <v>1590.0601999999999</v>
      </c>
      <c r="M78" s="77">
        <v>1589.2063999999998</v>
      </c>
      <c r="N78" s="77">
        <v>0</v>
      </c>
      <c r="O78" s="77">
        <v>0</v>
      </c>
      <c r="P78" s="77"/>
      <c r="Q78" s="77">
        <v>953.41</v>
      </c>
      <c r="R78" s="77">
        <v>953.41</v>
      </c>
      <c r="S78" s="77">
        <v>953.41</v>
      </c>
      <c r="T78" s="77">
        <v>952.55619999999988</v>
      </c>
      <c r="U78" s="77">
        <v>0</v>
      </c>
      <c r="V78" s="77"/>
      <c r="W78" s="77">
        <v>0</v>
      </c>
      <c r="X78" s="77">
        <v>0</v>
      </c>
      <c r="Y78" s="77">
        <v>0</v>
      </c>
      <c r="Z78" s="77">
        <v>0</v>
      </c>
      <c r="AA78" s="77">
        <v>0</v>
      </c>
      <c r="AB78" s="77"/>
      <c r="AC78" s="77">
        <v>1508.2022999999999</v>
      </c>
      <c r="AD78" s="77">
        <v>1508.2022999999999</v>
      </c>
      <c r="AE78" s="77">
        <v>1508.2022999999999</v>
      </c>
      <c r="AF78" s="77">
        <v>0</v>
      </c>
      <c r="AG78" s="77">
        <v>0</v>
      </c>
      <c r="AH78" s="77"/>
      <c r="AI78" s="77">
        <v>0</v>
      </c>
      <c r="AJ78" s="77">
        <v>0</v>
      </c>
      <c r="AK78" s="77">
        <v>0</v>
      </c>
      <c r="AL78" s="77">
        <v>0</v>
      </c>
      <c r="AM78" s="77">
        <v>0</v>
      </c>
    </row>
    <row r="79" spans="1:39">
      <c r="A79" s="88">
        <v>31000</v>
      </c>
      <c r="B79" s="89" t="s">
        <v>68</v>
      </c>
      <c r="C79" s="76">
        <v>4.2398000000000002E-3</v>
      </c>
      <c r="E79" s="77">
        <v>38780.339999999989</v>
      </c>
      <c r="F79" s="77">
        <v>38780.339999999989</v>
      </c>
      <c r="G79" s="77">
        <v>38767.620599999987</v>
      </c>
      <c r="H79" s="77">
        <v>14190.6106</v>
      </c>
      <c r="I79" s="77">
        <v>0</v>
      </c>
      <c r="J79" s="77"/>
      <c r="K79" s="77">
        <v>23687.762600000002</v>
      </c>
      <c r="L79" s="77">
        <v>23687.762600000002</v>
      </c>
      <c r="M79" s="77">
        <v>23675.0432</v>
      </c>
      <c r="N79" s="77">
        <v>0</v>
      </c>
      <c r="O79" s="77">
        <v>0</v>
      </c>
      <c r="P79" s="77"/>
      <c r="Q79" s="77">
        <v>14203.33</v>
      </c>
      <c r="R79" s="77">
        <v>14203.33</v>
      </c>
      <c r="S79" s="77">
        <v>14203.33</v>
      </c>
      <c r="T79" s="77">
        <v>14190.6106</v>
      </c>
      <c r="U79" s="77">
        <v>0</v>
      </c>
      <c r="V79" s="77"/>
      <c r="W79" s="77">
        <v>0</v>
      </c>
      <c r="X79" s="77">
        <v>0</v>
      </c>
      <c r="Y79" s="77">
        <v>0</v>
      </c>
      <c r="Z79" s="77">
        <v>0</v>
      </c>
      <c r="AA79" s="77">
        <v>0</v>
      </c>
      <c r="AB79" s="77"/>
      <c r="AC79" s="77">
        <v>889.24739999998565</v>
      </c>
      <c r="AD79" s="77">
        <v>889.24739999998565</v>
      </c>
      <c r="AE79" s="77">
        <v>889.24739999998565</v>
      </c>
      <c r="AF79" s="77">
        <v>0</v>
      </c>
      <c r="AG79" s="77">
        <v>0</v>
      </c>
      <c r="AH79" s="77"/>
      <c r="AI79" s="77">
        <v>0</v>
      </c>
      <c r="AJ79" s="77">
        <v>0</v>
      </c>
      <c r="AK79" s="77">
        <v>0</v>
      </c>
      <c r="AL79" s="77">
        <v>0</v>
      </c>
      <c r="AM79" s="77">
        <v>0</v>
      </c>
    </row>
    <row r="80" spans="1:39">
      <c r="A80" s="88">
        <v>31005</v>
      </c>
      <c r="B80" s="89" t="s">
        <v>69</v>
      </c>
      <c r="C80" s="76">
        <v>4.0259999999999997E-4</v>
      </c>
      <c r="E80" s="77">
        <v>4905.8549999999996</v>
      </c>
      <c r="F80" s="77">
        <v>4905.8549999999996</v>
      </c>
      <c r="G80" s="77">
        <v>4904.6471999999994</v>
      </c>
      <c r="H80" s="77">
        <v>1347.5021999999999</v>
      </c>
      <c r="I80" s="77">
        <v>0</v>
      </c>
      <c r="J80" s="77"/>
      <c r="K80" s="77">
        <v>2249.3262</v>
      </c>
      <c r="L80" s="77">
        <v>2249.3262</v>
      </c>
      <c r="M80" s="77">
        <v>2248.1183999999998</v>
      </c>
      <c r="N80" s="77">
        <v>0</v>
      </c>
      <c r="O80" s="77">
        <v>0</v>
      </c>
      <c r="P80" s="77"/>
      <c r="Q80" s="77">
        <v>1348.7099999999998</v>
      </c>
      <c r="R80" s="77">
        <v>1348.7099999999998</v>
      </c>
      <c r="S80" s="77">
        <v>1348.7099999999998</v>
      </c>
      <c r="T80" s="77">
        <v>1347.5021999999999</v>
      </c>
      <c r="U80" s="77">
        <v>0</v>
      </c>
      <c r="V80" s="77"/>
      <c r="W80" s="77">
        <v>0</v>
      </c>
      <c r="X80" s="77">
        <v>0</v>
      </c>
      <c r="Y80" s="77">
        <v>0</v>
      </c>
      <c r="Z80" s="77">
        <v>0</v>
      </c>
      <c r="AA80" s="77">
        <v>0</v>
      </c>
      <c r="AB80" s="77"/>
      <c r="AC80" s="77">
        <v>1307.8188</v>
      </c>
      <c r="AD80" s="77">
        <v>1307.8188</v>
      </c>
      <c r="AE80" s="77">
        <v>1307.8188</v>
      </c>
      <c r="AF80" s="77">
        <v>0</v>
      </c>
      <c r="AG80" s="77">
        <v>0</v>
      </c>
      <c r="AH80" s="77"/>
      <c r="AI80" s="77">
        <v>0</v>
      </c>
      <c r="AJ80" s="77">
        <v>0</v>
      </c>
      <c r="AK80" s="77">
        <v>0</v>
      </c>
      <c r="AL80" s="77">
        <v>0</v>
      </c>
      <c r="AM80" s="77">
        <v>0</v>
      </c>
    </row>
    <row r="81" spans="1:39">
      <c r="A81" s="88">
        <v>31100</v>
      </c>
      <c r="B81" s="89" t="s">
        <v>70</v>
      </c>
      <c r="C81" s="76">
        <v>8.7551999999999994E-3</v>
      </c>
      <c r="E81" s="77">
        <v>75849.360000000044</v>
      </c>
      <c r="F81" s="77">
        <v>75849.360000000044</v>
      </c>
      <c r="G81" s="77">
        <v>75823.094400000031</v>
      </c>
      <c r="H81" s="77">
        <v>29303.654399999999</v>
      </c>
      <c r="I81" s="77">
        <v>0</v>
      </c>
      <c r="J81" s="77"/>
      <c r="K81" s="77">
        <v>48915.3024</v>
      </c>
      <c r="L81" s="77">
        <v>48915.3024</v>
      </c>
      <c r="M81" s="77">
        <v>48889.036799999994</v>
      </c>
      <c r="N81" s="77">
        <v>0</v>
      </c>
      <c r="O81" s="77">
        <v>0</v>
      </c>
      <c r="P81" s="77"/>
      <c r="Q81" s="77">
        <v>29329.919999999998</v>
      </c>
      <c r="R81" s="77">
        <v>29329.919999999998</v>
      </c>
      <c r="S81" s="77">
        <v>29329.919999999998</v>
      </c>
      <c r="T81" s="77">
        <v>29303.654399999999</v>
      </c>
      <c r="U81" s="77">
        <v>0</v>
      </c>
      <c r="V81" s="77"/>
      <c r="W81" s="77">
        <v>0</v>
      </c>
      <c r="X81" s="77">
        <v>0</v>
      </c>
      <c r="Y81" s="77">
        <v>0</v>
      </c>
      <c r="Z81" s="77">
        <v>0</v>
      </c>
      <c r="AA81" s="77">
        <v>0</v>
      </c>
      <c r="AB81" s="77"/>
      <c r="AC81" s="77">
        <v>0</v>
      </c>
      <c r="AD81" s="77">
        <v>0</v>
      </c>
      <c r="AE81" s="77">
        <v>0</v>
      </c>
      <c r="AF81" s="77">
        <v>0</v>
      </c>
      <c r="AG81" s="77">
        <v>0</v>
      </c>
      <c r="AH81" s="77"/>
      <c r="AI81" s="77">
        <v>-2395.8623999999545</v>
      </c>
      <c r="AJ81" s="77">
        <v>-2395.8623999999545</v>
      </c>
      <c r="AK81" s="77">
        <v>-2395.8623999999545</v>
      </c>
      <c r="AL81" s="77">
        <v>0</v>
      </c>
      <c r="AM81" s="77">
        <v>0</v>
      </c>
    </row>
    <row r="82" spans="1:39">
      <c r="A82" s="88">
        <v>31101</v>
      </c>
      <c r="B82" s="89" t="s">
        <v>71</v>
      </c>
      <c r="C82" s="76">
        <v>5.9700000000000001E-5</v>
      </c>
      <c r="E82" s="77">
        <v>425.03749999999991</v>
      </c>
      <c r="F82" s="77">
        <v>425.03749999999991</v>
      </c>
      <c r="G82" s="77">
        <v>424.85839999999985</v>
      </c>
      <c r="H82" s="77">
        <v>199.8159</v>
      </c>
      <c r="I82" s="77">
        <v>0</v>
      </c>
      <c r="J82" s="77"/>
      <c r="K82" s="77">
        <v>333.54390000000001</v>
      </c>
      <c r="L82" s="77">
        <v>333.54390000000001</v>
      </c>
      <c r="M82" s="77">
        <v>333.3648</v>
      </c>
      <c r="N82" s="77">
        <v>0</v>
      </c>
      <c r="O82" s="77">
        <v>0</v>
      </c>
      <c r="P82" s="77"/>
      <c r="Q82" s="77">
        <v>199.995</v>
      </c>
      <c r="R82" s="77">
        <v>199.995</v>
      </c>
      <c r="S82" s="77">
        <v>199.995</v>
      </c>
      <c r="T82" s="77">
        <v>199.8159</v>
      </c>
      <c r="U82" s="77">
        <v>0</v>
      </c>
      <c r="V82" s="77"/>
      <c r="W82" s="77">
        <v>0</v>
      </c>
      <c r="X82" s="77">
        <v>0</v>
      </c>
      <c r="Y82" s="77">
        <v>0</v>
      </c>
      <c r="Z82" s="77">
        <v>0</v>
      </c>
      <c r="AA82" s="77">
        <v>0</v>
      </c>
      <c r="AB82" s="77"/>
      <c r="AC82" s="77">
        <v>0</v>
      </c>
      <c r="AD82" s="77">
        <v>0</v>
      </c>
      <c r="AE82" s="77">
        <v>0</v>
      </c>
      <c r="AF82" s="77">
        <v>0</v>
      </c>
      <c r="AG82" s="77">
        <v>0</v>
      </c>
      <c r="AH82" s="77"/>
      <c r="AI82" s="77">
        <v>-108.5014000000001</v>
      </c>
      <c r="AJ82" s="77">
        <v>-108.5014000000001</v>
      </c>
      <c r="AK82" s="77">
        <v>-108.5014000000001</v>
      </c>
      <c r="AL82" s="77">
        <v>0</v>
      </c>
      <c r="AM82" s="77">
        <v>0</v>
      </c>
    </row>
    <row r="83" spans="1:39">
      <c r="A83" s="88">
        <v>31102</v>
      </c>
      <c r="B83" s="89" t="s">
        <v>72</v>
      </c>
      <c r="C83" s="76">
        <v>1.46E-4</v>
      </c>
      <c r="E83" s="77">
        <v>847.01500000000033</v>
      </c>
      <c r="F83" s="77">
        <v>847.01500000000033</v>
      </c>
      <c r="G83" s="77">
        <v>846.57700000000045</v>
      </c>
      <c r="H83" s="77">
        <v>488.66199999999998</v>
      </c>
      <c r="I83" s="77">
        <v>0</v>
      </c>
      <c r="J83" s="77"/>
      <c r="K83" s="77">
        <v>815.702</v>
      </c>
      <c r="L83" s="77">
        <v>815.702</v>
      </c>
      <c r="M83" s="77">
        <v>815.26400000000001</v>
      </c>
      <c r="N83" s="77">
        <v>0</v>
      </c>
      <c r="O83" s="77">
        <v>0</v>
      </c>
      <c r="P83" s="77"/>
      <c r="Q83" s="77">
        <v>489.09999999999997</v>
      </c>
      <c r="R83" s="77">
        <v>489.09999999999997</v>
      </c>
      <c r="S83" s="77">
        <v>489.09999999999997</v>
      </c>
      <c r="T83" s="77">
        <v>488.66199999999998</v>
      </c>
      <c r="U83" s="77">
        <v>0</v>
      </c>
      <c r="V83" s="77"/>
      <c r="W83" s="77">
        <v>0</v>
      </c>
      <c r="X83" s="77">
        <v>0</v>
      </c>
      <c r="Y83" s="77">
        <v>0</v>
      </c>
      <c r="Z83" s="77">
        <v>0</v>
      </c>
      <c r="AA83" s="77">
        <v>0</v>
      </c>
      <c r="AB83" s="77"/>
      <c r="AC83" s="77">
        <v>0</v>
      </c>
      <c r="AD83" s="77">
        <v>0</v>
      </c>
      <c r="AE83" s="77">
        <v>0</v>
      </c>
      <c r="AF83" s="77">
        <v>0</v>
      </c>
      <c r="AG83" s="77">
        <v>0</v>
      </c>
      <c r="AH83" s="77"/>
      <c r="AI83" s="77">
        <v>-457.78699999999958</v>
      </c>
      <c r="AJ83" s="77">
        <v>-457.78699999999958</v>
      </c>
      <c r="AK83" s="77">
        <v>-457.78699999999958</v>
      </c>
      <c r="AL83" s="77">
        <v>0</v>
      </c>
      <c r="AM83" s="77">
        <v>0</v>
      </c>
    </row>
    <row r="84" spans="1:39">
      <c r="A84" s="88">
        <v>31105</v>
      </c>
      <c r="B84" s="89" t="s">
        <v>73</v>
      </c>
      <c r="C84" s="76">
        <v>1.3917999999999999E-3</v>
      </c>
      <c r="E84" s="77">
        <v>12959.985000000004</v>
      </c>
      <c r="F84" s="77">
        <v>12959.985000000004</v>
      </c>
      <c r="G84" s="77">
        <v>12955.809600000004</v>
      </c>
      <c r="H84" s="77">
        <v>4658.3545999999997</v>
      </c>
      <c r="I84" s="77">
        <v>0</v>
      </c>
      <c r="J84" s="77"/>
      <c r="K84" s="77">
        <v>7775.9865999999993</v>
      </c>
      <c r="L84" s="77">
        <v>7775.9865999999993</v>
      </c>
      <c r="M84" s="77">
        <v>7771.8111999999992</v>
      </c>
      <c r="N84" s="77">
        <v>0</v>
      </c>
      <c r="O84" s="77">
        <v>0</v>
      </c>
      <c r="P84" s="77"/>
      <c r="Q84" s="77">
        <v>4662.53</v>
      </c>
      <c r="R84" s="77">
        <v>4662.53</v>
      </c>
      <c r="S84" s="77">
        <v>4662.53</v>
      </c>
      <c r="T84" s="77">
        <v>4658.3545999999997</v>
      </c>
      <c r="U84" s="77">
        <v>0</v>
      </c>
      <c r="V84" s="77"/>
      <c r="W84" s="77">
        <v>0</v>
      </c>
      <c r="X84" s="77">
        <v>0</v>
      </c>
      <c r="Y84" s="77">
        <v>0</v>
      </c>
      <c r="Z84" s="77">
        <v>0</v>
      </c>
      <c r="AA84" s="77">
        <v>0</v>
      </c>
      <c r="AB84" s="77"/>
      <c r="AC84" s="77">
        <v>521.4684000000052</v>
      </c>
      <c r="AD84" s="77">
        <v>521.4684000000052</v>
      </c>
      <c r="AE84" s="77">
        <v>521.4684000000052</v>
      </c>
      <c r="AF84" s="77">
        <v>0</v>
      </c>
      <c r="AG84" s="77">
        <v>0</v>
      </c>
      <c r="AH84" s="77"/>
      <c r="AI84" s="77">
        <v>0</v>
      </c>
      <c r="AJ84" s="77">
        <v>0</v>
      </c>
      <c r="AK84" s="77">
        <v>0</v>
      </c>
      <c r="AL84" s="77">
        <v>0</v>
      </c>
      <c r="AM84" s="77">
        <v>0</v>
      </c>
    </row>
    <row r="85" spans="1:39">
      <c r="A85" s="88">
        <v>31110</v>
      </c>
      <c r="B85" s="89" t="s">
        <v>74</v>
      </c>
      <c r="C85" s="76">
        <v>1.9932999999999999E-3</v>
      </c>
      <c r="E85" s="77">
        <v>17004.86</v>
      </c>
      <c r="F85" s="77">
        <v>17004.86</v>
      </c>
      <c r="G85" s="77">
        <v>16998.880099999998</v>
      </c>
      <c r="H85" s="77">
        <v>6671.5751</v>
      </c>
      <c r="I85" s="77">
        <v>0</v>
      </c>
      <c r="J85" s="77"/>
      <c r="K85" s="77">
        <v>11136.5671</v>
      </c>
      <c r="L85" s="77">
        <v>11136.5671</v>
      </c>
      <c r="M85" s="77">
        <v>11130.5872</v>
      </c>
      <c r="N85" s="77">
        <v>0</v>
      </c>
      <c r="O85" s="77">
        <v>0</v>
      </c>
      <c r="P85" s="77"/>
      <c r="Q85" s="77">
        <v>6677.5549999999994</v>
      </c>
      <c r="R85" s="77">
        <v>6677.5549999999994</v>
      </c>
      <c r="S85" s="77">
        <v>6677.5549999999994</v>
      </c>
      <c r="T85" s="77">
        <v>6671.5751</v>
      </c>
      <c r="U85" s="77">
        <v>0</v>
      </c>
      <c r="V85" s="77"/>
      <c r="W85" s="77">
        <v>0</v>
      </c>
      <c r="X85" s="77">
        <v>0</v>
      </c>
      <c r="Y85" s="77">
        <v>0</v>
      </c>
      <c r="Z85" s="77">
        <v>0</v>
      </c>
      <c r="AA85" s="77">
        <v>0</v>
      </c>
      <c r="AB85" s="77"/>
      <c r="AC85" s="77">
        <v>0</v>
      </c>
      <c r="AD85" s="77">
        <v>0</v>
      </c>
      <c r="AE85" s="77">
        <v>0</v>
      </c>
      <c r="AF85" s="77">
        <v>0</v>
      </c>
      <c r="AG85" s="77">
        <v>0</v>
      </c>
      <c r="AH85" s="77"/>
      <c r="AI85" s="77">
        <v>-809.26209999999992</v>
      </c>
      <c r="AJ85" s="77">
        <v>-809.26209999999992</v>
      </c>
      <c r="AK85" s="77">
        <v>-809.26209999999992</v>
      </c>
      <c r="AL85" s="77">
        <v>0</v>
      </c>
      <c r="AM85" s="77">
        <v>0</v>
      </c>
    </row>
    <row r="86" spans="1:39">
      <c r="A86" s="88">
        <v>31200</v>
      </c>
      <c r="B86" s="89" t="s">
        <v>75</v>
      </c>
      <c r="C86" s="76">
        <v>3.9153E-3</v>
      </c>
      <c r="E86" s="77">
        <v>38709.564999999988</v>
      </c>
      <c r="F86" s="77">
        <v>38709.564999999988</v>
      </c>
      <c r="G86" s="77">
        <v>38697.819099999986</v>
      </c>
      <c r="H86" s="77">
        <v>13104.509099999999</v>
      </c>
      <c r="I86" s="77">
        <v>0</v>
      </c>
      <c r="J86" s="77"/>
      <c r="K86" s="77">
        <v>21874.7811</v>
      </c>
      <c r="L86" s="77">
        <v>21874.7811</v>
      </c>
      <c r="M86" s="77">
        <v>21863.035199999998</v>
      </c>
      <c r="N86" s="77">
        <v>0</v>
      </c>
      <c r="O86" s="77">
        <v>0</v>
      </c>
      <c r="P86" s="77"/>
      <c r="Q86" s="77">
        <v>13116.254999999999</v>
      </c>
      <c r="R86" s="77">
        <v>13116.254999999999</v>
      </c>
      <c r="S86" s="77">
        <v>13116.254999999999</v>
      </c>
      <c r="T86" s="77">
        <v>13104.509099999999</v>
      </c>
      <c r="U86" s="77">
        <v>0</v>
      </c>
      <c r="V86" s="77"/>
      <c r="W86" s="77">
        <v>0</v>
      </c>
      <c r="X86" s="77">
        <v>0</v>
      </c>
      <c r="Y86" s="77">
        <v>0</v>
      </c>
      <c r="Z86" s="77">
        <v>0</v>
      </c>
      <c r="AA86" s="77">
        <v>0</v>
      </c>
      <c r="AB86" s="77"/>
      <c r="AC86" s="77">
        <v>3718.5288999999902</v>
      </c>
      <c r="AD86" s="77">
        <v>3718.5288999999902</v>
      </c>
      <c r="AE86" s="77">
        <v>3718.5288999999902</v>
      </c>
      <c r="AF86" s="77">
        <v>0</v>
      </c>
      <c r="AG86" s="77">
        <v>0</v>
      </c>
      <c r="AH86" s="77"/>
      <c r="AI86" s="77">
        <v>0</v>
      </c>
      <c r="AJ86" s="77">
        <v>0</v>
      </c>
      <c r="AK86" s="77">
        <v>0</v>
      </c>
      <c r="AL86" s="77">
        <v>0</v>
      </c>
      <c r="AM86" s="77">
        <v>0</v>
      </c>
    </row>
    <row r="87" spans="1:39">
      <c r="A87" s="88">
        <v>31205</v>
      </c>
      <c r="B87" s="89" t="s">
        <v>76</v>
      </c>
      <c r="C87" s="76">
        <v>4.618E-4</v>
      </c>
      <c r="E87" s="77">
        <v>5827.2350000000006</v>
      </c>
      <c r="F87" s="77">
        <v>5827.2350000000006</v>
      </c>
      <c r="G87" s="77">
        <v>5825.8496000000005</v>
      </c>
      <c r="H87" s="77">
        <v>1545.6446000000001</v>
      </c>
      <c r="I87" s="77">
        <v>0</v>
      </c>
      <c r="J87" s="77"/>
      <c r="K87" s="77">
        <v>2580.0765999999999</v>
      </c>
      <c r="L87" s="77">
        <v>2580.0765999999999</v>
      </c>
      <c r="M87" s="77">
        <v>2578.6912000000002</v>
      </c>
      <c r="N87" s="77">
        <v>0</v>
      </c>
      <c r="O87" s="77">
        <v>0</v>
      </c>
      <c r="P87" s="77"/>
      <c r="Q87" s="77">
        <v>1547.03</v>
      </c>
      <c r="R87" s="77">
        <v>1547.03</v>
      </c>
      <c r="S87" s="77">
        <v>1547.03</v>
      </c>
      <c r="T87" s="77">
        <v>1545.6446000000001</v>
      </c>
      <c r="U87" s="77">
        <v>0</v>
      </c>
      <c r="V87" s="77"/>
      <c r="W87" s="77">
        <v>0</v>
      </c>
      <c r="X87" s="77">
        <v>0</v>
      </c>
      <c r="Y87" s="77">
        <v>0</v>
      </c>
      <c r="Z87" s="77">
        <v>0</v>
      </c>
      <c r="AA87" s="77">
        <v>0</v>
      </c>
      <c r="AB87" s="77"/>
      <c r="AC87" s="77">
        <v>1700.1284000000005</v>
      </c>
      <c r="AD87" s="77">
        <v>1700.1284000000005</v>
      </c>
      <c r="AE87" s="77">
        <v>1700.1284000000005</v>
      </c>
      <c r="AF87" s="77">
        <v>0</v>
      </c>
      <c r="AG87" s="77">
        <v>0</v>
      </c>
      <c r="AH87" s="77"/>
      <c r="AI87" s="77">
        <v>0</v>
      </c>
      <c r="AJ87" s="77">
        <v>0</v>
      </c>
      <c r="AK87" s="77">
        <v>0</v>
      </c>
      <c r="AL87" s="77">
        <v>0</v>
      </c>
      <c r="AM87" s="77">
        <v>0</v>
      </c>
    </row>
    <row r="88" spans="1:39">
      <c r="A88" s="88">
        <v>31300</v>
      </c>
      <c r="B88" s="89" t="s">
        <v>77</v>
      </c>
      <c r="C88" s="76">
        <v>1.07221E-2</v>
      </c>
      <c r="E88" s="77">
        <v>79021.41</v>
      </c>
      <c r="F88" s="77">
        <v>79021.41</v>
      </c>
      <c r="G88" s="77">
        <v>78989.243699999992</v>
      </c>
      <c r="H88" s="77">
        <v>35886.868699999999</v>
      </c>
      <c r="I88" s="77">
        <v>0</v>
      </c>
      <c r="J88" s="77"/>
      <c r="K88" s="77">
        <v>59904.3727</v>
      </c>
      <c r="L88" s="77">
        <v>59904.3727</v>
      </c>
      <c r="M88" s="77">
        <v>59872.206400000003</v>
      </c>
      <c r="N88" s="77">
        <v>0</v>
      </c>
      <c r="O88" s="77">
        <v>0</v>
      </c>
      <c r="P88" s="77"/>
      <c r="Q88" s="77">
        <v>35919.035000000003</v>
      </c>
      <c r="R88" s="77">
        <v>35919.035000000003</v>
      </c>
      <c r="S88" s="77">
        <v>35919.035000000003</v>
      </c>
      <c r="T88" s="77">
        <v>35886.868699999999</v>
      </c>
      <c r="U88" s="77">
        <v>0</v>
      </c>
      <c r="V88" s="77"/>
      <c r="W88" s="77">
        <v>0</v>
      </c>
      <c r="X88" s="77">
        <v>0</v>
      </c>
      <c r="Y88" s="77">
        <v>0</v>
      </c>
      <c r="Z88" s="77">
        <v>0</v>
      </c>
      <c r="AA88" s="77">
        <v>0</v>
      </c>
      <c r="AB88" s="77"/>
      <c r="AC88" s="77">
        <v>0</v>
      </c>
      <c r="AD88" s="77">
        <v>0</v>
      </c>
      <c r="AE88" s="77">
        <v>0</v>
      </c>
      <c r="AF88" s="77">
        <v>0</v>
      </c>
      <c r="AG88" s="77">
        <v>0</v>
      </c>
      <c r="AH88" s="77"/>
      <c r="AI88" s="77">
        <v>-16801.997700000007</v>
      </c>
      <c r="AJ88" s="77">
        <v>-16801.997700000007</v>
      </c>
      <c r="AK88" s="77">
        <v>-16801.997700000007</v>
      </c>
      <c r="AL88" s="77">
        <v>0</v>
      </c>
      <c r="AM88" s="77">
        <v>0</v>
      </c>
    </row>
    <row r="89" spans="1:39">
      <c r="A89" s="88">
        <v>31301</v>
      </c>
      <c r="B89" s="89" t="s">
        <v>78</v>
      </c>
      <c r="C89" s="76">
        <v>2.6640000000000002E-4</v>
      </c>
      <c r="E89" s="77">
        <v>756.8100000000004</v>
      </c>
      <c r="F89" s="77">
        <v>756.8100000000004</v>
      </c>
      <c r="G89" s="77">
        <v>756.01080000000002</v>
      </c>
      <c r="H89" s="77">
        <v>891.64080000000013</v>
      </c>
      <c r="I89" s="77">
        <v>0</v>
      </c>
      <c r="J89" s="77"/>
      <c r="K89" s="77">
        <v>1488.3768000000002</v>
      </c>
      <c r="L89" s="77">
        <v>1488.3768000000002</v>
      </c>
      <c r="M89" s="77">
        <v>1487.5776000000001</v>
      </c>
      <c r="N89" s="77">
        <v>0</v>
      </c>
      <c r="O89" s="77">
        <v>0</v>
      </c>
      <c r="P89" s="77"/>
      <c r="Q89" s="77">
        <v>892.44</v>
      </c>
      <c r="R89" s="77">
        <v>892.44</v>
      </c>
      <c r="S89" s="77">
        <v>892.44</v>
      </c>
      <c r="T89" s="77">
        <v>891.64080000000013</v>
      </c>
      <c r="U89" s="77">
        <v>0</v>
      </c>
      <c r="V89" s="77"/>
      <c r="W89" s="77">
        <v>0</v>
      </c>
      <c r="X89" s="77">
        <v>0</v>
      </c>
      <c r="Y89" s="77">
        <v>0</v>
      </c>
      <c r="Z89" s="77">
        <v>0</v>
      </c>
      <c r="AA89" s="77">
        <v>0</v>
      </c>
      <c r="AB89" s="77"/>
      <c r="AC89" s="77">
        <v>0</v>
      </c>
      <c r="AD89" s="77">
        <v>0</v>
      </c>
      <c r="AE89" s="77">
        <v>0</v>
      </c>
      <c r="AF89" s="77">
        <v>0</v>
      </c>
      <c r="AG89" s="77">
        <v>0</v>
      </c>
      <c r="AH89" s="77"/>
      <c r="AI89" s="77">
        <v>-1624.0068000000001</v>
      </c>
      <c r="AJ89" s="77">
        <v>-1624.0068000000001</v>
      </c>
      <c r="AK89" s="77">
        <v>-1624.0068000000001</v>
      </c>
      <c r="AL89" s="77">
        <v>0</v>
      </c>
      <c r="AM89" s="77">
        <v>0</v>
      </c>
    </row>
    <row r="90" spans="1:39">
      <c r="A90" s="88">
        <v>31320</v>
      </c>
      <c r="B90" s="89" t="s">
        <v>79</v>
      </c>
      <c r="C90" s="76">
        <v>1.9375E-3</v>
      </c>
      <c r="E90" s="77">
        <v>15268.862499999999</v>
      </c>
      <c r="F90" s="77">
        <v>15268.862499999999</v>
      </c>
      <c r="G90" s="77">
        <v>15263.05</v>
      </c>
      <c r="H90" s="77">
        <v>6484.8125</v>
      </c>
      <c r="I90" s="77">
        <v>0</v>
      </c>
      <c r="J90" s="77"/>
      <c r="K90" s="77">
        <v>10824.8125</v>
      </c>
      <c r="L90" s="77">
        <v>10824.8125</v>
      </c>
      <c r="M90" s="77">
        <v>10819</v>
      </c>
      <c r="N90" s="77">
        <v>0</v>
      </c>
      <c r="O90" s="77">
        <v>0</v>
      </c>
      <c r="P90" s="77"/>
      <c r="Q90" s="77">
        <v>6490.625</v>
      </c>
      <c r="R90" s="77">
        <v>6490.625</v>
      </c>
      <c r="S90" s="77">
        <v>6490.625</v>
      </c>
      <c r="T90" s="77">
        <v>6484.8125</v>
      </c>
      <c r="U90" s="77">
        <v>0</v>
      </c>
      <c r="V90" s="77"/>
      <c r="W90" s="77">
        <v>0</v>
      </c>
      <c r="X90" s="77">
        <v>0</v>
      </c>
      <c r="Y90" s="77">
        <v>0</v>
      </c>
      <c r="Z90" s="77">
        <v>0</v>
      </c>
      <c r="AA90" s="77">
        <v>0</v>
      </c>
      <c r="AB90" s="77"/>
      <c r="AC90" s="77">
        <v>0</v>
      </c>
      <c r="AD90" s="77">
        <v>0</v>
      </c>
      <c r="AE90" s="77">
        <v>0</v>
      </c>
      <c r="AF90" s="77">
        <v>0</v>
      </c>
      <c r="AG90" s="77">
        <v>0</v>
      </c>
      <c r="AH90" s="77"/>
      <c r="AI90" s="77">
        <v>-2046.5750000000007</v>
      </c>
      <c r="AJ90" s="77">
        <v>-2046.5750000000007</v>
      </c>
      <c r="AK90" s="77">
        <v>-2046.5750000000007</v>
      </c>
      <c r="AL90" s="77">
        <v>0</v>
      </c>
      <c r="AM90" s="77">
        <v>0</v>
      </c>
    </row>
    <row r="91" spans="1:39">
      <c r="A91" s="88">
        <v>31400</v>
      </c>
      <c r="B91" s="89" t="s">
        <v>80</v>
      </c>
      <c r="C91" s="76">
        <v>4.0455999999999999E-3</v>
      </c>
      <c r="E91" s="77">
        <v>38171.547500000001</v>
      </c>
      <c r="F91" s="77">
        <v>38171.547500000001</v>
      </c>
      <c r="G91" s="77">
        <v>38159.4107</v>
      </c>
      <c r="H91" s="77">
        <v>13540.6232</v>
      </c>
      <c r="I91" s="77">
        <v>0</v>
      </c>
      <c r="J91" s="77"/>
      <c r="K91" s="77">
        <v>22602.767199999998</v>
      </c>
      <c r="L91" s="77">
        <v>22602.767199999998</v>
      </c>
      <c r="M91" s="77">
        <v>22590.630399999998</v>
      </c>
      <c r="N91" s="77">
        <v>0</v>
      </c>
      <c r="O91" s="77">
        <v>0</v>
      </c>
      <c r="P91" s="77"/>
      <c r="Q91" s="77">
        <v>13552.76</v>
      </c>
      <c r="R91" s="77">
        <v>13552.76</v>
      </c>
      <c r="S91" s="77">
        <v>13552.76</v>
      </c>
      <c r="T91" s="77">
        <v>13540.6232</v>
      </c>
      <c r="U91" s="77">
        <v>0</v>
      </c>
      <c r="V91" s="77"/>
      <c r="W91" s="77">
        <v>0</v>
      </c>
      <c r="X91" s="77">
        <v>0</v>
      </c>
      <c r="Y91" s="77">
        <v>0</v>
      </c>
      <c r="Z91" s="77">
        <v>0</v>
      </c>
      <c r="AA91" s="77">
        <v>0</v>
      </c>
      <c r="AB91" s="77"/>
      <c r="AC91" s="77">
        <v>2016.0203000000038</v>
      </c>
      <c r="AD91" s="77">
        <v>2016.0203000000038</v>
      </c>
      <c r="AE91" s="77">
        <v>2016.0203000000038</v>
      </c>
      <c r="AF91" s="77">
        <v>0</v>
      </c>
      <c r="AG91" s="77">
        <v>0</v>
      </c>
      <c r="AH91" s="77"/>
      <c r="AI91" s="77">
        <v>0</v>
      </c>
      <c r="AJ91" s="77">
        <v>0</v>
      </c>
      <c r="AK91" s="77">
        <v>0</v>
      </c>
      <c r="AL91" s="77">
        <v>0</v>
      </c>
      <c r="AM91" s="77">
        <v>0</v>
      </c>
    </row>
    <row r="92" spans="1:39">
      <c r="A92" s="88">
        <v>31405</v>
      </c>
      <c r="B92" s="89" t="s">
        <v>81</v>
      </c>
      <c r="C92" s="76">
        <v>7.8370000000000002E-4</v>
      </c>
      <c r="E92" s="77">
        <v>9674.4150000000009</v>
      </c>
      <c r="F92" s="77">
        <v>9674.4150000000009</v>
      </c>
      <c r="G92" s="77">
        <v>9672.063900000001</v>
      </c>
      <c r="H92" s="77">
        <v>2623.0439000000001</v>
      </c>
      <c r="I92" s="77">
        <v>0</v>
      </c>
      <c r="J92" s="77"/>
      <c r="K92" s="77">
        <v>4378.5319</v>
      </c>
      <c r="L92" s="77">
        <v>4378.5319</v>
      </c>
      <c r="M92" s="77">
        <v>4376.1808000000001</v>
      </c>
      <c r="N92" s="77">
        <v>0</v>
      </c>
      <c r="O92" s="77">
        <v>0</v>
      </c>
      <c r="P92" s="77"/>
      <c r="Q92" s="77">
        <v>2625.395</v>
      </c>
      <c r="R92" s="77">
        <v>2625.395</v>
      </c>
      <c r="S92" s="77">
        <v>2625.395</v>
      </c>
      <c r="T92" s="77">
        <v>2623.0439000000001</v>
      </c>
      <c r="U92" s="77">
        <v>0</v>
      </c>
      <c r="V92" s="77"/>
      <c r="W92" s="77">
        <v>0</v>
      </c>
      <c r="X92" s="77">
        <v>0</v>
      </c>
      <c r="Y92" s="77">
        <v>0</v>
      </c>
      <c r="Z92" s="77">
        <v>0</v>
      </c>
      <c r="AA92" s="77">
        <v>0</v>
      </c>
      <c r="AB92" s="77"/>
      <c r="AC92" s="77">
        <v>2670.4881000000005</v>
      </c>
      <c r="AD92" s="77">
        <v>2670.4881000000005</v>
      </c>
      <c r="AE92" s="77">
        <v>2670.4881000000005</v>
      </c>
      <c r="AF92" s="77">
        <v>0</v>
      </c>
      <c r="AG92" s="77">
        <v>0</v>
      </c>
      <c r="AH92" s="77"/>
      <c r="AI92" s="77">
        <v>0</v>
      </c>
      <c r="AJ92" s="77">
        <v>0</v>
      </c>
      <c r="AK92" s="77">
        <v>0</v>
      </c>
      <c r="AL92" s="77">
        <v>0</v>
      </c>
      <c r="AM92" s="77">
        <v>0</v>
      </c>
    </row>
    <row r="93" spans="1:39">
      <c r="A93" s="88">
        <v>31500</v>
      </c>
      <c r="B93" s="89" t="s">
        <v>82</v>
      </c>
      <c r="C93" s="76">
        <v>6.1010000000000003E-4</v>
      </c>
      <c r="E93" s="77">
        <v>6352.6574999999975</v>
      </c>
      <c r="F93" s="77">
        <v>6352.6574999999975</v>
      </c>
      <c r="G93" s="77">
        <v>6350.8271999999979</v>
      </c>
      <c r="H93" s="77">
        <v>2042.0047000000002</v>
      </c>
      <c r="I93" s="77">
        <v>0</v>
      </c>
      <c r="J93" s="77"/>
      <c r="K93" s="77">
        <v>3408.6287000000002</v>
      </c>
      <c r="L93" s="77">
        <v>3408.6287000000002</v>
      </c>
      <c r="M93" s="77">
        <v>3406.7984000000001</v>
      </c>
      <c r="N93" s="77">
        <v>0</v>
      </c>
      <c r="O93" s="77">
        <v>0</v>
      </c>
      <c r="P93" s="77"/>
      <c r="Q93" s="77">
        <v>2043.835</v>
      </c>
      <c r="R93" s="77">
        <v>2043.835</v>
      </c>
      <c r="S93" s="77">
        <v>2043.835</v>
      </c>
      <c r="T93" s="77">
        <v>2042.0047000000002</v>
      </c>
      <c r="U93" s="77">
        <v>0</v>
      </c>
      <c r="V93" s="77"/>
      <c r="W93" s="77">
        <v>0</v>
      </c>
      <c r="X93" s="77">
        <v>0</v>
      </c>
      <c r="Y93" s="77">
        <v>0</v>
      </c>
      <c r="Z93" s="77">
        <v>0</v>
      </c>
      <c r="AA93" s="77">
        <v>0</v>
      </c>
      <c r="AB93" s="77"/>
      <c r="AC93" s="77">
        <v>900.19379999999728</v>
      </c>
      <c r="AD93" s="77">
        <v>900.19379999999728</v>
      </c>
      <c r="AE93" s="77">
        <v>900.19379999999728</v>
      </c>
      <c r="AF93" s="77">
        <v>0</v>
      </c>
      <c r="AG93" s="77">
        <v>0</v>
      </c>
      <c r="AH93" s="77"/>
      <c r="AI93" s="77">
        <v>0</v>
      </c>
      <c r="AJ93" s="77">
        <v>0</v>
      </c>
      <c r="AK93" s="77">
        <v>0</v>
      </c>
      <c r="AL93" s="77">
        <v>0</v>
      </c>
      <c r="AM93" s="77">
        <v>0</v>
      </c>
    </row>
    <row r="94" spans="1:39">
      <c r="A94" s="88">
        <v>31600</v>
      </c>
      <c r="B94" s="89" t="s">
        <v>83</v>
      </c>
      <c r="C94" s="76">
        <v>2.8373999999999999E-3</v>
      </c>
      <c r="E94" s="77">
        <v>26873.7925</v>
      </c>
      <c r="F94" s="77">
        <v>26873.7925</v>
      </c>
      <c r="G94" s="77">
        <v>26865.280299999999</v>
      </c>
      <c r="H94" s="77">
        <v>9496.7777999999998</v>
      </c>
      <c r="I94" s="77">
        <v>0</v>
      </c>
      <c r="J94" s="77"/>
      <c r="K94" s="77">
        <v>15852.5538</v>
      </c>
      <c r="L94" s="77">
        <v>15852.5538</v>
      </c>
      <c r="M94" s="77">
        <v>15844.041599999999</v>
      </c>
      <c r="N94" s="77">
        <v>0</v>
      </c>
      <c r="O94" s="77">
        <v>0</v>
      </c>
      <c r="P94" s="77"/>
      <c r="Q94" s="77">
        <v>9505.2899999999991</v>
      </c>
      <c r="R94" s="77">
        <v>9505.2899999999991</v>
      </c>
      <c r="S94" s="77">
        <v>9505.2899999999991</v>
      </c>
      <c r="T94" s="77">
        <v>9496.7777999999998</v>
      </c>
      <c r="U94" s="77">
        <v>0</v>
      </c>
      <c r="V94" s="77"/>
      <c r="W94" s="77">
        <v>0</v>
      </c>
      <c r="X94" s="77">
        <v>0</v>
      </c>
      <c r="Y94" s="77">
        <v>0</v>
      </c>
      <c r="Z94" s="77">
        <v>0</v>
      </c>
      <c r="AA94" s="77">
        <v>0</v>
      </c>
      <c r="AB94" s="77"/>
      <c r="AC94" s="77">
        <v>1515.9487000000008</v>
      </c>
      <c r="AD94" s="77">
        <v>1515.9487000000008</v>
      </c>
      <c r="AE94" s="77">
        <v>1515.9487000000008</v>
      </c>
      <c r="AF94" s="77">
        <v>0</v>
      </c>
      <c r="AG94" s="77">
        <v>0</v>
      </c>
      <c r="AH94" s="77"/>
      <c r="AI94" s="77">
        <v>0</v>
      </c>
      <c r="AJ94" s="77">
        <v>0</v>
      </c>
      <c r="AK94" s="77">
        <v>0</v>
      </c>
      <c r="AL94" s="77">
        <v>0</v>
      </c>
      <c r="AM94" s="77">
        <v>0</v>
      </c>
    </row>
    <row r="95" spans="1:39">
      <c r="A95" s="88">
        <v>31605</v>
      </c>
      <c r="B95" s="89" t="s">
        <v>84</v>
      </c>
      <c r="C95" s="76">
        <v>4.2200000000000001E-4</v>
      </c>
      <c r="E95" s="77">
        <v>4296.0099999999993</v>
      </c>
      <c r="F95" s="77">
        <v>4296.0099999999993</v>
      </c>
      <c r="G95" s="77">
        <v>4294.7439999999997</v>
      </c>
      <c r="H95" s="77">
        <v>1412.434</v>
      </c>
      <c r="I95" s="77">
        <v>0</v>
      </c>
      <c r="J95" s="77"/>
      <c r="K95" s="77">
        <v>2357.7139999999999</v>
      </c>
      <c r="L95" s="77">
        <v>2357.7139999999999</v>
      </c>
      <c r="M95" s="77">
        <v>2356.4479999999999</v>
      </c>
      <c r="N95" s="77">
        <v>0</v>
      </c>
      <c r="O95" s="77">
        <v>0</v>
      </c>
      <c r="P95" s="77"/>
      <c r="Q95" s="77">
        <v>1413.7</v>
      </c>
      <c r="R95" s="77">
        <v>1413.7</v>
      </c>
      <c r="S95" s="77">
        <v>1413.7</v>
      </c>
      <c r="T95" s="77">
        <v>1412.434</v>
      </c>
      <c r="U95" s="77">
        <v>0</v>
      </c>
      <c r="V95" s="77"/>
      <c r="W95" s="77">
        <v>0</v>
      </c>
      <c r="X95" s="77">
        <v>0</v>
      </c>
      <c r="Y95" s="77">
        <v>0</v>
      </c>
      <c r="Z95" s="77">
        <v>0</v>
      </c>
      <c r="AA95" s="77">
        <v>0</v>
      </c>
      <c r="AB95" s="77"/>
      <c r="AC95" s="77">
        <v>524.59599999999955</v>
      </c>
      <c r="AD95" s="77">
        <v>524.59599999999955</v>
      </c>
      <c r="AE95" s="77">
        <v>524.59599999999955</v>
      </c>
      <c r="AF95" s="77">
        <v>0</v>
      </c>
      <c r="AG95" s="77">
        <v>0</v>
      </c>
      <c r="AH95" s="77"/>
      <c r="AI95" s="77">
        <v>0</v>
      </c>
      <c r="AJ95" s="77">
        <v>0</v>
      </c>
      <c r="AK95" s="77">
        <v>0</v>
      </c>
      <c r="AL95" s="77">
        <v>0</v>
      </c>
      <c r="AM95" s="77">
        <v>0</v>
      </c>
    </row>
    <row r="96" spans="1:39">
      <c r="A96" s="88">
        <v>31700</v>
      </c>
      <c r="B96" s="89" t="s">
        <v>85</v>
      </c>
      <c r="C96" s="76">
        <v>8.6319999999999995E-4</v>
      </c>
      <c r="E96" s="77">
        <v>8630.3249999999989</v>
      </c>
      <c r="F96" s="77">
        <v>8630.3249999999989</v>
      </c>
      <c r="G96" s="77">
        <v>8627.7353999999996</v>
      </c>
      <c r="H96" s="77">
        <v>2889.1304</v>
      </c>
      <c r="I96" s="77">
        <v>0</v>
      </c>
      <c r="J96" s="77"/>
      <c r="K96" s="77">
        <v>4822.6983999999993</v>
      </c>
      <c r="L96" s="77">
        <v>4822.6983999999993</v>
      </c>
      <c r="M96" s="77">
        <v>4820.1088</v>
      </c>
      <c r="N96" s="77">
        <v>0</v>
      </c>
      <c r="O96" s="77">
        <v>0</v>
      </c>
      <c r="P96" s="77"/>
      <c r="Q96" s="77">
        <v>2891.72</v>
      </c>
      <c r="R96" s="77">
        <v>2891.72</v>
      </c>
      <c r="S96" s="77">
        <v>2891.72</v>
      </c>
      <c r="T96" s="77">
        <v>2889.1304</v>
      </c>
      <c r="U96" s="77">
        <v>0</v>
      </c>
      <c r="V96" s="77"/>
      <c r="W96" s="77">
        <v>0</v>
      </c>
      <c r="X96" s="77">
        <v>0</v>
      </c>
      <c r="Y96" s="77">
        <v>0</v>
      </c>
      <c r="Z96" s="77">
        <v>0</v>
      </c>
      <c r="AA96" s="77">
        <v>0</v>
      </c>
      <c r="AB96" s="77"/>
      <c r="AC96" s="77">
        <v>915.90660000000025</v>
      </c>
      <c r="AD96" s="77">
        <v>915.90660000000025</v>
      </c>
      <c r="AE96" s="77">
        <v>915.90660000000025</v>
      </c>
      <c r="AF96" s="77">
        <v>0</v>
      </c>
      <c r="AG96" s="77">
        <v>0</v>
      </c>
      <c r="AH96" s="77"/>
      <c r="AI96" s="77">
        <v>0</v>
      </c>
      <c r="AJ96" s="77">
        <v>0</v>
      </c>
      <c r="AK96" s="77">
        <v>0</v>
      </c>
      <c r="AL96" s="77">
        <v>0</v>
      </c>
      <c r="AM96" s="77">
        <v>0</v>
      </c>
    </row>
    <row r="97" spans="1:39">
      <c r="A97" s="88">
        <v>31800</v>
      </c>
      <c r="B97" s="89" t="s">
        <v>86</v>
      </c>
      <c r="C97" s="76">
        <v>5.1456000000000002E-3</v>
      </c>
      <c r="E97" s="77">
        <v>50253.960000000021</v>
      </c>
      <c r="F97" s="77">
        <v>50253.960000000021</v>
      </c>
      <c r="G97" s="77">
        <v>50238.523200000011</v>
      </c>
      <c r="H97" s="77">
        <v>17222.323199999999</v>
      </c>
      <c r="I97" s="77">
        <v>0</v>
      </c>
      <c r="J97" s="77"/>
      <c r="K97" s="77">
        <v>28748.467200000003</v>
      </c>
      <c r="L97" s="77">
        <v>28748.467200000003</v>
      </c>
      <c r="M97" s="77">
        <v>28733.0304</v>
      </c>
      <c r="N97" s="77">
        <v>0</v>
      </c>
      <c r="O97" s="77">
        <v>0</v>
      </c>
      <c r="P97" s="77"/>
      <c r="Q97" s="77">
        <v>17237.760000000002</v>
      </c>
      <c r="R97" s="77">
        <v>17237.760000000002</v>
      </c>
      <c r="S97" s="77">
        <v>17237.760000000002</v>
      </c>
      <c r="T97" s="77">
        <v>17222.323199999999</v>
      </c>
      <c r="U97" s="77">
        <v>0</v>
      </c>
      <c r="V97" s="77"/>
      <c r="W97" s="77">
        <v>0</v>
      </c>
      <c r="X97" s="77">
        <v>0</v>
      </c>
      <c r="Y97" s="77">
        <v>0</v>
      </c>
      <c r="Z97" s="77">
        <v>0</v>
      </c>
      <c r="AA97" s="77">
        <v>0</v>
      </c>
      <c r="AB97" s="77"/>
      <c r="AC97" s="77">
        <v>4267.7328000000125</v>
      </c>
      <c r="AD97" s="77">
        <v>4267.7328000000125</v>
      </c>
      <c r="AE97" s="77">
        <v>4267.7328000000125</v>
      </c>
      <c r="AF97" s="77">
        <v>0</v>
      </c>
      <c r="AG97" s="77">
        <v>0</v>
      </c>
      <c r="AH97" s="77"/>
      <c r="AI97" s="77">
        <v>0</v>
      </c>
      <c r="AJ97" s="77">
        <v>0</v>
      </c>
      <c r="AK97" s="77">
        <v>0</v>
      </c>
      <c r="AL97" s="77">
        <v>0</v>
      </c>
      <c r="AM97" s="77">
        <v>0</v>
      </c>
    </row>
    <row r="98" spans="1:39">
      <c r="A98" s="88">
        <v>31805</v>
      </c>
      <c r="B98" s="89" t="s">
        <v>87</v>
      </c>
      <c r="C98" s="76">
        <v>9.9879999999999999E-4</v>
      </c>
      <c r="E98" s="77">
        <v>10753.587500000001</v>
      </c>
      <c r="F98" s="77">
        <v>10753.587500000001</v>
      </c>
      <c r="G98" s="77">
        <v>10750.591100000001</v>
      </c>
      <c r="H98" s="77">
        <v>3342.9836</v>
      </c>
      <c r="I98" s="77">
        <v>0</v>
      </c>
      <c r="J98" s="77"/>
      <c r="K98" s="77">
        <v>5580.2956000000004</v>
      </c>
      <c r="L98" s="77">
        <v>5580.2956000000004</v>
      </c>
      <c r="M98" s="77">
        <v>5577.2992000000004</v>
      </c>
      <c r="N98" s="77">
        <v>0</v>
      </c>
      <c r="O98" s="77">
        <v>0</v>
      </c>
      <c r="P98" s="77"/>
      <c r="Q98" s="77">
        <v>3345.98</v>
      </c>
      <c r="R98" s="77">
        <v>3345.98</v>
      </c>
      <c r="S98" s="77">
        <v>3345.98</v>
      </c>
      <c r="T98" s="77">
        <v>3342.9836</v>
      </c>
      <c r="U98" s="77">
        <v>0</v>
      </c>
      <c r="V98" s="77"/>
      <c r="W98" s="77">
        <v>0</v>
      </c>
      <c r="X98" s="77">
        <v>0</v>
      </c>
      <c r="Y98" s="77">
        <v>0</v>
      </c>
      <c r="Z98" s="77">
        <v>0</v>
      </c>
      <c r="AA98" s="77">
        <v>0</v>
      </c>
      <c r="AB98" s="77"/>
      <c r="AC98" s="77">
        <v>1827.3119000000006</v>
      </c>
      <c r="AD98" s="77">
        <v>1827.3119000000006</v>
      </c>
      <c r="AE98" s="77">
        <v>1827.3119000000006</v>
      </c>
      <c r="AF98" s="77">
        <v>0</v>
      </c>
      <c r="AG98" s="77">
        <v>0</v>
      </c>
      <c r="AH98" s="77"/>
      <c r="AI98" s="77">
        <v>0</v>
      </c>
      <c r="AJ98" s="77">
        <v>0</v>
      </c>
      <c r="AK98" s="77">
        <v>0</v>
      </c>
      <c r="AL98" s="77">
        <v>0</v>
      </c>
      <c r="AM98" s="77">
        <v>0</v>
      </c>
    </row>
    <row r="99" spans="1:39">
      <c r="A99" s="88">
        <v>31810</v>
      </c>
      <c r="B99" s="89" t="s">
        <v>88</v>
      </c>
      <c r="C99" s="76">
        <v>1.3487E-3</v>
      </c>
      <c r="E99" s="77">
        <v>11648.982499999996</v>
      </c>
      <c r="F99" s="77">
        <v>11648.982499999996</v>
      </c>
      <c r="G99" s="77">
        <v>11644.936399999997</v>
      </c>
      <c r="H99" s="77">
        <v>4514.0989</v>
      </c>
      <c r="I99" s="77">
        <v>0</v>
      </c>
      <c r="J99" s="77"/>
      <c r="K99" s="77">
        <v>7535.1868999999997</v>
      </c>
      <c r="L99" s="77">
        <v>7535.1868999999997</v>
      </c>
      <c r="M99" s="77">
        <v>7531.1408000000001</v>
      </c>
      <c r="N99" s="77">
        <v>0</v>
      </c>
      <c r="O99" s="77">
        <v>0</v>
      </c>
      <c r="P99" s="77"/>
      <c r="Q99" s="77">
        <v>4518.1449999999995</v>
      </c>
      <c r="R99" s="77">
        <v>4518.1449999999995</v>
      </c>
      <c r="S99" s="77">
        <v>4518.1449999999995</v>
      </c>
      <c r="T99" s="77">
        <v>4514.0989</v>
      </c>
      <c r="U99" s="77">
        <v>0</v>
      </c>
      <c r="V99" s="77"/>
      <c r="W99" s="77">
        <v>0</v>
      </c>
      <c r="X99" s="77">
        <v>0</v>
      </c>
      <c r="Y99" s="77">
        <v>0</v>
      </c>
      <c r="Z99" s="77">
        <v>0</v>
      </c>
      <c r="AA99" s="77">
        <v>0</v>
      </c>
      <c r="AB99" s="77"/>
      <c r="AC99" s="77">
        <v>0</v>
      </c>
      <c r="AD99" s="77">
        <v>0</v>
      </c>
      <c r="AE99" s="77">
        <v>0</v>
      </c>
      <c r="AF99" s="77">
        <v>0</v>
      </c>
      <c r="AG99" s="77">
        <v>0</v>
      </c>
      <c r="AH99" s="77"/>
      <c r="AI99" s="77">
        <v>-404.34940000000279</v>
      </c>
      <c r="AJ99" s="77">
        <v>-404.34940000000279</v>
      </c>
      <c r="AK99" s="77">
        <v>-404.34940000000279</v>
      </c>
      <c r="AL99" s="77">
        <v>0</v>
      </c>
      <c r="AM99" s="77">
        <v>0</v>
      </c>
    </row>
    <row r="100" spans="1:39">
      <c r="A100" s="88">
        <v>31820</v>
      </c>
      <c r="B100" s="89" t="s">
        <v>89</v>
      </c>
      <c r="C100" s="76">
        <v>1.1471999999999999E-3</v>
      </c>
      <c r="E100" s="77">
        <v>10453.447500000002</v>
      </c>
      <c r="F100" s="77">
        <v>10453.447500000002</v>
      </c>
      <c r="G100" s="77">
        <v>10450.005900000004</v>
      </c>
      <c r="H100" s="77">
        <v>3839.6783999999998</v>
      </c>
      <c r="I100" s="77">
        <v>0</v>
      </c>
      <c r="J100" s="77"/>
      <c r="K100" s="77">
        <v>6409.4063999999998</v>
      </c>
      <c r="L100" s="77">
        <v>6409.4063999999998</v>
      </c>
      <c r="M100" s="77">
        <v>6405.9647999999997</v>
      </c>
      <c r="N100" s="77">
        <v>0</v>
      </c>
      <c r="O100" s="77">
        <v>0</v>
      </c>
      <c r="P100" s="77"/>
      <c r="Q100" s="77">
        <v>3843.12</v>
      </c>
      <c r="R100" s="77">
        <v>3843.12</v>
      </c>
      <c r="S100" s="77">
        <v>3843.12</v>
      </c>
      <c r="T100" s="77">
        <v>3839.6783999999998</v>
      </c>
      <c r="U100" s="77">
        <v>0</v>
      </c>
      <c r="V100" s="77"/>
      <c r="W100" s="77">
        <v>0</v>
      </c>
      <c r="X100" s="77">
        <v>0</v>
      </c>
      <c r="Y100" s="77">
        <v>0</v>
      </c>
      <c r="Z100" s="77">
        <v>0</v>
      </c>
      <c r="AA100" s="77">
        <v>0</v>
      </c>
      <c r="AB100" s="77"/>
      <c r="AC100" s="77">
        <v>200.92110000000321</v>
      </c>
      <c r="AD100" s="77">
        <v>200.92110000000321</v>
      </c>
      <c r="AE100" s="77">
        <v>200.92110000000321</v>
      </c>
      <c r="AF100" s="77">
        <v>0</v>
      </c>
      <c r="AG100" s="77">
        <v>0</v>
      </c>
      <c r="AH100" s="77"/>
      <c r="AI100" s="77">
        <v>0</v>
      </c>
      <c r="AJ100" s="77">
        <v>0</v>
      </c>
      <c r="AK100" s="77">
        <v>0</v>
      </c>
      <c r="AL100" s="77">
        <v>0</v>
      </c>
      <c r="AM100" s="77">
        <v>0</v>
      </c>
    </row>
    <row r="101" spans="1:39">
      <c r="A101" s="88">
        <v>31900</v>
      </c>
      <c r="B101" s="89" t="s">
        <v>90</v>
      </c>
      <c r="C101" s="76">
        <v>3.2399E-3</v>
      </c>
      <c r="E101" s="77">
        <v>24790.557500000003</v>
      </c>
      <c r="F101" s="77">
        <v>24790.557500000003</v>
      </c>
      <c r="G101" s="77">
        <v>24780.837800000001</v>
      </c>
      <c r="H101" s="77">
        <v>10843.945299999999</v>
      </c>
      <c r="I101" s="77">
        <v>0</v>
      </c>
      <c r="J101" s="77"/>
      <c r="K101" s="77">
        <v>18101.3213</v>
      </c>
      <c r="L101" s="77">
        <v>18101.3213</v>
      </c>
      <c r="M101" s="77">
        <v>18091.601599999998</v>
      </c>
      <c r="N101" s="77">
        <v>0</v>
      </c>
      <c r="O101" s="77">
        <v>0</v>
      </c>
      <c r="P101" s="77"/>
      <c r="Q101" s="77">
        <v>10853.664999999999</v>
      </c>
      <c r="R101" s="77">
        <v>10853.664999999999</v>
      </c>
      <c r="S101" s="77">
        <v>10853.664999999999</v>
      </c>
      <c r="T101" s="77">
        <v>10843.945299999999</v>
      </c>
      <c r="U101" s="77">
        <v>0</v>
      </c>
      <c r="V101" s="77"/>
      <c r="W101" s="77">
        <v>0</v>
      </c>
      <c r="X101" s="77">
        <v>0</v>
      </c>
      <c r="Y101" s="77">
        <v>0</v>
      </c>
      <c r="Z101" s="77">
        <v>0</v>
      </c>
      <c r="AA101" s="77">
        <v>0</v>
      </c>
      <c r="AB101" s="77"/>
      <c r="AC101" s="77">
        <v>0</v>
      </c>
      <c r="AD101" s="77">
        <v>0</v>
      </c>
      <c r="AE101" s="77">
        <v>0</v>
      </c>
      <c r="AF101" s="77">
        <v>0</v>
      </c>
      <c r="AG101" s="77">
        <v>0</v>
      </c>
      <c r="AH101" s="77"/>
      <c r="AI101" s="77">
        <v>-4164.4287999999942</v>
      </c>
      <c r="AJ101" s="77">
        <v>-4164.4287999999942</v>
      </c>
      <c r="AK101" s="77">
        <v>-4164.4287999999942</v>
      </c>
      <c r="AL101" s="77">
        <v>0</v>
      </c>
      <c r="AM101" s="77">
        <v>0</v>
      </c>
    </row>
    <row r="102" spans="1:39">
      <c r="A102" s="88">
        <v>32000</v>
      </c>
      <c r="B102" s="89" t="s">
        <v>91</v>
      </c>
      <c r="C102" s="76">
        <v>1.3066E-3</v>
      </c>
      <c r="E102" s="77">
        <v>10644.312500000002</v>
      </c>
      <c r="F102" s="77">
        <v>10644.312500000002</v>
      </c>
      <c r="G102" s="77">
        <v>10640.392700000002</v>
      </c>
      <c r="H102" s="77">
        <v>4373.1902</v>
      </c>
      <c r="I102" s="77">
        <v>0</v>
      </c>
      <c r="J102" s="77"/>
      <c r="K102" s="77">
        <v>7299.9741999999997</v>
      </c>
      <c r="L102" s="77">
        <v>7299.9741999999997</v>
      </c>
      <c r="M102" s="77">
        <v>7296.0544</v>
      </c>
      <c r="N102" s="77">
        <v>0</v>
      </c>
      <c r="O102" s="77">
        <v>0</v>
      </c>
      <c r="P102" s="77"/>
      <c r="Q102" s="77">
        <v>4377.1099999999997</v>
      </c>
      <c r="R102" s="77">
        <v>4377.1099999999997</v>
      </c>
      <c r="S102" s="77">
        <v>4377.1099999999997</v>
      </c>
      <c r="T102" s="77">
        <v>4373.1902</v>
      </c>
      <c r="U102" s="77">
        <v>0</v>
      </c>
      <c r="V102" s="77"/>
      <c r="W102" s="77">
        <v>0</v>
      </c>
      <c r="X102" s="77">
        <v>0</v>
      </c>
      <c r="Y102" s="77">
        <v>0</v>
      </c>
      <c r="Z102" s="77">
        <v>0</v>
      </c>
      <c r="AA102" s="77">
        <v>0</v>
      </c>
      <c r="AB102" s="77"/>
      <c r="AC102" s="77">
        <v>0</v>
      </c>
      <c r="AD102" s="77">
        <v>0</v>
      </c>
      <c r="AE102" s="77">
        <v>0</v>
      </c>
      <c r="AF102" s="77">
        <v>0</v>
      </c>
      <c r="AG102" s="77">
        <v>0</v>
      </c>
      <c r="AH102" s="77"/>
      <c r="AI102" s="77">
        <v>-1032.7716999999975</v>
      </c>
      <c r="AJ102" s="77">
        <v>-1032.7716999999975</v>
      </c>
      <c r="AK102" s="77">
        <v>-1032.7716999999975</v>
      </c>
      <c r="AL102" s="77">
        <v>0</v>
      </c>
      <c r="AM102" s="77">
        <v>0</v>
      </c>
    </row>
    <row r="103" spans="1:39">
      <c r="A103" s="88">
        <v>32005</v>
      </c>
      <c r="B103" s="89" t="s">
        <v>92</v>
      </c>
      <c r="C103" s="76">
        <v>2.898E-4</v>
      </c>
      <c r="E103" s="77">
        <v>2961.1925000000006</v>
      </c>
      <c r="F103" s="77">
        <v>2961.1925000000006</v>
      </c>
      <c r="G103" s="77">
        <v>2960.3231000000005</v>
      </c>
      <c r="H103" s="77">
        <v>969.9606</v>
      </c>
      <c r="I103" s="77">
        <v>0</v>
      </c>
      <c r="J103" s="77"/>
      <c r="K103" s="77">
        <v>1619.1125999999999</v>
      </c>
      <c r="L103" s="77">
        <v>1619.1125999999999</v>
      </c>
      <c r="M103" s="77">
        <v>1618.2431999999999</v>
      </c>
      <c r="N103" s="77">
        <v>0</v>
      </c>
      <c r="O103" s="77">
        <v>0</v>
      </c>
      <c r="P103" s="77"/>
      <c r="Q103" s="77">
        <v>970.83</v>
      </c>
      <c r="R103" s="77">
        <v>970.83</v>
      </c>
      <c r="S103" s="77">
        <v>970.83</v>
      </c>
      <c r="T103" s="77">
        <v>969.9606</v>
      </c>
      <c r="U103" s="77">
        <v>0</v>
      </c>
      <c r="V103" s="77"/>
      <c r="W103" s="77">
        <v>0</v>
      </c>
      <c r="X103" s="77">
        <v>0</v>
      </c>
      <c r="Y103" s="77">
        <v>0</v>
      </c>
      <c r="Z103" s="77">
        <v>0</v>
      </c>
      <c r="AA103" s="77">
        <v>0</v>
      </c>
      <c r="AB103" s="77"/>
      <c r="AC103" s="77">
        <v>371.24990000000071</v>
      </c>
      <c r="AD103" s="77">
        <v>371.24990000000071</v>
      </c>
      <c r="AE103" s="77">
        <v>371.24990000000071</v>
      </c>
      <c r="AF103" s="77">
        <v>0</v>
      </c>
      <c r="AG103" s="77">
        <v>0</v>
      </c>
      <c r="AH103" s="77"/>
      <c r="AI103" s="77">
        <v>0</v>
      </c>
      <c r="AJ103" s="77">
        <v>0</v>
      </c>
      <c r="AK103" s="77">
        <v>0</v>
      </c>
      <c r="AL103" s="77">
        <v>0</v>
      </c>
      <c r="AM103" s="77">
        <v>0</v>
      </c>
    </row>
    <row r="104" spans="1:39">
      <c r="A104" s="88">
        <v>32100</v>
      </c>
      <c r="B104" s="89" t="s">
        <v>93</v>
      </c>
      <c r="C104" s="76">
        <v>7.3490000000000003E-4</v>
      </c>
      <c r="E104" s="77">
        <v>7929.637499999998</v>
      </c>
      <c r="F104" s="77">
        <v>7929.637499999998</v>
      </c>
      <c r="G104" s="77">
        <v>7927.4327999999978</v>
      </c>
      <c r="H104" s="77">
        <v>2459.7103000000002</v>
      </c>
      <c r="I104" s="77">
        <v>0</v>
      </c>
      <c r="J104" s="77"/>
      <c r="K104" s="77">
        <v>4105.8863000000001</v>
      </c>
      <c r="L104" s="77">
        <v>4105.8863000000001</v>
      </c>
      <c r="M104" s="77">
        <v>4103.6815999999999</v>
      </c>
      <c r="N104" s="77">
        <v>0</v>
      </c>
      <c r="O104" s="77">
        <v>0</v>
      </c>
      <c r="P104" s="77"/>
      <c r="Q104" s="77">
        <v>2461.915</v>
      </c>
      <c r="R104" s="77">
        <v>2461.915</v>
      </c>
      <c r="S104" s="77">
        <v>2461.915</v>
      </c>
      <c r="T104" s="77">
        <v>2459.7103000000002</v>
      </c>
      <c r="U104" s="77">
        <v>0</v>
      </c>
      <c r="V104" s="77"/>
      <c r="W104" s="77">
        <v>0</v>
      </c>
      <c r="X104" s="77">
        <v>0</v>
      </c>
      <c r="Y104" s="77">
        <v>0</v>
      </c>
      <c r="Z104" s="77">
        <v>0</v>
      </c>
      <c r="AA104" s="77">
        <v>0</v>
      </c>
      <c r="AB104" s="77"/>
      <c r="AC104" s="77">
        <v>1361.8361999999979</v>
      </c>
      <c r="AD104" s="77">
        <v>1361.8361999999979</v>
      </c>
      <c r="AE104" s="77">
        <v>1361.8361999999979</v>
      </c>
      <c r="AF104" s="77">
        <v>0</v>
      </c>
      <c r="AG104" s="77">
        <v>0</v>
      </c>
      <c r="AH104" s="77"/>
      <c r="AI104" s="77">
        <v>0</v>
      </c>
      <c r="AJ104" s="77">
        <v>0</v>
      </c>
      <c r="AK104" s="77">
        <v>0</v>
      </c>
      <c r="AL104" s="77">
        <v>0</v>
      </c>
      <c r="AM104" s="77">
        <v>0</v>
      </c>
    </row>
    <row r="105" spans="1:39">
      <c r="A105" s="88">
        <v>32200</v>
      </c>
      <c r="B105" s="89" t="s">
        <v>94</v>
      </c>
      <c r="C105" s="76">
        <v>4.8739999999999998E-4</v>
      </c>
      <c r="E105" s="77">
        <v>4439.6400000000012</v>
      </c>
      <c r="F105" s="77">
        <v>4439.6400000000012</v>
      </c>
      <c r="G105" s="77">
        <v>4438.1778000000013</v>
      </c>
      <c r="H105" s="77">
        <v>1631.3278</v>
      </c>
      <c r="I105" s="77">
        <v>0</v>
      </c>
      <c r="J105" s="77"/>
      <c r="K105" s="77">
        <v>2723.1037999999999</v>
      </c>
      <c r="L105" s="77">
        <v>2723.1037999999999</v>
      </c>
      <c r="M105" s="77">
        <v>2721.6415999999999</v>
      </c>
      <c r="N105" s="77">
        <v>0</v>
      </c>
      <c r="O105" s="77">
        <v>0</v>
      </c>
      <c r="P105" s="77"/>
      <c r="Q105" s="77">
        <v>1632.79</v>
      </c>
      <c r="R105" s="77">
        <v>1632.79</v>
      </c>
      <c r="S105" s="77">
        <v>1632.79</v>
      </c>
      <c r="T105" s="77">
        <v>1631.3278</v>
      </c>
      <c r="U105" s="77">
        <v>0</v>
      </c>
      <c r="V105" s="77"/>
      <c r="W105" s="77">
        <v>0</v>
      </c>
      <c r="X105" s="77">
        <v>0</v>
      </c>
      <c r="Y105" s="77">
        <v>0</v>
      </c>
      <c r="Z105" s="77">
        <v>0</v>
      </c>
      <c r="AA105" s="77">
        <v>0</v>
      </c>
      <c r="AB105" s="77"/>
      <c r="AC105" s="77">
        <v>83.746200000001409</v>
      </c>
      <c r="AD105" s="77">
        <v>83.746200000001409</v>
      </c>
      <c r="AE105" s="77">
        <v>83.746200000001409</v>
      </c>
      <c r="AF105" s="77">
        <v>0</v>
      </c>
      <c r="AG105" s="77">
        <v>0</v>
      </c>
      <c r="AH105" s="77"/>
      <c r="AI105" s="77">
        <v>0</v>
      </c>
      <c r="AJ105" s="77">
        <v>0</v>
      </c>
      <c r="AK105" s="77">
        <v>0</v>
      </c>
      <c r="AL105" s="77">
        <v>0</v>
      </c>
      <c r="AM105" s="77">
        <v>0</v>
      </c>
    </row>
    <row r="106" spans="1:39">
      <c r="A106" s="88">
        <v>32300</v>
      </c>
      <c r="B106" s="89" t="s">
        <v>95</v>
      </c>
      <c r="C106" s="76">
        <v>5.4824000000000001E-3</v>
      </c>
      <c r="E106" s="77">
        <v>46982.239999999998</v>
      </c>
      <c r="F106" s="77">
        <v>46982.239999999998</v>
      </c>
      <c r="G106" s="77">
        <v>46965.792799999996</v>
      </c>
      <c r="H106" s="77">
        <v>18349.592800000002</v>
      </c>
      <c r="I106" s="77">
        <v>0</v>
      </c>
      <c r="J106" s="77"/>
      <c r="K106" s="77">
        <v>30630.168799999999</v>
      </c>
      <c r="L106" s="77">
        <v>30630.168799999999</v>
      </c>
      <c r="M106" s="77">
        <v>30613.721600000001</v>
      </c>
      <c r="N106" s="77">
        <v>0</v>
      </c>
      <c r="O106" s="77">
        <v>0</v>
      </c>
      <c r="P106" s="77"/>
      <c r="Q106" s="77">
        <v>18366.04</v>
      </c>
      <c r="R106" s="77">
        <v>18366.04</v>
      </c>
      <c r="S106" s="77">
        <v>18366.04</v>
      </c>
      <c r="T106" s="77">
        <v>18349.592800000002</v>
      </c>
      <c r="U106" s="77">
        <v>0</v>
      </c>
      <c r="V106" s="77"/>
      <c r="W106" s="77">
        <v>0</v>
      </c>
      <c r="X106" s="77">
        <v>0</v>
      </c>
      <c r="Y106" s="77">
        <v>0</v>
      </c>
      <c r="Z106" s="77">
        <v>0</v>
      </c>
      <c r="AA106" s="77">
        <v>0</v>
      </c>
      <c r="AB106" s="77"/>
      <c r="AC106" s="77">
        <v>0</v>
      </c>
      <c r="AD106" s="77">
        <v>0</v>
      </c>
      <c r="AE106" s="77">
        <v>0</v>
      </c>
      <c r="AF106" s="77">
        <v>0</v>
      </c>
      <c r="AG106" s="77">
        <v>0</v>
      </c>
      <c r="AH106" s="77"/>
      <c r="AI106" s="77">
        <v>-2013.9688000000024</v>
      </c>
      <c r="AJ106" s="77">
        <v>-2013.9688000000024</v>
      </c>
      <c r="AK106" s="77">
        <v>-2013.9688000000024</v>
      </c>
      <c r="AL106" s="77">
        <v>0</v>
      </c>
      <c r="AM106" s="77">
        <v>0</v>
      </c>
    </row>
    <row r="107" spans="1:39">
      <c r="A107" s="88">
        <v>32305</v>
      </c>
      <c r="B107" s="89" t="s">
        <v>356</v>
      </c>
      <c r="C107" s="76">
        <v>5.5900000000000004E-4</v>
      </c>
      <c r="E107" s="77">
        <v>5917.4324999999999</v>
      </c>
      <c r="F107" s="77">
        <v>5917.4324999999999</v>
      </c>
      <c r="G107" s="77">
        <v>5915.7554999999993</v>
      </c>
      <c r="H107" s="77">
        <v>1870.9730000000002</v>
      </c>
      <c r="I107" s="77">
        <v>0</v>
      </c>
      <c r="J107" s="77"/>
      <c r="K107" s="77">
        <v>3123.1330000000003</v>
      </c>
      <c r="L107" s="77">
        <v>3123.1330000000003</v>
      </c>
      <c r="M107" s="77">
        <v>3121.4560000000001</v>
      </c>
      <c r="N107" s="77">
        <v>0</v>
      </c>
      <c r="O107" s="77">
        <v>0</v>
      </c>
      <c r="P107" s="77"/>
      <c r="Q107" s="77">
        <v>1872.65</v>
      </c>
      <c r="R107" s="77">
        <v>1872.65</v>
      </c>
      <c r="S107" s="77">
        <v>1872.65</v>
      </c>
      <c r="T107" s="77">
        <v>1870.9730000000002</v>
      </c>
      <c r="U107" s="77">
        <v>0</v>
      </c>
      <c r="V107" s="77"/>
      <c r="W107" s="77">
        <v>0</v>
      </c>
      <c r="X107" s="77">
        <v>0</v>
      </c>
      <c r="Y107" s="77">
        <v>0</v>
      </c>
      <c r="Z107" s="77">
        <v>0</v>
      </c>
      <c r="AA107" s="77">
        <v>0</v>
      </c>
      <c r="AB107" s="77"/>
      <c r="AC107" s="77">
        <v>921.64949999999953</v>
      </c>
      <c r="AD107" s="77">
        <v>921.64949999999953</v>
      </c>
      <c r="AE107" s="77">
        <v>921.64949999999953</v>
      </c>
      <c r="AF107" s="77">
        <v>0</v>
      </c>
      <c r="AG107" s="77">
        <v>0</v>
      </c>
      <c r="AH107" s="77"/>
      <c r="AI107" s="77">
        <v>0</v>
      </c>
      <c r="AJ107" s="77">
        <v>0</v>
      </c>
      <c r="AK107" s="77">
        <v>0</v>
      </c>
      <c r="AL107" s="77">
        <v>0</v>
      </c>
      <c r="AM107" s="77">
        <v>0</v>
      </c>
    </row>
    <row r="108" spans="1:39">
      <c r="A108" s="88">
        <v>32400</v>
      </c>
      <c r="B108" s="89" t="s">
        <v>96</v>
      </c>
      <c r="C108" s="76">
        <v>1.9689999999999998E-3</v>
      </c>
      <c r="E108" s="77">
        <v>19116.747499999998</v>
      </c>
      <c r="F108" s="77">
        <v>19116.747499999998</v>
      </c>
      <c r="G108" s="77">
        <v>19110.840499999995</v>
      </c>
      <c r="H108" s="77">
        <v>6590.2429999999995</v>
      </c>
      <c r="I108" s="77">
        <v>0</v>
      </c>
      <c r="J108" s="77"/>
      <c r="K108" s="77">
        <v>11000.803</v>
      </c>
      <c r="L108" s="77">
        <v>11000.803</v>
      </c>
      <c r="M108" s="77">
        <v>10994.895999999999</v>
      </c>
      <c r="N108" s="77">
        <v>0</v>
      </c>
      <c r="O108" s="77">
        <v>0</v>
      </c>
      <c r="P108" s="77"/>
      <c r="Q108" s="77">
        <v>6596.15</v>
      </c>
      <c r="R108" s="77">
        <v>6596.15</v>
      </c>
      <c r="S108" s="77">
        <v>6596.15</v>
      </c>
      <c r="T108" s="77">
        <v>6590.2429999999995</v>
      </c>
      <c r="U108" s="77">
        <v>0</v>
      </c>
      <c r="V108" s="77"/>
      <c r="W108" s="77">
        <v>0</v>
      </c>
      <c r="X108" s="77">
        <v>0</v>
      </c>
      <c r="Y108" s="77">
        <v>0</v>
      </c>
      <c r="Z108" s="77">
        <v>0</v>
      </c>
      <c r="AA108" s="77">
        <v>0</v>
      </c>
      <c r="AB108" s="77"/>
      <c r="AC108" s="77">
        <v>1519.7944999999963</v>
      </c>
      <c r="AD108" s="77">
        <v>1519.7944999999963</v>
      </c>
      <c r="AE108" s="77">
        <v>1519.7944999999963</v>
      </c>
      <c r="AF108" s="77">
        <v>0</v>
      </c>
      <c r="AG108" s="77">
        <v>0</v>
      </c>
      <c r="AH108" s="77"/>
      <c r="AI108" s="77">
        <v>0</v>
      </c>
      <c r="AJ108" s="77">
        <v>0</v>
      </c>
      <c r="AK108" s="77">
        <v>0</v>
      </c>
      <c r="AL108" s="77">
        <v>0</v>
      </c>
      <c r="AM108" s="77">
        <v>0</v>
      </c>
    </row>
    <row r="109" spans="1:39">
      <c r="A109" s="88">
        <v>32405</v>
      </c>
      <c r="B109" s="89" t="s">
        <v>97</v>
      </c>
      <c r="C109" s="76">
        <v>4.9830000000000002E-4</v>
      </c>
      <c r="E109" s="77">
        <v>5118.6799999999985</v>
      </c>
      <c r="F109" s="77">
        <v>5118.6799999999985</v>
      </c>
      <c r="G109" s="77">
        <v>5117.1850999999988</v>
      </c>
      <c r="H109" s="77">
        <v>1667.8101000000001</v>
      </c>
      <c r="I109" s="77">
        <v>0</v>
      </c>
      <c r="J109" s="77"/>
      <c r="K109" s="77">
        <v>2784.0021000000002</v>
      </c>
      <c r="L109" s="77">
        <v>2784.0021000000002</v>
      </c>
      <c r="M109" s="77">
        <v>2782.5072</v>
      </c>
      <c r="N109" s="77">
        <v>0</v>
      </c>
      <c r="O109" s="77">
        <v>0</v>
      </c>
      <c r="P109" s="77"/>
      <c r="Q109" s="77">
        <v>1669.3050000000001</v>
      </c>
      <c r="R109" s="77">
        <v>1669.3050000000001</v>
      </c>
      <c r="S109" s="77">
        <v>1669.3050000000001</v>
      </c>
      <c r="T109" s="77">
        <v>1667.8101000000001</v>
      </c>
      <c r="U109" s="77">
        <v>0</v>
      </c>
      <c r="V109" s="77"/>
      <c r="W109" s="77">
        <v>0</v>
      </c>
      <c r="X109" s="77">
        <v>0</v>
      </c>
      <c r="Y109" s="77">
        <v>0</v>
      </c>
      <c r="Z109" s="77">
        <v>0</v>
      </c>
      <c r="AA109" s="77">
        <v>0</v>
      </c>
      <c r="AB109" s="77"/>
      <c r="AC109" s="77">
        <v>665.37289999999848</v>
      </c>
      <c r="AD109" s="77">
        <v>665.37289999999848</v>
      </c>
      <c r="AE109" s="77">
        <v>665.37289999999848</v>
      </c>
      <c r="AF109" s="77">
        <v>0</v>
      </c>
      <c r="AG109" s="77">
        <v>0</v>
      </c>
      <c r="AH109" s="77"/>
      <c r="AI109" s="77">
        <v>0</v>
      </c>
      <c r="AJ109" s="77">
        <v>0</v>
      </c>
      <c r="AK109" s="77">
        <v>0</v>
      </c>
      <c r="AL109" s="77">
        <v>0</v>
      </c>
      <c r="AM109" s="77">
        <v>0</v>
      </c>
    </row>
    <row r="110" spans="1:39">
      <c r="A110" s="88">
        <v>32410</v>
      </c>
      <c r="B110" s="89" t="s">
        <v>98</v>
      </c>
      <c r="C110" s="76">
        <v>7.3450000000000002E-4</v>
      </c>
      <c r="E110" s="77">
        <v>8428.7575000000015</v>
      </c>
      <c r="F110" s="77">
        <v>8428.7575000000015</v>
      </c>
      <c r="G110" s="77">
        <v>8426.5540000000019</v>
      </c>
      <c r="H110" s="77">
        <v>2458.3715000000002</v>
      </c>
      <c r="I110" s="77">
        <v>0</v>
      </c>
      <c r="J110" s="77"/>
      <c r="K110" s="77">
        <v>4103.6514999999999</v>
      </c>
      <c r="L110" s="77">
        <v>4103.6514999999999</v>
      </c>
      <c r="M110" s="77">
        <v>4101.4480000000003</v>
      </c>
      <c r="N110" s="77">
        <v>0</v>
      </c>
      <c r="O110" s="77">
        <v>0</v>
      </c>
      <c r="P110" s="77"/>
      <c r="Q110" s="77">
        <v>2460.5750000000003</v>
      </c>
      <c r="R110" s="77">
        <v>2460.5750000000003</v>
      </c>
      <c r="S110" s="77">
        <v>2460.5750000000003</v>
      </c>
      <c r="T110" s="77">
        <v>2458.3715000000002</v>
      </c>
      <c r="U110" s="77">
        <v>0</v>
      </c>
      <c r="V110" s="77"/>
      <c r="W110" s="77">
        <v>0</v>
      </c>
      <c r="X110" s="77">
        <v>0</v>
      </c>
      <c r="Y110" s="77">
        <v>0</v>
      </c>
      <c r="Z110" s="77">
        <v>0</v>
      </c>
      <c r="AA110" s="77">
        <v>0</v>
      </c>
      <c r="AB110" s="77"/>
      <c r="AC110" s="77">
        <v>1864.5310000000009</v>
      </c>
      <c r="AD110" s="77">
        <v>1864.5310000000009</v>
      </c>
      <c r="AE110" s="77">
        <v>1864.5310000000009</v>
      </c>
      <c r="AF110" s="77">
        <v>0</v>
      </c>
      <c r="AG110" s="77">
        <v>0</v>
      </c>
      <c r="AH110" s="77"/>
      <c r="AI110" s="77">
        <v>0</v>
      </c>
      <c r="AJ110" s="77">
        <v>0</v>
      </c>
      <c r="AK110" s="77">
        <v>0</v>
      </c>
      <c r="AL110" s="77">
        <v>0</v>
      </c>
      <c r="AM110" s="77">
        <v>0</v>
      </c>
    </row>
    <row r="111" spans="1:39">
      <c r="A111" s="88">
        <v>32420</v>
      </c>
      <c r="B111" s="89" t="s">
        <v>99</v>
      </c>
      <c r="C111" s="76">
        <v>0</v>
      </c>
      <c r="E111" s="77">
        <v>0</v>
      </c>
      <c r="F111" s="77">
        <v>0</v>
      </c>
      <c r="G111" s="77">
        <v>0</v>
      </c>
      <c r="H111" s="77">
        <v>0</v>
      </c>
      <c r="I111" s="77">
        <v>0</v>
      </c>
      <c r="J111" s="77"/>
      <c r="K111" s="77">
        <v>0</v>
      </c>
      <c r="L111" s="77">
        <v>0</v>
      </c>
      <c r="M111" s="77">
        <v>0</v>
      </c>
      <c r="N111" s="77">
        <v>0</v>
      </c>
      <c r="O111" s="77">
        <v>0</v>
      </c>
      <c r="P111" s="77"/>
      <c r="Q111" s="77">
        <v>0</v>
      </c>
      <c r="R111" s="77">
        <v>0</v>
      </c>
      <c r="S111" s="77">
        <v>0</v>
      </c>
      <c r="T111" s="77">
        <v>0</v>
      </c>
      <c r="U111" s="77">
        <v>0</v>
      </c>
      <c r="V111" s="77"/>
      <c r="W111" s="77">
        <v>0</v>
      </c>
      <c r="X111" s="77">
        <v>0</v>
      </c>
      <c r="Y111" s="77">
        <v>0</v>
      </c>
      <c r="Z111" s="77">
        <v>0</v>
      </c>
      <c r="AA111" s="77">
        <v>0</v>
      </c>
      <c r="AB111" s="77"/>
      <c r="AC111" s="77">
        <v>0</v>
      </c>
      <c r="AD111" s="77">
        <v>0</v>
      </c>
      <c r="AE111" s="77">
        <v>0</v>
      </c>
      <c r="AF111" s="77">
        <v>0</v>
      </c>
      <c r="AG111" s="77">
        <v>0</v>
      </c>
      <c r="AH111" s="77"/>
      <c r="AI111" s="77">
        <v>0</v>
      </c>
      <c r="AJ111" s="77">
        <v>0</v>
      </c>
      <c r="AK111" s="77">
        <v>0</v>
      </c>
      <c r="AL111" s="77">
        <v>0</v>
      </c>
      <c r="AM111" s="77">
        <v>0</v>
      </c>
    </row>
    <row r="112" spans="1:39">
      <c r="A112" s="88">
        <v>32500</v>
      </c>
      <c r="B112" s="89" t="s">
        <v>357</v>
      </c>
      <c r="C112" s="76">
        <v>4.2446999999999997E-3</v>
      </c>
      <c r="E112" s="77">
        <v>41177.835000000006</v>
      </c>
      <c r="F112" s="77">
        <v>41177.835000000006</v>
      </c>
      <c r="G112" s="77">
        <v>41165.100900000005</v>
      </c>
      <c r="H112" s="77">
        <v>14207.010899999999</v>
      </c>
      <c r="I112" s="77">
        <v>0</v>
      </c>
      <c r="J112" s="77"/>
      <c r="K112" s="77">
        <v>23715.138899999998</v>
      </c>
      <c r="L112" s="77">
        <v>23715.138899999998</v>
      </c>
      <c r="M112" s="77">
        <v>23702.404799999997</v>
      </c>
      <c r="N112" s="77">
        <v>0</v>
      </c>
      <c r="O112" s="77">
        <v>0</v>
      </c>
      <c r="P112" s="77"/>
      <c r="Q112" s="77">
        <v>14219.744999999999</v>
      </c>
      <c r="R112" s="77">
        <v>14219.744999999999</v>
      </c>
      <c r="S112" s="77">
        <v>14219.744999999999</v>
      </c>
      <c r="T112" s="77">
        <v>14207.010899999999</v>
      </c>
      <c r="U112" s="77">
        <v>0</v>
      </c>
      <c r="V112" s="77"/>
      <c r="W112" s="77">
        <v>0</v>
      </c>
      <c r="X112" s="77">
        <v>0</v>
      </c>
      <c r="Y112" s="77">
        <v>0</v>
      </c>
      <c r="Z112" s="77">
        <v>0</v>
      </c>
      <c r="AA112" s="77">
        <v>0</v>
      </c>
      <c r="AB112" s="77"/>
      <c r="AC112" s="77">
        <v>3242.9511000000057</v>
      </c>
      <c r="AD112" s="77">
        <v>3242.9511000000057</v>
      </c>
      <c r="AE112" s="77">
        <v>3242.9511000000057</v>
      </c>
      <c r="AF112" s="77">
        <v>0</v>
      </c>
      <c r="AG112" s="77">
        <v>0</v>
      </c>
      <c r="AH112" s="77"/>
      <c r="AI112" s="77">
        <v>0</v>
      </c>
      <c r="AJ112" s="77">
        <v>0</v>
      </c>
      <c r="AK112" s="77">
        <v>0</v>
      </c>
      <c r="AL112" s="77">
        <v>0</v>
      </c>
      <c r="AM112" s="77">
        <v>0</v>
      </c>
    </row>
    <row r="113" spans="1:39">
      <c r="A113" s="88">
        <v>32505</v>
      </c>
      <c r="B113" s="89" t="s">
        <v>100</v>
      </c>
      <c r="C113" s="76">
        <v>6.581E-4</v>
      </c>
      <c r="E113" s="77">
        <v>5998.0675000000028</v>
      </c>
      <c r="F113" s="77">
        <v>5998.0675000000028</v>
      </c>
      <c r="G113" s="77">
        <v>5996.0932000000021</v>
      </c>
      <c r="H113" s="77">
        <v>2202.6606999999999</v>
      </c>
      <c r="I113" s="77">
        <v>0</v>
      </c>
      <c r="J113" s="77"/>
      <c r="K113" s="77">
        <v>3676.8047000000001</v>
      </c>
      <c r="L113" s="77">
        <v>3676.8047000000001</v>
      </c>
      <c r="M113" s="77">
        <v>3674.8303999999998</v>
      </c>
      <c r="N113" s="77">
        <v>0</v>
      </c>
      <c r="O113" s="77">
        <v>0</v>
      </c>
      <c r="P113" s="77"/>
      <c r="Q113" s="77">
        <v>2204.6350000000002</v>
      </c>
      <c r="R113" s="77">
        <v>2204.6350000000002</v>
      </c>
      <c r="S113" s="77">
        <v>2204.6350000000002</v>
      </c>
      <c r="T113" s="77">
        <v>2202.6606999999999</v>
      </c>
      <c r="U113" s="77">
        <v>0</v>
      </c>
      <c r="V113" s="77"/>
      <c r="W113" s="77">
        <v>0</v>
      </c>
      <c r="X113" s="77">
        <v>0</v>
      </c>
      <c r="Y113" s="77">
        <v>0</v>
      </c>
      <c r="Z113" s="77">
        <v>0</v>
      </c>
      <c r="AA113" s="77">
        <v>0</v>
      </c>
      <c r="AB113" s="77"/>
      <c r="AC113" s="77">
        <v>116.62780000000203</v>
      </c>
      <c r="AD113" s="77">
        <v>116.62780000000203</v>
      </c>
      <c r="AE113" s="77">
        <v>116.62780000000203</v>
      </c>
      <c r="AF113" s="77">
        <v>0</v>
      </c>
      <c r="AG113" s="77">
        <v>0</v>
      </c>
      <c r="AH113" s="77"/>
      <c r="AI113" s="77">
        <v>0</v>
      </c>
      <c r="AJ113" s="77">
        <v>0</v>
      </c>
      <c r="AK113" s="77">
        <v>0</v>
      </c>
      <c r="AL113" s="77">
        <v>0</v>
      </c>
      <c r="AM113" s="77">
        <v>0</v>
      </c>
    </row>
    <row r="114" spans="1:39">
      <c r="A114" s="88">
        <v>32600</v>
      </c>
      <c r="B114" s="89" t="s">
        <v>101</v>
      </c>
      <c r="C114" s="76">
        <v>1.5234899999999999E-2</v>
      </c>
      <c r="E114" s="77">
        <v>142780.71750000003</v>
      </c>
      <c r="F114" s="77">
        <v>142780.71750000003</v>
      </c>
      <c r="G114" s="77">
        <v>142735.01280000003</v>
      </c>
      <c r="H114" s="77">
        <v>50991.210299999999</v>
      </c>
      <c r="I114" s="77">
        <v>0</v>
      </c>
      <c r="J114" s="77"/>
      <c r="K114" s="77">
        <v>85117.386299999998</v>
      </c>
      <c r="L114" s="77">
        <v>85117.386299999998</v>
      </c>
      <c r="M114" s="77">
        <v>85071.681599999996</v>
      </c>
      <c r="N114" s="77">
        <v>0</v>
      </c>
      <c r="O114" s="77">
        <v>0</v>
      </c>
      <c r="P114" s="77"/>
      <c r="Q114" s="77">
        <v>51036.914999999994</v>
      </c>
      <c r="R114" s="77">
        <v>51036.914999999994</v>
      </c>
      <c r="S114" s="77">
        <v>51036.914999999994</v>
      </c>
      <c r="T114" s="77">
        <v>50991.210299999999</v>
      </c>
      <c r="U114" s="77">
        <v>0</v>
      </c>
      <c r="V114" s="77"/>
      <c r="W114" s="77">
        <v>0</v>
      </c>
      <c r="X114" s="77">
        <v>0</v>
      </c>
      <c r="Y114" s="77">
        <v>0</v>
      </c>
      <c r="Z114" s="77">
        <v>0</v>
      </c>
      <c r="AA114" s="77">
        <v>0</v>
      </c>
      <c r="AB114" s="77"/>
      <c r="AC114" s="77">
        <v>6626.416200000036</v>
      </c>
      <c r="AD114" s="77">
        <v>6626.416200000036</v>
      </c>
      <c r="AE114" s="77">
        <v>6626.416200000036</v>
      </c>
      <c r="AF114" s="77">
        <v>0</v>
      </c>
      <c r="AG114" s="77">
        <v>0</v>
      </c>
      <c r="AH114" s="77"/>
      <c r="AI114" s="77">
        <v>0</v>
      </c>
      <c r="AJ114" s="77">
        <v>0</v>
      </c>
      <c r="AK114" s="77">
        <v>0</v>
      </c>
      <c r="AL114" s="77">
        <v>0</v>
      </c>
      <c r="AM114" s="77">
        <v>0</v>
      </c>
    </row>
    <row r="115" spans="1:39">
      <c r="A115" s="88">
        <v>32605</v>
      </c>
      <c r="B115" s="89" t="s">
        <v>102</v>
      </c>
      <c r="C115" s="76">
        <v>2.2406000000000001E-3</v>
      </c>
      <c r="E115" s="77">
        <v>22958.89</v>
      </c>
      <c r="F115" s="77">
        <v>22958.89</v>
      </c>
      <c r="G115" s="77">
        <v>22952.1682</v>
      </c>
      <c r="H115" s="77">
        <v>7499.2882000000009</v>
      </c>
      <c r="I115" s="77">
        <v>0</v>
      </c>
      <c r="J115" s="77"/>
      <c r="K115" s="77">
        <v>12518.2322</v>
      </c>
      <c r="L115" s="77">
        <v>12518.2322</v>
      </c>
      <c r="M115" s="77">
        <v>12511.510400000001</v>
      </c>
      <c r="N115" s="77">
        <v>0</v>
      </c>
      <c r="O115" s="77">
        <v>0</v>
      </c>
      <c r="P115" s="77"/>
      <c r="Q115" s="77">
        <v>7506.01</v>
      </c>
      <c r="R115" s="77">
        <v>7506.01</v>
      </c>
      <c r="S115" s="77">
        <v>7506.01</v>
      </c>
      <c r="T115" s="77">
        <v>7499.2882000000009</v>
      </c>
      <c r="U115" s="77">
        <v>0</v>
      </c>
      <c r="V115" s="77"/>
      <c r="W115" s="77">
        <v>0</v>
      </c>
      <c r="X115" s="77">
        <v>0</v>
      </c>
      <c r="Y115" s="77">
        <v>0</v>
      </c>
      <c r="Z115" s="77">
        <v>0</v>
      </c>
      <c r="AA115" s="77">
        <v>0</v>
      </c>
      <c r="AB115" s="77"/>
      <c r="AC115" s="77">
        <v>2934.6477999999988</v>
      </c>
      <c r="AD115" s="77">
        <v>2934.6477999999988</v>
      </c>
      <c r="AE115" s="77">
        <v>2934.6477999999988</v>
      </c>
      <c r="AF115" s="77">
        <v>0</v>
      </c>
      <c r="AG115" s="77">
        <v>0</v>
      </c>
      <c r="AH115" s="77"/>
      <c r="AI115" s="77">
        <v>0</v>
      </c>
      <c r="AJ115" s="77">
        <v>0</v>
      </c>
      <c r="AK115" s="77">
        <v>0</v>
      </c>
      <c r="AL115" s="77">
        <v>0</v>
      </c>
      <c r="AM115" s="77">
        <v>0</v>
      </c>
    </row>
    <row r="116" spans="1:39">
      <c r="A116" s="88">
        <v>32700</v>
      </c>
      <c r="B116" s="89" t="s">
        <v>103</v>
      </c>
      <c r="C116" s="76">
        <v>1.4205999999999999E-3</v>
      </c>
      <c r="E116" s="77">
        <v>11722.3825</v>
      </c>
      <c r="F116" s="77">
        <v>11722.3825</v>
      </c>
      <c r="G116" s="77">
        <v>11718.120699999999</v>
      </c>
      <c r="H116" s="77">
        <v>4754.7482</v>
      </c>
      <c r="I116" s="77">
        <v>0</v>
      </c>
      <c r="J116" s="77"/>
      <c r="K116" s="77">
        <v>7936.8921999999993</v>
      </c>
      <c r="L116" s="77">
        <v>7936.8921999999993</v>
      </c>
      <c r="M116" s="77">
        <v>7932.6304</v>
      </c>
      <c r="N116" s="77">
        <v>0</v>
      </c>
      <c r="O116" s="77">
        <v>0</v>
      </c>
      <c r="P116" s="77"/>
      <c r="Q116" s="77">
        <v>4759.01</v>
      </c>
      <c r="R116" s="77">
        <v>4759.01</v>
      </c>
      <c r="S116" s="77">
        <v>4759.01</v>
      </c>
      <c r="T116" s="77">
        <v>4754.7482</v>
      </c>
      <c r="U116" s="77">
        <v>0</v>
      </c>
      <c r="V116" s="77"/>
      <c r="W116" s="77">
        <v>0</v>
      </c>
      <c r="X116" s="77">
        <v>0</v>
      </c>
      <c r="Y116" s="77">
        <v>0</v>
      </c>
      <c r="Z116" s="77">
        <v>0</v>
      </c>
      <c r="AA116" s="77">
        <v>0</v>
      </c>
      <c r="AB116" s="77"/>
      <c r="AC116" s="77">
        <v>0</v>
      </c>
      <c r="AD116" s="77">
        <v>0</v>
      </c>
      <c r="AE116" s="77">
        <v>0</v>
      </c>
      <c r="AF116" s="77">
        <v>0</v>
      </c>
      <c r="AG116" s="77">
        <v>0</v>
      </c>
      <c r="AH116" s="77"/>
      <c r="AI116" s="77">
        <v>-973.51970000000074</v>
      </c>
      <c r="AJ116" s="77">
        <v>-973.51970000000074</v>
      </c>
      <c r="AK116" s="77">
        <v>-973.51970000000074</v>
      </c>
      <c r="AL116" s="77">
        <v>0</v>
      </c>
      <c r="AM116" s="77">
        <v>0</v>
      </c>
    </row>
    <row r="117" spans="1:39">
      <c r="A117" s="88">
        <v>32800</v>
      </c>
      <c r="B117" s="89" t="s">
        <v>104</v>
      </c>
      <c r="C117" s="76">
        <v>1.9001999999999999E-3</v>
      </c>
      <c r="E117" s="77">
        <v>19078.037500000002</v>
      </c>
      <c r="F117" s="77">
        <v>19078.037500000002</v>
      </c>
      <c r="G117" s="77">
        <v>19072.336900000002</v>
      </c>
      <c r="H117" s="77">
        <v>6359.9694</v>
      </c>
      <c r="I117" s="77">
        <v>0</v>
      </c>
      <c r="J117" s="77"/>
      <c r="K117" s="77">
        <v>10616.4174</v>
      </c>
      <c r="L117" s="77">
        <v>10616.4174</v>
      </c>
      <c r="M117" s="77">
        <v>10610.7168</v>
      </c>
      <c r="N117" s="77">
        <v>0</v>
      </c>
      <c r="O117" s="77">
        <v>0</v>
      </c>
      <c r="P117" s="77"/>
      <c r="Q117" s="77">
        <v>6365.67</v>
      </c>
      <c r="R117" s="77">
        <v>6365.67</v>
      </c>
      <c r="S117" s="77">
        <v>6365.67</v>
      </c>
      <c r="T117" s="77">
        <v>6359.9694</v>
      </c>
      <c r="U117" s="77">
        <v>0</v>
      </c>
      <c r="V117" s="77"/>
      <c r="W117" s="77">
        <v>0</v>
      </c>
      <c r="X117" s="77">
        <v>0</v>
      </c>
      <c r="Y117" s="77">
        <v>0</v>
      </c>
      <c r="Z117" s="77">
        <v>0</v>
      </c>
      <c r="AA117" s="77">
        <v>0</v>
      </c>
      <c r="AB117" s="77"/>
      <c r="AC117" s="77">
        <v>2095.9501000000018</v>
      </c>
      <c r="AD117" s="77">
        <v>2095.9501000000018</v>
      </c>
      <c r="AE117" s="77">
        <v>2095.9501000000018</v>
      </c>
      <c r="AF117" s="77">
        <v>0</v>
      </c>
      <c r="AG117" s="77">
        <v>0</v>
      </c>
      <c r="AH117" s="77"/>
      <c r="AI117" s="77">
        <v>0</v>
      </c>
      <c r="AJ117" s="77">
        <v>0</v>
      </c>
      <c r="AK117" s="77">
        <v>0</v>
      </c>
      <c r="AL117" s="77">
        <v>0</v>
      </c>
      <c r="AM117" s="77">
        <v>0</v>
      </c>
    </row>
    <row r="118" spans="1:39">
      <c r="A118" s="88">
        <v>32900</v>
      </c>
      <c r="B118" s="89" t="s">
        <v>105</v>
      </c>
      <c r="C118" s="76">
        <v>5.7412000000000001E-3</v>
      </c>
      <c r="E118" s="77">
        <v>51904.829999999987</v>
      </c>
      <c r="F118" s="77">
        <v>51904.829999999987</v>
      </c>
      <c r="G118" s="77">
        <v>51887.60639999999</v>
      </c>
      <c r="H118" s="77">
        <v>19215.796399999999</v>
      </c>
      <c r="I118" s="77">
        <v>0</v>
      </c>
      <c r="J118" s="77"/>
      <c r="K118" s="77">
        <v>32076.0844</v>
      </c>
      <c r="L118" s="77">
        <v>32076.0844</v>
      </c>
      <c r="M118" s="77">
        <v>32058.860800000002</v>
      </c>
      <c r="N118" s="77">
        <v>0</v>
      </c>
      <c r="O118" s="77">
        <v>0</v>
      </c>
      <c r="P118" s="77"/>
      <c r="Q118" s="77">
        <v>19233.02</v>
      </c>
      <c r="R118" s="77">
        <v>19233.02</v>
      </c>
      <c r="S118" s="77">
        <v>19233.02</v>
      </c>
      <c r="T118" s="77">
        <v>19215.796399999999</v>
      </c>
      <c r="U118" s="77">
        <v>0</v>
      </c>
      <c r="V118" s="77"/>
      <c r="W118" s="77">
        <v>0</v>
      </c>
      <c r="X118" s="77">
        <v>0</v>
      </c>
      <c r="Y118" s="77">
        <v>0</v>
      </c>
      <c r="Z118" s="77">
        <v>0</v>
      </c>
      <c r="AA118" s="77">
        <v>0</v>
      </c>
      <c r="AB118" s="77"/>
      <c r="AC118" s="77">
        <v>595.72559999999066</v>
      </c>
      <c r="AD118" s="77">
        <v>595.72559999999066</v>
      </c>
      <c r="AE118" s="77">
        <v>595.72559999999066</v>
      </c>
      <c r="AF118" s="77">
        <v>0</v>
      </c>
      <c r="AG118" s="77">
        <v>0</v>
      </c>
      <c r="AH118" s="77"/>
      <c r="AI118" s="77">
        <v>0</v>
      </c>
      <c r="AJ118" s="77">
        <v>0</v>
      </c>
      <c r="AK118" s="77">
        <v>0</v>
      </c>
      <c r="AL118" s="77">
        <v>0</v>
      </c>
      <c r="AM118" s="77">
        <v>0</v>
      </c>
    </row>
    <row r="119" spans="1:39">
      <c r="A119" s="88">
        <v>32901</v>
      </c>
      <c r="B119" s="89" t="s">
        <v>358</v>
      </c>
      <c r="C119" s="76">
        <v>1.329E-4</v>
      </c>
      <c r="E119" s="77">
        <v>1842.4299999999998</v>
      </c>
      <c r="F119" s="77">
        <v>1842.4299999999998</v>
      </c>
      <c r="G119" s="77">
        <v>1842.0312999999999</v>
      </c>
      <c r="H119" s="77">
        <v>444.81630000000001</v>
      </c>
      <c r="I119" s="77">
        <v>0</v>
      </c>
      <c r="J119" s="77"/>
      <c r="K119" s="77">
        <v>742.51229999999998</v>
      </c>
      <c r="L119" s="77">
        <v>742.51229999999998</v>
      </c>
      <c r="M119" s="77">
        <v>742.11360000000002</v>
      </c>
      <c r="N119" s="77">
        <v>0</v>
      </c>
      <c r="O119" s="77">
        <v>0</v>
      </c>
      <c r="P119" s="77"/>
      <c r="Q119" s="77">
        <v>445.21500000000003</v>
      </c>
      <c r="R119" s="77">
        <v>445.21500000000003</v>
      </c>
      <c r="S119" s="77">
        <v>445.21500000000003</v>
      </c>
      <c r="T119" s="77">
        <v>444.81630000000001</v>
      </c>
      <c r="U119" s="77">
        <v>0</v>
      </c>
      <c r="V119" s="77"/>
      <c r="W119" s="77">
        <v>0</v>
      </c>
      <c r="X119" s="77">
        <v>0</v>
      </c>
      <c r="Y119" s="77">
        <v>0</v>
      </c>
      <c r="Z119" s="77">
        <v>0</v>
      </c>
      <c r="AA119" s="77">
        <v>0</v>
      </c>
      <c r="AB119" s="77"/>
      <c r="AC119" s="77">
        <v>654.70269999999982</v>
      </c>
      <c r="AD119" s="77">
        <v>654.70269999999982</v>
      </c>
      <c r="AE119" s="77">
        <v>654.70269999999982</v>
      </c>
      <c r="AF119" s="77">
        <v>0</v>
      </c>
      <c r="AG119" s="77">
        <v>0</v>
      </c>
      <c r="AH119" s="77"/>
      <c r="AI119" s="77">
        <v>0</v>
      </c>
      <c r="AJ119" s="77">
        <v>0</v>
      </c>
      <c r="AK119" s="77">
        <v>0</v>
      </c>
      <c r="AL119" s="77">
        <v>0</v>
      </c>
      <c r="AM119" s="77">
        <v>0</v>
      </c>
    </row>
    <row r="120" spans="1:39">
      <c r="A120" s="88">
        <v>32905</v>
      </c>
      <c r="B120" s="89" t="s">
        <v>106</v>
      </c>
      <c r="C120" s="76">
        <v>8.4650000000000003E-4</v>
      </c>
      <c r="E120" s="77">
        <v>8175.7400000000016</v>
      </c>
      <c r="F120" s="77">
        <v>8175.7400000000016</v>
      </c>
      <c r="G120" s="77">
        <v>8173.2005000000008</v>
      </c>
      <c r="H120" s="77">
        <v>2833.2355000000002</v>
      </c>
      <c r="I120" s="77">
        <v>0</v>
      </c>
      <c r="J120" s="77"/>
      <c r="K120" s="77">
        <v>4729.3955000000005</v>
      </c>
      <c r="L120" s="77">
        <v>4729.3955000000005</v>
      </c>
      <c r="M120" s="77">
        <v>4726.8559999999998</v>
      </c>
      <c r="N120" s="77">
        <v>0</v>
      </c>
      <c r="O120" s="77">
        <v>0</v>
      </c>
      <c r="P120" s="77"/>
      <c r="Q120" s="77">
        <v>2835.7750000000001</v>
      </c>
      <c r="R120" s="77">
        <v>2835.7750000000001</v>
      </c>
      <c r="S120" s="77">
        <v>2835.7750000000001</v>
      </c>
      <c r="T120" s="77">
        <v>2833.2355000000002</v>
      </c>
      <c r="U120" s="77">
        <v>0</v>
      </c>
      <c r="V120" s="77"/>
      <c r="W120" s="77">
        <v>0</v>
      </c>
      <c r="X120" s="77">
        <v>0</v>
      </c>
      <c r="Y120" s="77">
        <v>0</v>
      </c>
      <c r="Z120" s="77">
        <v>0</v>
      </c>
      <c r="AA120" s="77">
        <v>0</v>
      </c>
      <c r="AB120" s="77"/>
      <c r="AC120" s="77">
        <v>610.56950000000143</v>
      </c>
      <c r="AD120" s="77">
        <v>610.56950000000143</v>
      </c>
      <c r="AE120" s="77">
        <v>610.56950000000143</v>
      </c>
      <c r="AF120" s="77">
        <v>0</v>
      </c>
      <c r="AG120" s="77">
        <v>0</v>
      </c>
      <c r="AH120" s="77"/>
      <c r="AI120" s="77">
        <v>0</v>
      </c>
      <c r="AJ120" s="77">
        <v>0</v>
      </c>
      <c r="AK120" s="77">
        <v>0</v>
      </c>
      <c r="AL120" s="77">
        <v>0</v>
      </c>
      <c r="AM120" s="77">
        <v>0</v>
      </c>
    </row>
    <row r="121" spans="1:39">
      <c r="A121" s="88">
        <v>32910</v>
      </c>
      <c r="B121" s="89" t="s">
        <v>107</v>
      </c>
      <c r="C121" s="76">
        <v>1.0832999999999999E-3</v>
      </c>
      <c r="E121" s="77">
        <v>9976.5175000000017</v>
      </c>
      <c r="F121" s="77">
        <v>9976.5175000000017</v>
      </c>
      <c r="G121" s="77">
        <v>9973.2676000000029</v>
      </c>
      <c r="H121" s="77">
        <v>3625.8050999999996</v>
      </c>
      <c r="I121" s="77">
        <v>0</v>
      </c>
      <c r="J121" s="77"/>
      <c r="K121" s="77">
        <v>6052.3970999999992</v>
      </c>
      <c r="L121" s="77">
        <v>6052.3970999999992</v>
      </c>
      <c r="M121" s="77">
        <v>6049.1471999999994</v>
      </c>
      <c r="N121" s="77">
        <v>0</v>
      </c>
      <c r="O121" s="77">
        <v>0</v>
      </c>
      <c r="P121" s="77"/>
      <c r="Q121" s="77">
        <v>3629.0549999999998</v>
      </c>
      <c r="R121" s="77">
        <v>3629.0549999999998</v>
      </c>
      <c r="S121" s="77">
        <v>3629.0549999999998</v>
      </c>
      <c r="T121" s="77">
        <v>3625.8050999999996</v>
      </c>
      <c r="U121" s="77">
        <v>0</v>
      </c>
      <c r="V121" s="77"/>
      <c r="W121" s="77">
        <v>0</v>
      </c>
      <c r="X121" s="77">
        <v>0</v>
      </c>
      <c r="Y121" s="77">
        <v>0</v>
      </c>
      <c r="Z121" s="77">
        <v>0</v>
      </c>
      <c r="AA121" s="77">
        <v>0</v>
      </c>
      <c r="AB121" s="77"/>
      <c r="AC121" s="77">
        <v>295.06540000000314</v>
      </c>
      <c r="AD121" s="77">
        <v>295.06540000000314</v>
      </c>
      <c r="AE121" s="77">
        <v>295.06540000000314</v>
      </c>
      <c r="AF121" s="77">
        <v>0</v>
      </c>
      <c r="AG121" s="77">
        <v>0</v>
      </c>
      <c r="AH121" s="77"/>
      <c r="AI121" s="77">
        <v>0</v>
      </c>
      <c r="AJ121" s="77">
        <v>0</v>
      </c>
      <c r="AK121" s="77">
        <v>0</v>
      </c>
      <c r="AL121" s="77">
        <v>0</v>
      </c>
      <c r="AM121" s="77">
        <v>0</v>
      </c>
    </row>
    <row r="122" spans="1:39">
      <c r="A122" s="88">
        <v>32920</v>
      </c>
      <c r="B122" s="89" t="s">
        <v>108</v>
      </c>
      <c r="C122" s="76">
        <v>9.0410000000000002E-4</v>
      </c>
      <c r="E122" s="77">
        <v>7531.8175000000028</v>
      </c>
      <c r="F122" s="77">
        <v>7531.8175000000028</v>
      </c>
      <c r="G122" s="77">
        <v>7529.1052000000036</v>
      </c>
      <c r="H122" s="77">
        <v>3026.0227</v>
      </c>
      <c r="I122" s="77">
        <v>0</v>
      </c>
      <c r="J122" s="77"/>
      <c r="K122" s="77">
        <v>5051.2066999999997</v>
      </c>
      <c r="L122" s="77">
        <v>5051.2066999999997</v>
      </c>
      <c r="M122" s="77">
        <v>5048.4944000000005</v>
      </c>
      <c r="N122" s="77">
        <v>0</v>
      </c>
      <c r="O122" s="77">
        <v>0</v>
      </c>
      <c r="P122" s="77"/>
      <c r="Q122" s="77">
        <v>3028.7350000000001</v>
      </c>
      <c r="R122" s="77">
        <v>3028.7350000000001</v>
      </c>
      <c r="S122" s="77">
        <v>3028.7350000000001</v>
      </c>
      <c r="T122" s="77">
        <v>3026.0227</v>
      </c>
      <c r="U122" s="77">
        <v>0</v>
      </c>
      <c r="V122" s="77"/>
      <c r="W122" s="77">
        <v>0</v>
      </c>
      <c r="X122" s="77">
        <v>0</v>
      </c>
      <c r="Y122" s="77">
        <v>0</v>
      </c>
      <c r="Z122" s="77">
        <v>0</v>
      </c>
      <c r="AA122" s="77">
        <v>0</v>
      </c>
      <c r="AB122" s="77"/>
      <c r="AC122" s="77">
        <v>0</v>
      </c>
      <c r="AD122" s="77">
        <v>0</v>
      </c>
      <c r="AE122" s="77">
        <v>0</v>
      </c>
      <c r="AF122" s="77">
        <v>0</v>
      </c>
      <c r="AG122" s="77">
        <v>0</v>
      </c>
      <c r="AH122" s="77"/>
      <c r="AI122" s="77">
        <v>-548.12419999999656</v>
      </c>
      <c r="AJ122" s="77">
        <v>-548.12419999999656</v>
      </c>
      <c r="AK122" s="77">
        <v>-548.12419999999656</v>
      </c>
      <c r="AL122" s="77">
        <v>0</v>
      </c>
      <c r="AM122" s="77">
        <v>0</v>
      </c>
    </row>
    <row r="123" spans="1:39">
      <c r="A123" s="88">
        <v>33000</v>
      </c>
      <c r="B123" s="89" t="s">
        <v>109</v>
      </c>
      <c r="C123" s="76">
        <v>2.1795E-3</v>
      </c>
      <c r="E123" s="77">
        <v>19231.535</v>
      </c>
      <c r="F123" s="77">
        <v>19231.535</v>
      </c>
      <c r="G123" s="77">
        <v>19224.996499999997</v>
      </c>
      <c r="H123" s="77">
        <v>7294.7865000000002</v>
      </c>
      <c r="I123" s="77">
        <v>0</v>
      </c>
      <c r="J123" s="77"/>
      <c r="K123" s="77">
        <v>12176.8665</v>
      </c>
      <c r="L123" s="77">
        <v>12176.8665</v>
      </c>
      <c r="M123" s="77">
        <v>12170.328</v>
      </c>
      <c r="N123" s="77">
        <v>0</v>
      </c>
      <c r="O123" s="77">
        <v>0</v>
      </c>
      <c r="P123" s="77"/>
      <c r="Q123" s="77">
        <v>7301.3249999999998</v>
      </c>
      <c r="R123" s="77">
        <v>7301.3249999999998</v>
      </c>
      <c r="S123" s="77">
        <v>7301.3249999999998</v>
      </c>
      <c r="T123" s="77">
        <v>7294.7865000000002</v>
      </c>
      <c r="U123" s="77">
        <v>0</v>
      </c>
      <c r="V123" s="77"/>
      <c r="W123" s="77">
        <v>0</v>
      </c>
      <c r="X123" s="77">
        <v>0</v>
      </c>
      <c r="Y123" s="77">
        <v>0</v>
      </c>
      <c r="Z123" s="77">
        <v>0</v>
      </c>
      <c r="AA123" s="77">
        <v>0</v>
      </c>
      <c r="AB123" s="77"/>
      <c r="AC123" s="77">
        <v>0</v>
      </c>
      <c r="AD123" s="77">
        <v>0</v>
      </c>
      <c r="AE123" s="77">
        <v>0</v>
      </c>
      <c r="AF123" s="77">
        <v>0</v>
      </c>
      <c r="AG123" s="77">
        <v>0</v>
      </c>
      <c r="AH123" s="77"/>
      <c r="AI123" s="77">
        <v>-246.65650000000096</v>
      </c>
      <c r="AJ123" s="77">
        <v>-246.65650000000096</v>
      </c>
      <c r="AK123" s="77">
        <v>-246.65650000000096</v>
      </c>
      <c r="AL123" s="77">
        <v>0</v>
      </c>
      <c r="AM123" s="77">
        <v>0</v>
      </c>
    </row>
    <row r="124" spans="1:39">
      <c r="A124" s="88">
        <v>33001</v>
      </c>
      <c r="B124" s="89" t="s">
        <v>110</v>
      </c>
      <c r="C124" s="76">
        <v>7.5599999999999994E-5</v>
      </c>
      <c r="E124" s="77">
        <v>317.75749999999994</v>
      </c>
      <c r="F124" s="77">
        <v>317.75749999999994</v>
      </c>
      <c r="G124" s="77">
        <v>317.53070000000002</v>
      </c>
      <c r="H124" s="77">
        <v>253.03319999999999</v>
      </c>
      <c r="I124" s="77">
        <v>0</v>
      </c>
      <c r="J124" s="77"/>
      <c r="K124" s="77">
        <v>422.37719999999996</v>
      </c>
      <c r="L124" s="77">
        <v>422.37719999999996</v>
      </c>
      <c r="M124" s="77">
        <v>422.15039999999999</v>
      </c>
      <c r="N124" s="77">
        <v>0</v>
      </c>
      <c r="O124" s="77">
        <v>0</v>
      </c>
      <c r="P124" s="77"/>
      <c r="Q124" s="77">
        <v>253.26</v>
      </c>
      <c r="R124" s="77">
        <v>253.26</v>
      </c>
      <c r="S124" s="77">
        <v>253.26</v>
      </c>
      <c r="T124" s="77">
        <v>253.03319999999999</v>
      </c>
      <c r="U124" s="77">
        <v>0</v>
      </c>
      <c r="V124" s="77"/>
      <c r="W124" s="77">
        <v>0</v>
      </c>
      <c r="X124" s="77">
        <v>0</v>
      </c>
      <c r="Y124" s="77">
        <v>0</v>
      </c>
      <c r="Z124" s="77">
        <v>0</v>
      </c>
      <c r="AA124" s="77">
        <v>0</v>
      </c>
      <c r="AB124" s="77"/>
      <c r="AC124" s="77">
        <v>0</v>
      </c>
      <c r="AD124" s="77">
        <v>0</v>
      </c>
      <c r="AE124" s="77">
        <v>0</v>
      </c>
      <c r="AF124" s="77">
        <v>0</v>
      </c>
      <c r="AG124" s="77">
        <v>0</v>
      </c>
      <c r="AH124" s="77"/>
      <c r="AI124" s="77">
        <v>-357.87969999999996</v>
      </c>
      <c r="AJ124" s="77">
        <v>-357.87969999999996</v>
      </c>
      <c r="AK124" s="77">
        <v>-357.87969999999996</v>
      </c>
      <c r="AL124" s="77">
        <v>0</v>
      </c>
      <c r="AM124" s="77">
        <v>0</v>
      </c>
    </row>
    <row r="125" spans="1:39">
      <c r="A125" s="88">
        <v>33027</v>
      </c>
      <c r="B125" s="89" t="s">
        <v>111</v>
      </c>
      <c r="C125" s="76">
        <v>2.5589999999999999E-4</v>
      </c>
      <c r="E125" s="77">
        <v>833.5600000000004</v>
      </c>
      <c r="F125" s="77">
        <v>833.5600000000004</v>
      </c>
      <c r="G125" s="77">
        <v>832.79230000000052</v>
      </c>
      <c r="H125" s="77">
        <v>856.4973</v>
      </c>
      <c r="I125" s="77">
        <v>0</v>
      </c>
      <c r="J125" s="77"/>
      <c r="K125" s="77">
        <v>1429.7132999999999</v>
      </c>
      <c r="L125" s="77">
        <v>1429.7132999999999</v>
      </c>
      <c r="M125" s="77">
        <v>1428.9456</v>
      </c>
      <c r="N125" s="77">
        <v>0</v>
      </c>
      <c r="O125" s="77">
        <v>0</v>
      </c>
      <c r="P125" s="77"/>
      <c r="Q125" s="77">
        <v>857.26499999999999</v>
      </c>
      <c r="R125" s="77">
        <v>857.26499999999999</v>
      </c>
      <c r="S125" s="77">
        <v>857.26499999999999</v>
      </c>
      <c r="T125" s="77">
        <v>856.4973</v>
      </c>
      <c r="U125" s="77">
        <v>0</v>
      </c>
      <c r="V125" s="77"/>
      <c r="W125" s="77">
        <v>0</v>
      </c>
      <c r="X125" s="77">
        <v>0</v>
      </c>
      <c r="Y125" s="77">
        <v>0</v>
      </c>
      <c r="Z125" s="77">
        <v>0</v>
      </c>
      <c r="AA125" s="77">
        <v>0</v>
      </c>
      <c r="AB125" s="77"/>
      <c r="AC125" s="77">
        <v>0</v>
      </c>
      <c r="AD125" s="77">
        <v>0</v>
      </c>
      <c r="AE125" s="77">
        <v>0</v>
      </c>
      <c r="AF125" s="77">
        <v>0</v>
      </c>
      <c r="AG125" s="77">
        <v>0</v>
      </c>
      <c r="AH125" s="77"/>
      <c r="AI125" s="77">
        <v>-1453.4182999999994</v>
      </c>
      <c r="AJ125" s="77">
        <v>-1453.4182999999994</v>
      </c>
      <c r="AK125" s="77">
        <v>-1453.4182999999994</v>
      </c>
      <c r="AL125" s="77">
        <v>0</v>
      </c>
      <c r="AM125" s="77">
        <v>0</v>
      </c>
    </row>
    <row r="126" spans="1:39">
      <c r="A126" s="88">
        <v>33100</v>
      </c>
      <c r="B126" s="89" t="s">
        <v>112</v>
      </c>
      <c r="C126" s="76">
        <v>3.1421999999999999E-3</v>
      </c>
      <c r="E126" s="77">
        <v>29579.404999999999</v>
      </c>
      <c r="F126" s="77">
        <v>29579.404999999999</v>
      </c>
      <c r="G126" s="77">
        <v>29569.9784</v>
      </c>
      <c r="H126" s="77">
        <v>10516.9434</v>
      </c>
      <c r="I126" s="77">
        <v>0</v>
      </c>
      <c r="J126" s="77"/>
      <c r="K126" s="77">
        <v>17555.471399999999</v>
      </c>
      <c r="L126" s="77">
        <v>17555.471399999999</v>
      </c>
      <c r="M126" s="77">
        <v>17546.0448</v>
      </c>
      <c r="N126" s="77">
        <v>0</v>
      </c>
      <c r="O126" s="77">
        <v>0</v>
      </c>
      <c r="P126" s="77"/>
      <c r="Q126" s="77">
        <v>10526.369999999999</v>
      </c>
      <c r="R126" s="77">
        <v>10526.369999999999</v>
      </c>
      <c r="S126" s="77">
        <v>10526.369999999999</v>
      </c>
      <c r="T126" s="77">
        <v>10516.9434</v>
      </c>
      <c r="U126" s="77">
        <v>0</v>
      </c>
      <c r="V126" s="77"/>
      <c r="W126" s="77">
        <v>0</v>
      </c>
      <c r="X126" s="77">
        <v>0</v>
      </c>
      <c r="Y126" s="77">
        <v>0</v>
      </c>
      <c r="Z126" s="77">
        <v>0</v>
      </c>
      <c r="AA126" s="77">
        <v>0</v>
      </c>
      <c r="AB126" s="77"/>
      <c r="AC126" s="77">
        <v>1497.5636000000013</v>
      </c>
      <c r="AD126" s="77">
        <v>1497.5636000000013</v>
      </c>
      <c r="AE126" s="77">
        <v>1497.5636000000013</v>
      </c>
      <c r="AF126" s="77">
        <v>0</v>
      </c>
      <c r="AG126" s="77">
        <v>0</v>
      </c>
      <c r="AH126" s="77"/>
      <c r="AI126" s="77">
        <v>0</v>
      </c>
      <c r="AJ126" s="77">
        <v>0</v>
      </c>
      <c r="AK126" s="77">
        <v>0</v>
      </c>
      <c r="AL126" s="77">
        <v>0</v>
      </c>
      <c r="AM126" s="77">
        <v>0</v>
      </c>
    </row>
    <row r="127" spans="1:39">
      <c r="A127" s="88">
        <v>33105</v>
      </c>
      <c r="B127" s="89" t="s">
        <v>113</v>
      </c>
      <c r="C127" s="76">
        <v>3.4890000000000002E-4</v>
      </c>
      <c r="E127" s="77">
        <v>3405.8349999999991</v>
      </c>
      <c r="F127" s="77">
        <v>3405.8349999999991</v>
      </c>
      <c r="G127" s="77">
        <v>3404.7882999999993</v>
      </c>
      <c r="H127" s="77">
        <v>1167.7683000000002</v>
      </c>
      <c r="I127" s="77">
        <v>0</v>
      </c>
      <c r="J127" s="77"/>
      <c r="K127" s="77">
        <v>1949.3043000000002</v>
      </c>
      <c r="L127" s="77">
        <v>1949.3043000000002</v>
      </c>
      <c r="M127" s="77">
        <v>1948.2576000000001</v>
      </c>
      <c r="N127" s="77">
        <v>0</v>
      </c>
      <c r="O127" s="77">
        <v>0</v>
      </c>
      <c r="P127" s="77"/>
      <c r="Q127" s="77">
        <v>1168.8150000000001</v>
      </c>
      <c r="R127" s="77">
        <v>1168.8150000000001</v>
      </c>
      <c r="S127" s="77">
        <v>1168.8150000000001</v>
      </c>
      <c r="T127" s="77">
        <v>1167.7683000000002</v>
      </c>
      <c r="U127" s="77">
        <v>0</v>
      </c>
      <c r="V127" s="77"/>
      <c r="W127" s="77">
        <v>0</v>
      </c>
      <c r="X127" s="77">
        <v>0</v>
      </c>
      <c r="Y127" s="77">
        <v>0</v>
      </c>
      <c r="Z127" s="77">
        <v>0</v>
      </c>
      <c r="AA127" s="77">
        <v>0</v>
      </c>
      <c r="AB127" s="77"/>
      <c r="AC127" s="77">
        <v>287.71569999999883</v>
      </c>
      <c r="AD127" s="77">
        <v>287.71569999999883</v>
      </c>
      <c r="AE127" s="77">
        <v>287.71569999999883</v>
      </c>
      <c r="AF127" s="77">
        <v>0</v>
      </c>
      <c r="AG127" s="77">
        <v>0</v>
      </c>
      <c r="AH127" s="77"/>
      <c r="AI127" s="77">
        <v>0</v>
      </c>
      <c r="AJ127" s="77">
        <v>0</v>
      </c>
      <c r="AK127" s="77">
        <v>0</v>
      </c>
      <c r="AL127" s="77">
        <v>0</v>
      </c>
      <c r="AM127" s="77">
        <v>0</v>
      </c>
    </row>
    <row r="128" spans="1:39">
      <c r="A128" s="88">
        <v>33200</v>
      </c>
      <c r="B128" s="89" t="s">
        <v>114</v>
      </c>
      <c r="C128" s="76">
        <v>1.38841E-2</v>
      </c>
      <c r="E128" s="77">
        <v>114899.35750000001</v>
      </c>
      <c r="F128" s="77">
        <v>114899.35750000001</v>
      </c>
      <c r="G128" s="77">
        <v>114857.70520000001</v>
      </c>
      <c r="H128" s="77">
        <v>46470.082699999999</v>
      </c>
      <c r="I128" s="77">
        <v>0</v>
      </c>
      <c r="J128" s="77"/>
      <c r="K128" s="77">
        <v>77570.466700000004</v>
      </c>
      <c r="L128" s="77">
        <v>77570.466700000004</v>
      </c>
      <c r="M128" s="77">
        <v>77528.814400000003</v>
      </c>
      <c r="N128" s="77">
        <v>0</v>
      </c>
      <c r="O128" s="77">
        <v>0</v>
      </c>
      <c r="P128" s="77"/>
      <c r="Q128" s="77">
        <v>46511.735000000001</v>
      </c>
      <c r="R128" s="77">
        <v>46511.735000000001</v>
      </c>
      <c r="S128" s="77">
        <v>46511.735000000001</v>
      </c>
      <c r="T128" s="77">
        <v>46470.082699999999</v>
      </c>
      <c r="U128" s="77">
        <v>0</v>
      </c>
      <c r="V128" s="77"/>
      <c r="W128" s="77">
        <v>0</v>
      </c>
      <c r="X128" s="77">
        <v>0</v>
      </c>
      <c r="Y128" s="77">
        <v>0</v>
      </c>
      <c r="Z128" s="77">
        <v>0</v>
      </c>
      <c r="AA128" s="77">
        <v>0</v>
      </c>
      <c r="AB128" s="77"/>
      <c r="AC128" s="77">
        <v>0</v>
      </c>
      <c r="AD128" s="77">
        <v>0</v>
      </c>
      <c r="AE128" s="77">
        <v>0</v>
      </c>
      <c r="AF128" s="77">
        <v>0</v>
      </c>
      <c r="AG128" s="77">
        <v>0</v>
      </c>
      <c r="AH128" s="77"/>
      <c r="AI128" s="77">
        <v>-9182.8441999999923</v>
      </c>
      <c r="AJ128" s="77">
        <v>-9182.8441999999923</v>
      </c>
      <c r="AK128" s="77">
        <v>-9182.8441999999923</v>
      </c>
      <c r="AL128" s="77">
        <v>0</v>
      </c>
      <c r="AM128" s="77">
        <v>0</v>
      </c>
    </row>
    <row r="129" spans="1:39">
      <c r="A129" s="88">
        <v>33202</v>
      </c>
      <c r="B129" s="89" t="s">
        <v>115</v>
      </c>
      <c r="C129" s="76">
        <v>2.05E-4</v>
      </c>
      <c r="E129" s="77">
        <v>659.97000000000025</v>
      </c>
      <c r="F129" s="77">
        <v>659.97000000000025</v>
      </c>
      <c r="G129" s="77">
        <v>659.35500000000025</v>
      </c>
      <c r="H129" s="77">
        <v>686.13499999999999</v>
      </c>
      <c r="I129" s="77">
        <v>0</v>
      </c>
      <c r="J129" s="77"/>
      <c r="K129" s="77">
        <v>1145.335</v>
      </c>
      <c r="L129" s="77">
        <v>1145.335</v>
      </c>
      <c r="M129" s="77">
        <v>1144.72</v>
      </c>
      <c r="N129" s="77">
        <v>0</v>
      </c>
      <c r="O129" s="77">
        <v>0</v>
      </c>
      <c r="P129" s="77"/>
      <c r="Q129" s="77">
        <v>686.75</v>
      </c>
      <c r="R129" s="77">
        <v>686.75</v>
      </c>
      <c r="S129" s="77">
        <v>686.75</v>
      </c>
      <c r="T129" s="77">
        <v>686.13499999999999</v>
      </c>
      <c r="U129" s="77">
        <v>0</v>
      </c>
      <c r="V129" s="77"/>
      <c r="W129" s="77">
        <v>0</v>
      </c>
      <c r="X129" s="77">
        <v>0</v>
      </c>
      <c r="Y129" s="77">
        <v>0</v>
      </c>
      <c r="Z129" s="77">
        <v>0</v>
      </c>
      <c r="AA129" s="77">
        <v>0</v>
      </c>
      <c r="AB129" s="77"/>
      <c r="AC129" s="77">
        <v>0</v>
      </c>
      <c r="AD129" s="77">
        <v>0</v>
      </c>
      <c r="AE129" s="77">
        <v>0</v>
      </c>
      <c r="AF129" s="77">
        <v>0</v>
      </c>
      <c r="AG129" s="77">
        <v>0</v>
      </c>
      <c r="AH129" s="77"/>
      <c r="AI129" s="77">
        <v>-1172.1149999999998</v>
      </c>
      <c r="AJ129" s="77">
        <v>-1172.1149999999998</v>
      </c>
      <c r="AK129" s="77">
        <v>-1172.1149999999998</v>
      </c>
      <c r="AL129" s="77">
        <v>0</v>
      </c>
      <c r="AM129" s="77">
        <v>0</v>
      </c>
    </row>
    <row r="130" spans="1:39">
      <c r="A130" s="88">
        <v>33203</v>
      </c>
      <c r="B130" s="89" t="s">
        <v>116</v>
      </c>
      <c r="C130" s="76">
        <v>1.283E-4</v>
      </c>
      <c r="E130" s="77">
        <v>623.77999999999975</v>
      </c>
      <c r="F130" s="77">
        <v>623.77999999999975</v>
      </c>
      <c r="G130" s="77">
        <v>623.39509999999973</v>
      </c>
      <c r="H130" s="77">
        <v>429.42009999999999</v>
      </c>
      <c r="I130" s="77">
        <v>0</v>
      </c>
      <c r="J130" s="77"/>
      <c r="K130" s="77">
        <v>716.81209999999999</v>
      </c>
      <c r="L130" s="77">
        <v>716.81209999999999</v>
      </c>
      <c r="M130" s="77">
        <v>716.42719999999997</v>
      </c>
      <c r="N130" s="77">
        <v>0</v>
      </c>
      <c r="O130" s="77">
        <v>0</v>
      </c>
      <c r="P130" s="77"/>
      <c r="Q130" s="77">
        <v>429.80500000000001</v>
      </c>
      <c r="R130" s="77">
        <v>429.80500000000001</v>
      </c>
      <c r="S130" s="77">
        <v>429.80500000000001</v>
      </c>
      <c r="T130" s="77">
        <v>429.42009999999999</v>
      </c>
      <c r="U130" s="77">
        <v>0</v>
      </c>
      <c r="V130" s="77"/>
      <c r="W130" s="77">
        <v>0</v>
      </c>
      <c r="X130" s="77">
        <v>0</v>
      </c>
      <c r="Y130" s="77">
        <v>0</v>
      </c>
      <c r="Z130" s="77">
        <v>0</v>
      </c>
      <c r="AA130" s="77">
        <v>0</v>
      </c>
      <c r="AB130" s="77"/>
      <c r="AC130" s="77">
        <v>0</v>
      </c>
      <c r="AD130" s="77">
        <v>0</v>
      </c>
      <c r="AE130" s="77">
        <v>0</v>
      </c>
      <c r="AF130" s="77">
        <v>0</v>
      </c>
      <c r="AG130" s="77">
        <v>0</v>
      </c>
      <c r="AH130" s="77"/>
      <c r="AI130" s="77">
        <v>-522.83710000000019</v>
      </c>
      <c r="AJ130" s="77">
        <v>-522.83710000000019</v>
      </c>
      <c r="AK130" s="77">
        <v>-522.83710000000019</v>
      </c>
      <c r="AL130" s="77">
        <v>0</v>
      </c>
      <c r="AM130" s="77">
        <v>0</v>
      </c>
    </row>
    <row r="131" spans="1:39">
      <c r="A131" s="88">
        <v>33204</v>
      </c>
      <c r="B131" s="89" t="s">
        <v>117</v>
      </c>
      <c r="C131" s="76">
        <v>4.215E-4</v>
      </c>
      <c r="E131" s="77">
        <v>2225.2774999999997</v>
      </c>
      <c r="F131" s="77">
        <v>2225.2774999999997</v>
      </c>
      <c r="G131" s="77">
        <v>2224.0129999999995</v>
      </c>
      <c r="H131" s="77">
        <v>1410.7605000000001</v>
      </c>
      <c r="I131" s="77">
        <v>0</v>
      </c>
      <c r="J131" s="77"/>
      <c r="K131" s="77">
        <v>2354.9205000000002</v>
      </c>
      <c r="L131" s="77">
        <v>2354.9205000000002</v>
      </c>
      <c r="M131" s="77">
        <v>2353.6559999999999</v>
      </c>
      <c r="N131" s="77">
        <v>0</v>
      </c>
      <c r="O131" s="77">
        <v>0</v>
      </c>
      <c r="P131" s="77"/>
      <c r="Q131" s="77">
        <v>1412.0250000000001</v>
      </c>
      <c r="R131" s="77">
        <v>1412.0250000000001</v>
      </c>
      <c r="S131" s="77">
        <v>1412.0250000000001</v>
      </c>
      <c r="T131" s="77">
        <v>1410.7605000000001</v>
      </c>
      <c r="U131" s="77">
        <v>0</v>
      </c>
      <c r="V131" s="77"/>
      <c r="W131" s="77">
        <v>0</v>
      </c>
      <c r="X131" s="77">
        <v>0</v>
      </c>
      <c r="Y131" s="77">
        <v>0</v>
      </c>
      <c r="Z131" s="77">
        <v>0</v>
      </c>
      <c r="AA131" s="77">
        <v>0</v>
      </c>
      <c r="AB131" s="77"/>
      <c r="AC131" s="77">
        <v>0</v>
      </c>
      <c r="AD131" s="77">
        <v>0</v>
      </c>
      <c r="AE131" s="77">
        <v>0</v>
      </c>
      <c r="AF131" s="77">
        <v>0</v>
      </c>
      <c r="AG131" s="77">
        <v>0</v>
      </c>
      <c r="AH131" s="77"/>
      <c r="AI131" s="77">
        <v>-1541.6680000000006</v>
      </c>
      <c r="AJ131" s="77">
        <v>-1541.6680000000006</v>
      </c>
      <c r="AK131" s="77">
        <v>-1541.6680000000006</v>
      </c>
      <c r="AL131" s="77">
        <v>0</v>
      </c>
      <c r="AM131" s="77">
        <v>0</v>
      </c>
    </row>
    <row r="132" spans="1:39">
      <c r="A132" s="88">
        <v>33205</v>
      </c>
      <c r="B132" s="89" t="s">
        <v>118</v>
      </c>
      <c r="C132" s="76">
        <v>1.1609999999999999E-3</v>
      </c>
      <c r="E132" s="77">
        <v>10613.740000000002</v>
      </c>
      <c r="F132" s="77">
        <v>10613.740000000002</v>
      </c>
      <c r="G132" s="77">
        <v>10610.257000000001</v>
      </c>
      <c r="H132" s="77">
        <v>3885.8669999999997</v>
      </c>
      <c r="I132" s="77">
        <v>0</v>
      </c>
      <c r="J132" s="77"/>
      <c r="K132" s="77">
        <v>6486.5069999999996</v>
      </c>
      <c r="L132" s="77">
        <v>6486.5069999999996</v>
      </c>
      <c r="M132" s="77">
        <v>6483.0239999999994</v>
      </c>
      <c r="N132" s="77">
        <v>0</v>
      </c>
      <c r="O132" s="77">
        <v>0</v>
      </c>
      <c r="P132" s="77"/>
      <c r="Q132" s="77">
        <v>3889.35</v>
      </c>
      <c r="R132" s="77">
        <v>3889.35</v>
      </c>
      <c r="S132" s="77">
        <v>3889.35</v>
      </c>
      <c r="T132" s="77">
        <v>3885.8669999999997</v>
      </c>
      <c r="U132" s="77">
        <v>0</v>
      </c>
      <c r="V132" s="77"/>
      <c r="W132" s="77">
        <v>0</v>
      </c>
      <c r="X132" s="77">
        <v>0</v>
      </c>
      <c r="Y132" s="77">
        <v>0</v>
      </c>
      <c r="Z132" s="77">
        <v>0</v>
      </c>
      <c r="AA132" s="77">
        <v>0</v>
      </c>
      <c r="AB132" s="77"/>
      <c r="AC132" s="77">
        <v>237.88300000000163</v>
      </c>
      <c r="AD132" s="77">
        <v>237.88300000000163</v>
      </c>
      <c r="AE132" s="77">
        <v>237.88300000000163</v>
      </c>
      <c r="AF132" s="77">
        <v>0</v>
      </c>
      <c r="AG132" s="77">
        <v>0</v>
      </c>
      <c r="AH132" s="77"/>
      <c r="AI132" s="77">
        <v>0</v>
      </c>
      <c r="AJ132" s="77">
        <v>0</v>
      </c>
      <c r="AK132" s="77">
        <v>0</v>
      </c>
      <c r="AL132" s="77">
        <v>0</v>
      </c>
      <c r="AM132" s="77">
        <v>0</v>
      </c>
    </row>
    <row r="133" spans="1:39">
      <c r="A133" s="88">
        <v>33206</v>
      </c>
      <c r="B133" s="89" t="s">
        <v>119</v>
      </c>
      <c r="C133" s="76">
        <v>9.8999999999999994E-5</v>
      </c>
      <c r="E133" s="77">
        <v>734.56249999999977</v>
      </c>
      <c r="F133" s="77">
        <v>734.56249999999977</v>
      </c>
      <c r="G133" s="77">
        <v>734.26549999999975</v>
      </c>
      <c r="H133" s="77">
        <v>331.35299999999995</v>
      </c>
      <c r="I133" s="77">
        <v>0</v>
      </c>
      <c r="J133" s="77"/>
      <c r="K133" s="77">
        <v>553.11299999999994</v>
      </c>
      <c r="L133" s="77">
        <v>553.11299999999994</v>
      </c>
      <c r="M133" s="77">
        <v>552.81599999999992</v>
      </c>
      <c r="N133" s="77">
        <v>0</v>
      </c>
      <c r="O133" s="77">
        <v>0</v>
      </c>
      <c r="P133" s="77"/>
      <c r="Q133" s="77">
        <v>331.65</v>
      </c>
      <c r="R133" s="77">
        <v>331.65</v>
      </c>
      <c r="S133" s="77">
        <v>331.65</v>
      </c>
      <c r="T133" s="77">
        <v>331.35299999999995</v>
      </c>
      <c r="U133" s="77">
        <v>0</v>
      </c>
      <c r="V133" s="77"/>
      <c r="W133" s="77">
        <v>0</v>
      </c>
      <c r="X133" s="77">
        <v>0</v>
      </c>
      <c r="Y133" s="77">
        <v>0</v>
      </c>
      <c r="Z133" s="77">
        <v>0</v>
      </c>
      <c r="AA133" s="77">
        <v>0</v>
      </c>
      <c r="AB133" s="77"/>
      <c r="AC133" s="77">
        <v>0</v>
      </c>
      <c r="AD133" s="77">
        <v>0</v>
      </c>
      <c r="AE133" s="77">
        <v>0</v>
      </c>
      <c r="AF133" s="77">
        <v>0</v>
      </c>
      <c r="AG133" s="77">
        <v>0</v>
      </c>
      <c r="AH133" s="77"/>
      <c r="AI133" s="77">
        <v>-150.20050000000015</v>
      </c>
      <c r="AJ133" s="77">
        <v>-150.20050000000015</v>
      </c>
      <c r="AK133" s="77">
        <v>-150.20050000000015</v>
      </c>
      <c r="AL133" s="77">
        <v>0</v>
      </c>
      <c r="AM133" s="77">
        <v>0</v>
      </c>
    </row>
    <row r="134" spans="1:39">
      <c r="A134" s="88">
        <v>33207</v>
      </c>
      <c r="B134" s="89" t="s">
        <v>319</v>
      </c>
      <c r="C134" s="76">
        <v>2.8380000000000001E-4</v>
      </c>
      <c r="E134" s="77">
        <v>15.349999999999909</v>
      </c>
      <c r="F134" s="77">
        <v>15.349999999999909</v>
      </c>
      <c r="G134" s="77">
        <v>14.498599999999897</v>
      </c>
      <c r="H134" s="77">
        <v>949.87860000000001</v>
      </c>
      <c r="I134" s="77">
        <v>0</v>
      </c>
      <c r="J134" s="77"/>
      <c r="K134" s="77">
        <v>1585.5906</v>
      </c>
      <c r="L134" s="77">
        <v>1585.5906</v>
      </c>
      <c r="M134" s="77">
        <v>1584.7392</v>
      </c>
      <c r="N134" s="77">
        <v>0</v>
      </c>
      <c r="O134" s="77">
        <v>0</v>
      </c>
      <c r="P134" s="77"/>
      <c r="Q134" s="77">
        <v>950.73</v>
      </c>
      <c r="R134" s="77">
        <v>950.73</v>
      </c>
      <c r="S134" s="77">
        <v>950.73</v>
      </c>
      <c r="T134" s="77">
        <v>949.87860000000001</v>
      </c>
      <c r="U134" s="77">
        <v>0</v>
      </c>
      <c r="V134" s="77"/>
      <c r="W134" s="77">
        <v>0</v>
      </c>
      <c r="X134" s="77">
        <v>0</v>
      </c>
      <c r="Y134" s="77">
        <v>0</v>
      </c>
      <c r="Z134" s="77">
        <v>0</v>
      </c>
      <c r="AA134" s="77">
        <v>0</v>
      </c>
      <c r="AB134" s="77"/>
      <c r="AC134" s="77">
        <v>0</v>
      </c>
      <c r="AD134" s="77">
        <v>0</v>
      </c>
      <c r="AE134" s="77">
        <v>0</v>
      </c>
      <c r="AF134" s="77">
        <v>0</v>
      </c>
      <c r="AG134" s="77">
        <v>0</v>
      </c>
      <c r="AH134" s="77"/>
      <c r="AI134" s="77">
        <v>-2520.9706000000001</v>
      </c>
      <c r="AJ134" s="77">
        <v>-2520.9706000000001</v>
      </c>
      <c r="AK134" s="77">
        <v>-2520.9706000000001</v>
      </c>
      <c r="AL134" s="77">
        <v>0</v>
      </c>
      <c r="AM134" s="77">
        <v>0</v>
      </c>
    </row>
    <row r="135" spans="1:39">
      <c r="A135" s="88">
        <v>33208</v>
      </c>
      <c r="B135" s="89" t="s">
        <v>320</v>
      </c>
      <c r="C135" s="76">
        <v>0</v>
      </c>
      <c r="E135" s="77">
        <v>668.95749999999998</v>
      </c>
      <c r="F135" s="77">
        <v>668.95749999999998</v>
      </c>
      <c r="G135" s="77">
        <v>668.95749999999998</v>
      </c>
      <c r="H135" s="77">
        <v>0</v>
      </c>
      <c r="I135" s="77">
        <v>0</v>
      </c>
      <c r="J135" s="77"/>
      <c r="K135" s="77">
        <v>0</v>
      </c>
      <c r="L135" s="77">
        <v>0</v>
      </c>
      <c r="M135" s="77">
        <v>0</v>
      </c>
      <c r="N135" s="77">
        <v>0</v>
      </c>
      <c r="O135" s="77">
        <v>0</v>
      </c>
      <c r="P135" s="77"/>
      <c r="Q135" s="77">
        <v>0</v>
      </c>
      <c r="R135" s="77">
        <v>0</v>
      </c>
      <c r="S135" s="77">
        <v>0</v>
      </c>
      <c r="T135" s="77">
        <v>0</v>
      </c>
      <c r="U135" s="77">
        <v>0</v>
      </c>
      <c r="V135" s="77"/>
      <c r="W135" s="77">
        <v>0</v>
      </c>
      <c r="X135" s="77">
        <v>0</v>
      </c>
      <c r="Y135" s="77">
        <v>0</v>
      </c>
      <c r="Z135" s="77">
        <v>0</v>
      </c>
      <c r="AA135" s="77">
        <v>0</v>
      </c>
      <c r="AB135" s="77"/>
      <c r="AC135" s="77">
        <v>668.95749999999998</v>
      </c>
      <c r="AD135" s="77">
        <v>668.95749999999998</v>
      </c>
      <c r="AE135" s="77">
        <v>668.95749999999998</v>
      </c>
      <c r="AF135" s="77">
        <v>0</v>
      </c>
      <c r="AG135" s="77">
        <v>0</v>
      </c>
      <c r="AH135" s="77"/>
      <c r="AI135" s="77">
        <v>0</v>
      </c>
      <c r="AJ135" s="77">
        <v>0</v>
      </c>
      <c r="AK135" s="77">
        <v>0</v>
      </c>
      <c r="AL135" s="77">
        <v>0</v>
      </c>
      <c r="AM135" s="77">
        <v>0</v>
      </c>
    </row>
    <row r="136" spans="1:39">
      <c r="A136" s="88">
        <v>33209</v>
      </c>
      <c r="B136" s="89" t="s">
        <v>321</v>
      </c>
      <c r="C136" s="76">
        <v>6.9300000000000004E-5</v>
      </c>
      <c r="E136" s="77">
        <v>345.32749999999976</v>
      </c>
      <c r="F136" s="77">
        <v>345.32749999999976</v>
      </c>
      <c r="G136" s="77">
        <v>345.11959999999976</v>
      </c>
      <c r="H136" s="77">
        <v>231.94710000000001</v>
      </c>
      <c r="I136" s="77">
        <v>0</v>
      </c>
      <c r="J136" s="77"/>
      <c r="K136" s="77">
        <v>387.17910000000001</v>
      </c>
      <c r="L136" s="77">
        <v>387.17910000000001</v>
      </c>
      <c r="M136" s="77">
        <v>386.97120000000001</v>
      </c>
      <c r="N136" s="77">
        <v>0</v>
      </c>
      <c r="O136" s="77">
        <v>0</v>
      </c>
      <c r="P136" s="77"/>
      <c r="Q136" s="77">
        <v>232.155</v>
      </c>
      <c r="R136" s="77">
        <v>232.155</v>
      </c>
      <c r="S136" s="77">
        <v>232.155</v>
      </c>
      <c r="T136" s="77">
        <v>231.94710000000001</v>
      </c>
      <c r="U136" s="77">
        <v>0</v>
      </c>
      <c r="V136" s="77"/>
      <c r="W136" s="77">
        <v>0</v>
      </c>
      <c r="X136" s="77">
        <v>0</v>
      </c>
      <c r="Y136" s="77">
        <v>0</v>
      </c>
      <c r="Z136" s="77">
        <v>0</v>
      </c>
      <c r="AA136" s="77">
        <v>0</v>
      </c>
      <c r="AB136" s="77"/>
      <c r="AC136" s="77">
        <v>0</v>
      </c>
      <c r="AD136" s="77">
        <v>0</v>
      </c>
      <c r="AE136" s="77">
        <v>0</v>
      </c>
      <c r="AF136" s="77">
        <v>0</v>
      </c>
      <c r="AG136" s="77">
        <v>0</v>
      </c>
      <c r="AH136" s="77"/>
      <c r="AI136" s="77">
        <v>-274.00660000000028</v>
      </c>
      <c r="AJ136" s="77">
        <v>-274.00660000000028</v>
      </c>
      <c r="AK136" s="77">
        <v>-274.00660000000028</v>
      </c>
      <c r="AL136" s="77">
        <v>0</v>
      </c>
      <c r="AM136" s="77">
        <v>0</v>
      </c>
    </row>
    <row r="137" spans="1:39">
      <c r="A137" s="88">
        <v>33300</v>
      </c>
      <c r="B137" s="89" t="s">
        <v>120</v>
      </c>
      <c r="C137" s="76">
        <v>2.0338000000000001E-3</v>
      </c>
      <c r="E137" s="77">
        <v>17921.14</v>
      </c>
      <c r="F137" s="77">
        <v>17921.14</v>
      </c>
      <c r="G137" s="77">
        <v>17915.038599999996</v>
      </c>
      <c r="H137" s="77">
        <v>6807.1286</v>
      </c>
      <c r="I137" s="77">
        <v>0</v>
      </c>
      <c r="J137" s="77"/>
      <c r="K137" s="77">
        <v>11362.840600000001</v>
      </c>
      <c r="L137" s="77">
        <v>11362.840600000001</v>
      </c>
      <c r="M137" s="77">
        <v>11356.7392</v>
      </c>
      <c r="N137" s="77">
        <v>0</v>
      </c>
      <c r="O137" s="77">
        <v>0</v>
      </c>
      <c r="P137" s="77"/>
      <c r="Q137" s="77">
        <v>6813.2300000000005</v>
      </c>
      <c r="R137" s="77">
        <v>6813.2300000000005</v>
      </c>
      <c r="S137" s="77">
        <v>6813.2300000000005</v>
      </c>
      <c r="T137" s="77">
        <v>6807.1286</v>
      </c>
      <c r="U137" s="77">
        <v>0</v>
      </c>
      <c r="V137" s="77"/>
      <c r="W137" s="77">
        <v>0</v>
      </c>
      <c r="X137" s="77">
        <v>0</v>
      </c>
      <c r="Y137" s="77">
        <v>0</v>
      </c>
      <c r="Z137" s="77">
        <v>0</v>
      </c>
      <c r="AA137" s="77">
        <v>0</v>
      </c>
      <c r="AB137" s="77"/>
      <c r="AC137" s="77">
        <v>0</v>
      </c>
      <c r="AD137" s="77">
        <v>0</v>
      </c>
      <c r="AE137" s="77">
        <v>0</v>
      </c>
      <c r="AF137" s="77">
        <v>0</v>
      </c>
      <c r="AG137" s="77">
        <v>0</v>
      </c>
      <c r="AH137" s="77"/>
      <c r="AI137" s="77">
        <v>-254.93060000000332</v>
      </c>
      <c r="AJ137" s="77">
        <v>-254.93060000000332</v>
      </c>
      <c r="AK137" s="77">
        <v>-254.93060000000332</v>
      </c>
      <c r="AL137" s="77">
        <v>0</v>
      </c>
      <c r="AM137" s="77">
        <v>0</v>
      </c>
    </row>
    <row r="138" spans="1:39">
      <c r="A138" s="88">
        <v>33305</v>
      </c>
      <c r="B138" s="89" t="s">
        <v>121</v>
      </c>
      <c r="C138" s="76">
        <v>4.8710000000000002E-4</v>
      </c>
      <c r="E138" s="77">
        <v>6565.4749999999995</v>
      </c>
      <c r="F138" s="77">
        <v>6565.4749999999995</v>
      </c>
      <c r="G138" s="77">
        <v>6564.0136999999995</v>
      </c>
      <c r="H138" s="77">
        <v>1630.3237000000001</v>
      </c>
      <c r="I138" s="77">
        <v>0</v>
      </c>
      <c r="J138" s="77"/>
      <c r="K138" s="77">
        <v>2721.4277000000002</v>
      </c>
      <c r="L138" s="77">
        <v>2721.4277000000002</v>
      </c>
      <c r="M138" s="77">
        <v>2719.9664000000002</v>
      </c>
      <c r="N138" s="77">
        <v>0</v>
      </c>
      <c r="O138" s="77">
        <v>0</v>
      </c>
      <c r="P138" s="77"/>
      <c r="Q138" s="77">
        <v>1631.7850000000001</v>
      </c>
      <c r="R138" s="77">
        <v>1631.7850000000001</v>
      </c>
      <c r="S138" s="77">
        <v>1631.7850000000001</v>
      </c>
      <c r="T138" s="77">
        <v>1630.3237000000001</v>
      </c>
      <c r="U138" s="77">
        <v>0</v>
      </c>
      <c r="V138" s="77"/>
      <c r="W138" s="77">
        <v>0</v>
      </c>
      <c r="X138" s="77">
        <v>0</v>
      </c>
      <c r="Y138" s="77">
        <v>0</v>
      </c>
      <c r="Z138" s="77">
        <v>0</v>
      </c>
      <c r="AA138" s="77">
        <v>0</v>
      </c>
      <c r="AB138" s="77"/>
      <c r="AC138" s="77">
        <v>2212.2622999999994</v>
      </c>
      <c r="AD138" s="77">
        <v>2212.2622999999994</v>
      </c>
      <c r="AE138" s="77">
        <v>2212.2622999999994</v>
      </c>
      <c r="AF138" s="77">
        <v>0</v>
      </c>
      <c r="AG138" s="77">
        <v>0</v>
      </c>
      <c r="AH138" s="77"/>
      <c r="AI138" s="77">
        <v>0</v>
      </c>
      <c r="AJ138" s="77">
        <v>0</v>
      </c>
      <c r="AK138" s="77">
        <v>0</v>
      </c>
      <c r="AL138" s="77">
        <v>0</v>
      </c>
      <c r="AM138" s="77">
        <v>0</v>
      </c>
    </row>
    <row r="139" spans="1:39">
      <c r="A139" s="88">
        <v>33400</v>
      </c>
      <c r="B139" s="89" t="s">
        <v>122</v>
      </c>
      <c r="C139" s="76">
        <v>1.80564E-2</v>
      </c>
      <c r="E139" s="77">
        <v>162873.24</v>
      </c>
      <c r="F139" s="77">
        <v>162873.24</v>
      </c>
      <c r="G139" s="77">
        <v>162819.07079999999</v>
      </c>
      <c r="H139" s="77">
        <v>60434.770799999998</v>
      </c>
      <c r="I139" s="77">
        <v>0</v>
      </c>
      <c r="J139" s="77"/>
      <c r="K139" s="77">
        <v>100881.10679999999</v>
      </c>
      <c r="L139" s="77">
        <v>100881.10679999999</v>
      </c>
      <c r="M139" s="77">
        <v>100826.9376</v>
      </c>
      <c r="N139" s="77">
        <v>0</v>
      </c>
      <c r="O139" s="77">
        <v>0</v>
      </c>
      <c r="P139" s="77"/>
      <c r="Q139" s="77">
        <v>60488.94</v>
      </c>
      <c r="R139" s="77">
        <v>60488.94</v>
      </c>
      <c r="S139" s="77">
        <v>60488.94</v>
      </c>
      <c r="T139" s="77">
        <v>60434.770799999998</v>
      </c>
      <c r="U139" s="77">
        <v>0</v>
      </c>
      <c r="V139" s="77"/>
      <c r="W139" s="77">
        <v>0</v>
      </c>
      <c r="X139" s="77">
        <v>0</v>
      </c>
      <c r="Y139" s="77">
        <v>0</v>
      </c>
      <c r="Z139" s="77">
        <v>0</v>
      </c>
      <c r="AA139" s="77">
        <v>0</v>
      </c>
      <c r="AB139" s="77"/>
      <c r="AC139" s="77">
        <v>1503.1931999999797</v>
      </c>
      <c r="AD139" s="77">
        <v>1503.1931999999797</v>
      </c>
      <c r="AE139" s="77">
        <v>1503.1931999999797</v>
      </c>
      <c r="AF139" s="77">
        <v>0</v>
      </c>
      <c r="AG139" s="77">
        <v>0</v>
      </c>
      <c r="AH139" s="77"/>
      <c r="AI139" s="77">
        <v>0</v>
      </c>
      <c r="AJ139" s="77">
        <v>0</v>
      </c>
      <c r="AK139" s="77">
        <v>0</v>
      </c>
      <c r="AL139" s="77">
        <v>0</v>
      </c>
      <c r="AM139" s="77">
        <v>0</v>
      </c>
    </row>
    <row r="140" spans="1:39">
      <c r="A140" s="88">
        <v>33402</v>
      </c>
      <c r="B140" s="89" t="s">
        <v>123</v>
      </c>
      <c r="C140" s="76">
        <v>1.4579999999999999E-4</v>
      </c>
      <c r="E140" s="77">
        <v>994.38000000000011</v>
      </c>
      <c r="F140" s="77">
        <v>994.38000000000011</v>
      </c>
      <c r="G140" s="77">
        <v>993.94260000000008</v>
      </c>
      <c r="H140" s="77">
        <v>487.99259999999998</v>
      </c>
      <c r="I140" s="77">
        <v>0</v>
      </c>
      <c r="J140" s="77"/>
      <c r="K140" s="77">
        <v>814.58459999999991</v>
      </c>
      <c r="L140" s="77">
        <v>814.58459999999991</v>
      </c>
      <c r="M140" s="77">
        <v>814.1472</v>
      </c>
      <c r="N140" s="77">
        <v>0</v>
      </c>
      <c r="O140" s="77">
        <v>0</v>
      </c>
      <c r="P140" s="77"/>
      <c r="Q140" s="77">
        <v>488.42999999999995</v>
      </c>
      <c r="R140" s="77">
        <v>488.42999999999995</v>
      </c>
      <c r="S140" s="77">
        <v>488.42999999999995</v>
      </c>
      <c r="T140" s="77">
        <v>487.99259999999998</v>
      </c>
      <c r="U140" s="77">
        <v>0</v>
      </c>
      <c r="V140" s="77"/>
      <c r="W140" s="77">
        <v>0</v>
      </c>
      <c r="X140" s="77">
        <v>0</v>
      </c>
      <c r="Y140" s="77">
        <v>0</v>
      </c>
      <c r="Z140" s="77">
        <v>0</v>
      </c>
      <c r="AA140" s="77">
        <v>0</v>
      </c>
      <c r="AB140" s="77"/>
      <c r="AC140" s="77">
        <v>0</v>
      </c>
      <c r="AD140" s="77">
        <v>0</v>
      </c>
      <c r="AE140" s="77">
        <v>0</v>
      </c>
      <c r="AF140" s="77">
        <v>0</v>
      </c>
      <c r="AG140" s="77">
        <v>0</v>
      </c>
      <c r="AH140" s="77"/>
      <c r="AI140" s="77">
        <v>-308.63459999999986</v>
      </c>
      <c r="AJ140" s="77">
        <v>-308.63459999999986</v>
      </c>
      <c r="AK140" s="77">
        <v>-308.63459999999986</v>
      </c>
      <c r="AL140" s="77">
        <v>0</v>
      </c>
      <c r="AM140" s="77">
        <v>0</v>
      </c>
    </row>
    <row r="141" spans="1:39">
      <c r="A141" s="88">
        <v>33405</v>
      </c>
      <c r="B141" s="89" t="s">
        <v>124</v>
      </c>
      <c r="C141" s="76">
        <v>1.7166E-3</v>
      </c>
      <c r="E141" s="77">
        <v>18963.829999999998</v>
      </c>
      <c r="F141" s="77">
        <v>18963.829999999998</v>
      </c>
      <c r="G141" s="77">
        <v>18958.680199999999</v>
      </c>
      <c r="H141" s="77">
        <v>5745.4601999999995</v>
      </c>
      <c r="I141" s="77">
        <v>0</v>
      </c>
      <c r="J141" s="77"/>
      <c r="K141" s="77">
        <v>9590.6442000000006</v>
      </c>
      <c r="L141" s="77">
        <v>9590.6442000000006</v>
      </c>
      <c r="M141" s="77">
        <v>9585.4943999999996</v>
      </c>
      <c r="N141" s="77">
        <v>0</v>
      </c>
      <c r="O141" s="77">
        <v>0</v>
      </c>
      <c r="P141" s="77"/>
      <c r="Q141" s="77">
        <v>5750.61</v>
      </c>
      <c r="R141" s="77">
        <v>5750.61</v>
      </c>
      <c r="S141" s="77">
        <v>5750.61</v>
      </c>
      <c r="T141" s="77">
        <v>5745.4601999999995</v>
      </c>
      <c r="U141" s="77">
        <v>0</v>
      </c>
      <c r="V141" s="77"/>
      <c r="W141" s="77">
        <v>0</v>
      </c>
      <c r="X141" s="77">
        <v>0</v>
      </c>
      <c r="Y141" s="77">
        <v>0</v>
      </c>
      <c r="Z141" s="77">
        <v>0</v>
      </c>
      <c r="AA141" s="77">
        <v>0</v>
      </c>
      <c r="AB141" s="77"/>
      <c r="AC141" s="77">
        <v>3622.5757999999987</v>
      </c>
      <c r="AD141" s="77">
        <v>3622.5757999999987</v>
      </c>
      <c r="AE141" s="77">
        <v>3622.5757999999987</v>
      </c>
      <c r="AF141" s="77">
        <v>0</v>
      </c>
      <c r="AG141" s="77">
        <v>0</v>
      </c>
      <c r="AH141" s="77"/>
      <c r="AI141" s="77">
        <v>0</v>
      </c>
      <c r="AJ141" s="77">
        <v>0</v>
      </c>
      <c r="AK141" s="77">
        <v>0</v>
      </c>
      <c r="AL141" s="77">
        <v>0</v>
      </c>
      <c r="AM141" s="77">
        <v>0</v>
      </c>
    </row>
    <row r="142" spans="1:39">
      <c r="A142" s="88">
        <v>33500</v>
      </c>
      <c r="B142" s="89" t="s">
        <v>125</v>
      </c>
      <c r="C142" s="76">
        <v>2.8739E-3</v>
      </c>
      <c r="E142" s="77">
        <v>25274.917500000003</v>
      </c>
      <c r="F142" s="77">
        <v>25274.917500000003</v>
      </c>
      <c r="G142" s="77">
        <v>25266.2958</v>
      </c>
      <c r="H142" s="77">
        <v>9618.9433000000008</v>
      </c>
      <c r="I142" s="77">
        <v>0</v>
      </c>
      <c r="J142" s="77"/>
      <c r="K142" s="77">
        <v>16056.479299999999</v>
      </c>
      <c r="L142" s="77">
        <v>16056.479299999999</v>
      </c>
      <c r="M142" s="77">
        <v>16047.857599999999</v>
      </c>
      <c r="N142" s="77">
        <v>0</v>
      </c>
      <c r="O142" s="77">
        <v>0</v>
      </c>
      <c r="P142" s="77"/>
      <c r="Q142" s="77">
        <v>9627.5650000000005</v>
      </c>
      <c r="R142" s="77">
        <v>9627.5650000000005</v>
      </c>
      <c r="S142" s="77">
        <v>9627.5650000000005</v>
      </c>
      <c r="T142" s="77">
        <v>9618.9433000000008</v>
      </c>
      <c r="U142" s="77">
        <v>0</v>
      </c>
      <c r="V142" s="77"/>
      <c r="W142" s="77">
        <v>0</v>
      </c>
      <c r="X142" s="77">
        <v>0</v>
      </c>
      <c r="Y142" s="77">
        <v>0</v>
      </c>
      <c r="Z142" s="77">
        <v>0</v>
      </c>
      <c r="AA142" s="77">
        <v>0</v>
      </c>
      <c r="AB142" s="77"/>
      <c r="AC142" s="77">
        <v>0</v>
      </c>
      <c r="AD142" s="77">
        <v>0</v>
      </c>
      <c r="AE142" s="77">
        <v>0</v>
      </c>
      <c r="AF142" s="77">
        <v>0</v>
      </c>
      <c r="AG142" s="77">
        <v>0</v>
      </c>
      <c r="AH142" s="77"/>
      <c r="AI142" s="77">
        <v>-409.12679999999818</v>
      </c>
      <c r="AJ142" s="77">
        <v>-409.12679999999818</v>
      </c>
      <c r="AK142" s="77">
        <v>-409.12679999999818</v>
      </c>
      <c r="AL142" s="77">
        <v>0</v>
      </c>
      <c r="AM142" s="77">
        <v>0</v>
      </c>
    </row>
    <row r="143" spans="1:39">
      <c r="A143" s="88">
        <v>33501</v>
      </c>
      <c r="B143" s="89" t="s">
        <v>126</v>
      </c>
      <c r="C143" s="76">
        <v>6.7899999999999997E-5</v>
      </c>
      <c r="E143" s="77">
        <v>401.17000000000019</v>
      </c>
      <c r="F143" s="77">
        <v>401.17000000000019</v>
      </c>
      <c r="G143" s="77">
        <v>400.96630000000016</v>
      </c>
      <c r="H143" s="77">
        <v>227.26129999999998</v>
      </c>
      <c r="I143" s="77">
        <v>0</v>
      </c>
      <c r="J143" s="77"/>
      <c r="K143" s="77">
        <v>379.35730000000001</v>
      </c>
      <c r="L143" s="77">
        <v>379.35730000000001</v>
      </c>
      <c r="M143" s="77">
        <v>379.15359999999998</v>
      </c>
      <c r="N143" s="77">
        <v>0</v>
      </c>
      <c r="O143" s="77">
        <v>0</v>
      </c>
      <c r="P143" s="77"/>
      <c r="Q143" s="77">
        <v>227.465</v>
      </c>
      <c r="R143" s="77">
        <v>227.465</v>
      </c>
      <c r="S143" s="77">
        <v>227.465</v>
      </c>
      <c r="T143" s="77">
        <v>227.26129999999998</v>
      </c>
      <c r="U143" s="77">
        <v>0</v>
      </c>
      <c r="V143" s="77"/>
      <c r="W143" s="77">
        <v>0</v>
      </c>
      <c r="X143" s="77">
        <v>0</v>
      </c>
      <c r="Y143" s="77">
        <v>0</v>
      </c>
      <c r="Z143" s="77">
        <v>0</v>
      </c>
      <c r="AA143" s="77">
        <v>0</v>
      </c>
      <c r="AB143" s="77"/>
      <c r="AC143" s="77">
        <v>0</v>
      </c>
      <c r="AD143" s="77">
        <v>0</v>
      </c>
      <c r="AE143" s="77">
        <v>0</v>
      </c>
      <c r="AF143" s="77">
        <v>0</v>
      </c>
      <c r="AG143" s="77">
        <v>0</v>
      </c>
      <c r="AH143" s="77"/>
      <c r="AI143" s="77">
        <v>-205.65229999999985</v>
      </c>
      <c r="AJ143" s="77">
        <v>-205.65229999999985</v>
      </c>
      <c r="AK143" s="77">
        <v>-205.65229999999985</v>
      </c>
      <c r="AL143" s="77">
        <v>0</v>
      </c>
      <c r="AM143" s="77">
        <v>0</v>
      </c>
    </row>
    <row r="144" spans="1:39">
      <c r="A144" s="88">
        <v>33600</v>
      </c>
      <c r="B144" s="89" t="s">
        <v>127</v>
      </c>
      <c r="C144" s="76">
        <v>9.7339999999999996E-3</v>
      </c>
      <c r="E144" s="77">
        <v>79725.89499999996</v>
      </c>
      <c r="F144" s="77">
        <v>79725.89499999996</v>
      </c>
      <c r="G144" s="77">
        <v>79696.692999999956</v>
      </c>
      <c r="H144" s="77">
        <v>32579.698</v>
      </c>
      <c r="I144" s="77">
        <v>0</v>
      </c>
      <c r="J144" s="77"/>
      <c r="K144" s="77">
        <v>54383.858</v>
      </c>
      <c r="L144" s="77">
        <v>54383.858</v>
      </c>
      <c r="M144" s="77">
        <v>54354.655999999995</v>
      </c>
      <c r="N144" s="77">
        <v>0</v>
      </c>
      <c r="O144" s="77">
        <v>0</v>
      </c>
      <c r="P144" s="77"/>
      <c r="Q144" s="77">
        <v>32608.899999999998</v>
      </c>
      <c r="R144" s="77">
        <v>32608.899999999998</v>
      </c>
      <c r="S144" s="77">
        <v>32608.899999999998</v>
      </c>
      <c r="T144" s="77">
        <v>32579.698</v>
      </c>
      <c r="U144" s="77">
        <v>0</v>
      </c>
      <c r="V144" s="77"/>
      <c r="W144" s="77">
        <v>0</v>
      </c>
      <c r="X144" s="77">
        <v>0</v>
      </c>
      <c r="Y144" s="77">
        <v>0</v>
      </c>
      <c r="Z144" s="77">
        <v>0</v>
      </c>
      <c r="AA144" s="77">
        <v>0</v>
      </c>
      <c r="AB144" s="77"/>
      <c r="AC144" s="77">
        <v>0</v>
      </c>
      <c r="AD144" s="77">
        <v>0</v>
      </c>
      <c r="AE144" s="77">
        <v>0</v>
      </c>
      <c r="AF144" s="77">
        <v>0</v>
      </c>
      <c r="AG144" s="77">
        <v>0</v>
      </c>
      <c r="AH144" s="77"/>
      <c r="AI144" s="77">
        <v>-7266.8630000000412</v>
      </c>
      <c r="AJ144" s="77">
        <v>-7266.8630000000412</v>
      </c>
      <c r="AK144" s="77">
        <v>-7266.8630000000412</v>
      </c>
      <c r="AL144" s="77">
        <v>0</v>
      </c>
      <c r="AM144" s="77">
        <v>0</v>
      </c>
    </row>
    <row r="145" spans="1:39">
      <c r="A145" s="88">
        <v>33605</v>
      </c>
      <c r="B145" s="89" t="s">
        <v>128</v>
      </c>
      <c r="C145" s="76">
        <v>1.2463999999999999E-3</v>
      </c>
      <c r="E145" s="77">
        <v>14691.135000000006</v>
      </c>
      <c r="F145" s="77">
        <v>14691.135000000006</v>
      </c>
      <c r="G145" s="77">
        <v>14687.395800000006</v>
      </c>
      <c r="H145" s="77">
        <v>4171.7007999999996</v>
      </c>
      <c r="I145" s="77">
        <v>0</v>
      </c>
      <c r="J145" s="77"/>
      <c r="K145" s="77">
        <v>6963.6367999999993</v>
      </c>
      <c r="L145" s="77">
        <v>6963.6367999999993</v>
      </c>
      <c r="M145" s="77">
        <v>6959.8975999999993</v>
      </c>
      <c r="N145" s="77">
        <v>0</v>
      </c>
      <c r="O145" s="77">
        <v>0</v>
      </c>
      <c r="P145" s="77"/>
      <c r="Q145" s="77">
        <v>4175.4399999999996</v>
      </c>
      <c r="R145" s="77">
        <v>4175.4399999999996</v>
      </c>
      <c r="S145" s="77">
        <v>4175.4399999999996</v>
      </c>
      <c r="T145" s="77">
        <v>4171.7007999999996</v>
      </c>
      <c r="U145" s="77">
        <v>0</v>
      </c>
      <c r="V145" s="77"/>
      <c r="W145" s="77">
        <v>0</v>
      </c>
      <c r="X145" s="77">
        <v>0</v>
      </c>
      <c r="Y145" s="77">
        <v>0</v>
      </c>
      <c r="Z145" s="77">
        <v>0</v>
      </c>
      <c r="AA145" s="77">
        <v>0</v>
      </c>
      <c r="AB145" s="77"/>
      <c r="AC145" s="77">
        <v>3552.0582000000068</v>
      </c>
      <c r="AD145" s="77">
        <v>3552.0582000000068</v>
      </c>
      <c r="AE145" s="77">
        <v>3552.0582000000068</v>
      </c>
      <c r="AF145" s="77">
        <v>0</v>
      </c>
      <c r="AG145" s="77">
        <v>0</v>
      </c>
      <c r="AH145" s="77"/>
      <c r="AI145" s="77">
        <v>0</v>
      </c>
      <c r="AJ145" s="77">
        <v>0</v>
      </c>
      <c r="AK145" s="77">
        <v>0</v>
      </c>
      <c r="AL145" s="77">
        <v>0</v>
      </c>
      <c r="AM145" s="77">
        <v>0</v>
      </c>
    </row>
    <row r="146" spans="1:39">
      <c r="A146" s="88">
        <v>33700</v>
      </c>
      <c r="B146" s="89" t="s">
        <v>129</v>
      </c>
      <c r="C146" s="76">
        <v>6.6239999999999995E-4</v>
      </c>
      <c r="E146" s="77">
        <v>6506.0350000000017</v>
      </c>
      <c r="F146" s="77">
        <v>6506.0350000000017</v>
      </c>
      <c r="G146" s="77">
        <v>6504.0478000000012</v>
      </c>
      <c r="H146" s="77">
        <v>2217.0527999999999</v>
      </c>
      <c r="I146" s="77">
        <v>0</v>
      </c>
      <c r="J146" s="77"/>
      <c r="K146" s="77">
        <v>3700.8287999999998</v>
      </c>
      <c r="L146" s="77">
        <v>3700.8287999999998</v>
      </c>
      <c r="M146" s="77">
        <v>3698.8415999999997</v>
      </c>
      <c r="N146" s="77">
        <v>0</v>
      </c>
      <c r="O146" s="77">
        <v>0</v>
      </c>
      <c r="P146" s="77"/>
      <c r="Q146" s="77">
        <v>2219.04</v>
      </c>
      <c r="R146" s="77">
        <v>2219.04</v>
      </c>
      <c r="S146" s="77">
        <v>2219.04</v>
      </c>
      <c r="T146" s="77">
        <v>2217.0527999999999</v>
      </c>
      <c r="U146" s="77">
        <v>0</v>
      </c>
      <c r="V146" s="77"/>
      <c r="W146" s="77">
        <v>0</v>
      </c>
      <c r="X146" s="77">
        <v>0</v>
      </c>
      <c r="Y146" s="77">
        <v>0</v>
      </c>
      <c r="Z146" s="77">
        <v>0</v>
      </c>
      <c r="AA146" s="77">
        <v>0</v>
      </c>
      <c r="AB146" s="77"/>
      <c r="AC146" s="77">
        <v>586.16620000000148</v>
      </c>
      <c r="AD146" s="77">
        <v>586.16620000000148</v>
      </c>
      <c r="AE146" s="77">
        <v>586.16620000000148</v>
      </c>
      <c r="AF146" s="77">
        <v>0</v>
      </c>
      <c r="AG146" s="77">
        <v>0</v>
      </c>
      <c r="AH146" s="77"/>
      <c r="AI146" s="77">
        <v>0</v>
      </c>
      <c r="AJ146" s="77">
        <v>0</v>
      </c>
      <c r="AK146" s="77">
        <v>0</v>
      </c>
      <c r="AL146" s="77">
        <v>0</v>
      </c>
      <c r="AM146" s="77">
        <v>0</v>
      </c>
    </row>
    <row r="147" spans="1:39">
      <c r="A147" s="88">
        <v>33800</v>
      </c>
      <c r="B147" s="89" t="s">
        <v>130</v>
      </c>
      <c r="C147" s="76">
        <v>5.1219999999999998E-4</v>
      </c>
      <c r="E147" s="77">
        <v>4534.5350000000008</v>
      </c>
      <c r="F147" s="77">
        <v>4534.5350000000008</v>
      </c>
      <c r="G147" s="77">
        <v>4532.9984000000013</v>
      </c>
      <c r="H147" s="77">
        <v>1714.3334</v>
      </c>
      <c r="I147" s="77">
        <v>0</v>
      </c>
      <c r="J147" s="77"/>
      <c r="K147" s="77">
        <v>2861.6614</v>
      </c>
      <c r="L147" s="77">
        <v>2861.6614</v>
      </c>
      <c r="M147" s="77">
        <v>2860.1248000000001</v>
      </c>
      <c r="N147" s="77">
        <v>0</v>
      </c>
      <c r="O147" s="77">
        <v>0</v>
      </c>
      <c r="P147" s="77"/>
      <c r="Q147" s="77">
        <v>1715.87</v>
      </c>
      <c r="R147" s="77">
        <v>1715.87</v>
      </c>
      <c r="S147" s="77">
        <v>1715.87</v>
      </c>
      <c r="T147" s="77">
        <v>1714.3334</v>
      </c>
      <c r="U147" s="77">
        <v>0</v>
      </c>
      <c r="V147" s="77"/>
      <c r="W147" s="77">
        <v>0</v>
      </c>
      <c r="X147" s="77">
        <v>0</v>
      </c>
      <c r="Y147" s="77">
        <v>0</v>
      </c>
      <c r="Z147" s="77">
        <v>0</v>
      </c>
      <c r="AA147" s="77">
        <v>0</v>
      </c>
      <c r="AB147" s="77"/>
      <c r="AC147" s="77">
        <v>0</v>
      </c>
      <c r="AD147" s="77">
        <v>0</v>
      </c>
      <c r="AE147" s="77">
        <v>0</v>
      </c>
      <c r="AF147" s="77">
        <v>0</v>
      </c>
      <c r="AG147" s="77">
        <v>0</v>
      </c>
      <c r="AH147" s="77"/>
      <c r="AI147" s="77">
        <v>-42.996399999999085</v>
      </c>
      <c r="AJ147" s="77">
        <v>-42.996399999999085</v>
      </c>
      <c r="AK147" s="77">
        <v>-42.996399999999085</v>
      </c>
      <c r="AL147" s="77">
        <v>0</v>
      </c>
      <c r="AM147" s="77">
        <v>0</v>
      </c>
    </row>
    <row r="148" spans="1:39">
      <c r="A148" s="88">
        <v>33900</v>
      </c>
      <c r="B148" s="89" t="s">
        <v>131</v>
      </c>
      <c r="C148" s="76">
        <v>2.5641000000000001E-3</v>
      </c>
      <c r="E148" s="77">
        <v>25847.347499999989</v>
      </c>
      <c r="F148" s="77">
        <v>25847.347499999989</v>
      </c>
      <c r="G148" s="77">
        <v>25839.655199999987</v>
      </c>
      <c r="H148" s="77">
        <v>8582.0427</v>
      </c>
      <c r="I148" s="77">
        <v>0</v>
      </c>
      <c r="J148" s="77"/>
      <c r="K148" s="77">
        <v>14325.626700000001</v>
      </c>
      <c r="L148" s="77">
        <v>14325.626700000001</v>
      </c>
      <c r="M148" s="77">
        <v>14317.9344</v>
      </c>
      <c r="N148" s="77">
        <v>0</v>
      </c>
      <c r="O148" s="77">
        <v>0</v>
      </c>
      <c r="P148" s="77"/>
      <c r="Q148" s="77">
        <v>8589.7350000000006</v>
      </c>
      <c r="R148" s="77">
        <v>8589.7350000000006</v>
      </c>
      <c r="S148" s="77">
        <v>8589.7350000000006</v>
      </c>
      <c r="T148" s="77">
        <v>8582.0427</v>
      </c>
      <c r="U148" s="77">
        <v>0</v>
      </c>
      <c r="V148" s="77"/>
      <c r="W148" s="77">
        <v>0</v>
      </c>
      <c r="X148" s="77">
        <v>0</v>
      </c>
      <c r="Y148" s="77">
        <v>0</v>
      </c>
      <c r="Z148" s="77">
        <v>0</v>
      </c>
      <c r="AA148" s="77">
        <v>0</v>
      </c>
      <c r="AB148" s="77"/>
      <c r="AC148" s="77">
        <v>2931.9857999999876</v>
      </c>
      <c r="AD148" s="77">
        <v>2931.9857999999876</v>
      </c>
      <c r="AE148" s="77">
        <v>2931.9857999999876</v>
      </c>
      <c r="AF148" s="77">
        <v>0</v>
      </c>
      <c r="AG148" s="77">
        <v>0</v>
      </c>
      <c r="AH148" s="77"/>
      <c r="AI148" s="77">
        <v>0</v>
      </c>
      <c r="AJ148" s="77">
        <v>0</v>
      </c>
      <c r="AK148" s="77">
        <v>0</v>
      </c>
      <c r="AL148" s="77">
        <v>0</v>
      </c>
      <c r="AM148" s="77">
        <v>0</v>
      </c>
    </row>
    <row r="149" spans="1:39">
      <c r="A149" s="88">
        <v>34000</v>
      </c>
      <c r="B149" s="89" t="s">
        <v>132</v>
      </c>
      <c r="C149" s="76">
        <v>1.1677E-3</v>
      </c>
      <c r="E149" s="77">
        <v>9376.93</v>
      </c>
      <c r="F149" s="77">
        <v>9376.93</v>
      </c>
      <c r="G149" s="77">
        <v>9373.4269000000022</v>
      </c>
      <c r="H149" s="77">
        <v>3908.2919000000002</v>
      </c>
      <c r="I149" s="77">
        <v>0</v>
      </c>
      <c r="J149" s="77"/>
      <c r="K149" s="77">
        <v>6523.9399000000003</v>
      </c>
      <c r="L149" s="77">
        <v>6523.9399000000003</v>
      </c>
      <c r="M149" s="77">
        <v>6520.4368000000004</v>
      </c>
      <c r="N149" s="77">
        <v>0</v>
      </c>
      <c r="O149" s="77">
        <v>0</v>
      </c>
      <c r="P149" s="77"/>
      <c r="Q149" s="77">
        <v>3911.7950000000001</v>
      </c>
      <c r="R149" s="77">
        <v>3911.7950000000001</v>
      </c>
      <c r="S149" s="77">
        <v>3911.7950000000001</v>
      </c>
      <c r="T149" s="77">
        <v>3908.2919000000002</v>
      </c>
      <c r="U149" s="77">
        <v>0</v>
      </c>
      <c r="V149" s="77"/>
      <c r="W149" s="77">
        <v>0</v>
      </c>
      <c r="X149" s="77">
        <v>0</v>
      </c>
      <c r="Y149" s="77">
        <v>0</v>
      </c>
      <c r="Z149" s="77">
        <v>0</v>
      </c>
      <c r="AA149" s="77">
        <v>0</v>
      </c>
      <c r="AB149" s="77"/>
      <c r="AC149" s="77">
        <v>0</v>
      </c>
      <c r="AD149" s="77">
        <v>0</v>
      </c>
      <c r="AE149" s="77">
        <v>0</v>
      </c>
      <c r="AF149" s="77">
        <v>0</v>
      </c>
      <c r="AG149" s="77">
        <v>0</v>
      </c>
      <c r="AH149" s="77"/>
      <c r="AI149" s="77">
        <v>-1058.8048999999992</v>
      </c>
      <c r="AJ149" s="77">
        <v>-1058.8048999999992</v>
      </c>
      <c r="AK149" s="77">
        <v>-1058.8048999999992</v>
      </c>
      <c r="AL149" s="77">
        <v>0</v>
      </c>
      <c r="AM149" s="77">
        <v>0</v>
      </c>
    </row>
    <row r="150" spans="1:39">
      <c r="A150" s="88">
        <v>34100</v>
      </c>
      <c r="B150" s="89" t="s">
        <v>133</v>
      </c>
      <c r="C150" s="76">
        <v>2.61458E-2</v>
      </c>
      <c r="E150" s="77">
        <v>218545.55249999999</v>
      </c>
      <c r="F150" s="77">
        <v>218545.55249999999</v>
      </c>
      <c r="G150" s="77">
        <v>218467.1151</v>
      </c>
      <c r="H150" s="77">
        <v>87509.992599999998</v>
      </c>
      <c r="I150" s="77">
        <v>0</v>
      </c>
      <c r="J150" s="77"/>
      <c r="K150" s="77">
        <v>146076.5846</v>
      </c>
      <c r="L150" s="77">
        <v>146076.5846</v>
      </c>
      <c r="M150" s="77">
        <v>145998.14720000001</v>
      </c>
      <c r="N150" s="77">
        <v>0</v>
      </c>
      <c r="O150" s="77">
        <v>0</v>
      </c>
      <c r="P150" s="77"/>
      <c r="Q150" s="77">
        <v>87588.430000000008</v>
      </c>
      <c r="R150" s="77">
        <v>87588.430000000008</v>
      </c>
      <c r="S150" s="77">
        <v>87588.430000000008</v>
      </c>
      <c r="T150" s="77">
        <v>87509.992599999998</v>
      </c>
      <c r="U150" s="77">
        <v>0</v>
      </c>
      <c r="V150" s="77"/>
      <c r="W150" s="77">
        <v>0</v>
      </c>
      <c r="X150" s="77">
        <v>0</v>
      </c>
      <c r="Y150" s="77">
        <v>0</v>
      </c>
      <c r="Z150" s="77">
        <v>0</v>
      </c>
      <c r="AA150" s="77">
        <v>0</v>
      </c>
      <c r="AB150" s="77"/>
      <c r="AC150" s="77">
        <v>0</v>
      </c>
      <c r="AD150" s="77">
        <v>0</v>
      </c>
      <c r="AE150" s="77">
        <v>0</v>
      </c>
      <c r="AF150" s="77">
        <v>0</v>
      </c>
      <c r="AG150" s="77">
        <v>0</v>
      </c>
      <c r="AH150" s="77"/>
      <c r="AI150" s="77">
        <v>-15119.462100000004</v>
      </c>
      <c r="AJ150" s="77">
        <v>-15119.462100000004</v>
      </c>
      <c r="AK150" s="77">
        <v>-15119.462100000004</v>
      </c>
      <c r="AL150" s="77">
        <v>0</v>
      </c>
      <c r="AM150" s="77">
        <v>0</v>
      </c>
    </row>
    <row r="151" spans="1:39">
      <c r="A151" s="88">
        <v>34105</v>
      </c>
      <c r="B151" s="89" t="s">
        <v>134</v>
      </c>
      <c r="C151" s="76">
        <v>2.2208000000000002E-3</v>
      </c>
      <c r="E151" s="77">
        <v>22182.032500000001</v>
      </c>
      <c r="F151" s="77">
        <v>22182.032500000001</v>
      </c>
      <c r="G151" s="77">
        <v>22175.3701</v>
      </c>
      <c r="H151" s="77">
        <v>7433.017600000001</v>
      </c>
      <c r="I151" s="77">
        <v>0</v>
      </c>
      <c r="J151" s="77"/>
      <c r="K151" s="77">
        <v>12407.609600000002</v>
      </c>
      <c r="L151" s="77">
        <v>12407.609600000002</v>
      </c>
      <c r="M151" s="77">
        <v>12400.947200000001</v>
      </c>
      <c r="N151" s="77">
        <v>0</v>
      </c>
      <c r="O151" s="77">
        <v>0</v>
      </c>
      <c r="P151" s="77"/>
      <c r="Q151" s="77">
        <v>7439.68</v>
      </c>
      <c r="R151" s="77">
        <v>7439.68</v>
      </c>
      <c r="S151" s="77">
        <v>7439.68</v>
      </c>
      <c r="T151" s="77">
        <v>7433.017600000001</v>
      </c>
      <c r="U151" s="77">
        <v>0</v>
      </c>
      <c r="V151" s="77"/>
      <c r="W151" s="77">
        <v>0</v>
      </c>
      <c r="X151" s="77">
        <v>0</v>
      </c>
      <c r="Y151" s="77">
        <v>0</v>
      </c>
      <c r="Z151" s="77">
        <v>0</v>
      </c>
      <c r="AA151" s="77">
        <v>0</v>
      </c>
      <c r="AB151" s="77"/>
      <c r="AC151" s="77">
        <v>2334.7428999999975</v>
      </c>
      <c r="AD151" s="77">
        <v>2334.7428999999975</v>
      </c>
      <c r="AE151" s="77">
        <v>2334.7428999999975</v>
      </c>
      <c r="AF151" s="77">
        <v>0</v>
      </c>
      <c r="AG151" s="77">
        <v>0</v>
      </c>
      <c r="AH151" s="77"/>
      <c r="AI151" s="77">
        <v>0</v>
      </c>
      <c r="AJ151" s="77">
        <v>0</v>
      </c>
      <c r="AK151" s="77">
        <v>0</v>
      </c>
      <c r="AL151" s="77">
        <v>0</v>
      </c>
      <c r="AM151" s="77">
        <v>0</v>
      </c>
    </row>
    <row r="152" spans="1:39">
      <c r="A152" s="88">
        <v>34200</v>
      </c>
      <c r="B152" s="89" t="s">
        <v>135</v>
      </c>
      <c r="C152" s="76">
        <v>8.3549999999999998E-4</v>
      </c>
      <c r="E152" s="77">
        <v>10816.4925</v>
      </c>
      <c r="F152" s="77">
        <v>10816.4925</v>
      </c>
      <c r="G152" s="77">
        <v>10813.986000000001</v>
      </c>
      <c r="H152" s="77">
        <v>2796.4184999999998</v>
      </c>
      <c r="I152" s="77">
        <v>0</v>
      </c>
      <c r="J152" s="77"/>
      <c r="K152" s="77">
        <v>4667.9385000000002</v>
      </c>
      <c r="L152" s="77">
        <v>4667.9385000000002</v>
      </c>
      <c r="M152" s="77">
        <v>4665.4319999999998</v>
      </c>
      <c r="N152" s="77">
        <v>0</v>
      </c>
      <c r="O152" s="77">
        <v>0</v>
      </c>
      <c r="P152" s="77"/>
      <c r="Q152" s="77">
        <v>2798.9249999999997</v>
      </c>
      <c r="R152" s="77">
        <v>2798.9249999999997</v>
      </c>
      <c r="S152" s="77">
        <v>2798.9249999999997</v>
      </c>
      <c r="T152" s="77">
        <v>2796.4184999999998</v>
      </c>
      <c r="U152" s="77">
        <v>0</v>
      </c>
      <c r="V152" s="77"/>
      <c r="W152" s="77">
        <v>0</v>
      </c>
      <c r="X152" s="77">
        <v>0</v>
      </c>
      <c r="Y152" s="77">
        <v>0</v>
      </c>
      <c r="Z152" s="77">
        <v>0</v>
      </c>
      <c r="AA152" s="77">
        <v>0</v>
      </c>
      <c r="AB152" s="77"/>
      <c r="AC152" s="77">
        <v>3349.6290000000008</v>
      </c>
      <c r="AD152" s="77">
        <v>3349.6290000000008</v>
      </c>
      <c r="AE152" s="77">
        <v>3349.6290000000008</v>
      </c>
      <c r="AF152" s="77">
        <v>0</v>
      </c>
      <c r="AG152" s="77">
        <v>0</v>
      </c>
      <c r="AH152" s="77"/>
      <c r="AI152" s="77">
        <v>0</v>
      </c>
      <c r="AJ152" s="77">
        <v>0</v>
      </c>
      <c r="AK152" s="77">
        <v>0</v>
      </c>
      <c r="AL152" s="77">
        <v>0</v>
      </c>
      <c r="AM152" s="77">
        <v>0</v>
      </c>
    </row>
    <row r="153" spans="1:39">
      <c r="A153" s="88">
        <v>34205</v>
      </c>
      <c r="B153" s="89" t="s">
        <v>136</v>
      </c>
      <c r="C153" s="76">
        <v>4.0170000000000001E-4</v>
      </c>
      <c r="E153" s="77">
        <v>4205.9625000000005</v>
      </c>
      <c r="F153" s="77">
        <v>4205.9625000000005</v>
      </c>
      <c r="G153" s="77">
        <v>4204.7574000000004</v>
      </c>
      <c r="H153" s="77">
        <v>1344.4899</v>
      </c>
      <c r="I153" s="77">
        <v>0</v>
      </c>
      <c r="J153" s="77"/>
      <c r="K153" s="77">
        <v>2244.2979</v>
      </c>
      <c r="L153" s="77">
        <v>2244.2979</v>
      </c>
      <c r="M153" s="77">
        <v>2243.0927999999999</v>
      </c>
      <c r="N153" s="77">
        <v>0</v>
      </c>
      <c r="O153" s="77">
        <v>0</v>
      </c>
      <c r="P153" s="77"/>
      <c r="Q153" s="77">
        <v>1345.6949999999999</v>
      </c>
      <c r="R153" s="77">
        <v>1345.6949999999999</v>
      </c>
      <c r="S153" s="77">
        <v>1345.6949999999999</v>
      </c>
      <c r="T153" s="77">
        <v>1344.4899</v>
      </c>
      <c r="U153" s="77">
        <v>0</v>
      </c>
      <c r="V153" s="77"/>
      <c r="W153" s="77">
        <v>0</v>
      </c>
      <c r="X153" s="77">
        <v>0</v>
      </c>
      <c r="Y153" s="77">
        <v>0</v>
      </c>
      <c r="Z153" s="77">
        <v>0</v>
      </c>
      <c r="AA153" s="77">
        <v>0</v>
      </c>
      <c r="AB153" s="77"/>
      <c r="AC153" s="77">
        <v>615.96960000000036</v>
      </c>
      <c r="AD153" s="77">
        <v>615.96960000000036</v>
      </c>
      <c r="AE153" s="77">
        <v>615.96960000000036</v>
      </c>
      <c r="AF153" s="77">
        <v>0</v>
      </c>
      <c r="AG153" s="77">
        <v>0</v>
      </c>
      <c r="AH153" s="77"/>
      <c r="AI153" s="77">
        <v>0</v>
      </c>
      <c r="AJ153" s="77">
        <v>0</v>
      </c>
      <c r="AK153" s="77">
        <v>0</v>
      </c>
      <c r="AL153" s="77">
        <v>0</v>
      </c>
      <c r="AM153" s="77">
        <v>0</v>
      </c>
    </row>
    <row r="154" spans="1:39">
      <c r="A154" s="88">
        <v>34220</v>
      </c>
      <c r="B154" s="89" t="s">
        <v>137</v>
      </c>
      <c r="C154" s="76">
        <v>9.4919999999999998E-4</v>
      </c>
      <c r="E154" s="77">
        <v>9027.5550000000021</v>
      </c>
      <c r="F154" s="77">
        <v>9027.5550000000021</v>
      </c>
      <c r="G154" s="77">
        <v>9024.7074000000011</v>
      </c>
      <c r="H154" s="77">
        <v>3176.9724000000001</v>
      </c>
      <c r="I154" s="77">
        <v>0</v>
      </c>
      <c r="J154" s="77"/>
      <c r="K154" s="77">
        <v>5303.1804000000002</v>
      </c>
      <c r="L154" s="77">
        <v>5303.1804000000002</v>
      </c>
      <c r="M154" s="77">
        <v>5300.3328000000001</v>
      </c>
      <c r="N154" s="77">
        <v>0</v>
      </c>
      <c r="O154" s="77">
        <v>0</v>
      </c>
      <c r="P154" s="77"/>
      <c r="Q154" s="77">
        <v>3179.8199999999997</v>
      </c>
      <c r="R154" s="77">
        <v>3179.8199999999997</v>
      </c>
      <c r="S154" s="77">
        <v>3179.8199999999997</v>
      </c>
      <c r="T154" s="77">
        <v>3176.9724000000001</v>
      </c>
      <c r="U154" s="77">
        <v>0</v>
      </c>
      <c r="V154" s="77"/>
      <c r="W154" s="77">
        <v>0</v>
      </c>
      <c r="X154" s="77">
        <v>0</v>
      </c>
      <c r="Y154" s="77">
        <v>0</v>
      </c>
      <c r="Z154" s="77">
        <v>0</v>
      </c>
      <c r="AA154" s="77">
        <v>0</v>
      </c>
      <c r="AB154" s="77"/>
      <c r="AC154" s="77">
        <v>544.5546000000013</v>
      </c>
      <c r="AD154" s="77">
        <v>544.5546000000013</v>
      </c>
      <c r="AE154" s="77">
        <v>544.5546000000013</v>
      </c>
      <c r="AF154" s="77">
        <v>0</v>
      </c>
      <c r="AG154" s="77">
        <v>0</v>
      </c>
      <c r="AH154" s="77"/>
      <c r="AI154" s="77">
        <v>0</v>
      </c>
      <c r="AJ154" s="77">
        <v>0</v>
      </c>
      <c r="AK154" s="77">
        <v>0</v>
      </c>
      <c r="AL154" s="77">
        <v>0</v>
      </c>
      <c r="AM154" s="77">
        <v>0</v>
      </c>
    </row>
    <row r="155" spans="1:39">
      <c r="A155" s="88">
        <v>34230</v>
      </c>
      <c r="B155" s="89" t="s">
        <v>138</v>
      </c>
      <c r="C155" s="76">
        <v>3.8259999999999998E-4</v>
      </c>
      <c r="E155" s="77">
        <v>4352.9025000000001</v>
      </c>
      <c r="F155" s="77">
        <v>4352.9025000000001</v>
      </c>
      <c r="G155" s="77">
        <v>4351.7547000000004</v>
      </c>
      <c r="H155" s="77">
        <v>1280.5621999999998</v>
      </c>
      <c r="I155" s="77">
        <v>0</v>
      </c>
      <c r="J155" s="77"/>
      <c r="K155" s="77">
        <v>2137.5861999999997</v>
      </c>
      <c r="L155" s="77">
        <v>2137.5861999999997</v>
      </c>
      <c r="M155" s="77">
        <v>2136.4384</v>
      </c>
      <c r="N155" s="77">
        <v>0</v>
      </c>
      <c r="O155" s="77">
        <v>0</v>
      </c>
      <c r="P155" s="77"/>
      <c r="Q155" s="77">
        <v>1281.7099999999998</v>
      </c>
      <c r="R155" s="77">
        <v>1281.7099999999998</v>
      </c>
      <c r="S155" s="77">
        <v>1281.7099999999998</v>
      </c>
      <c r="T155" s="77">
        <v>1280.5621999999998</v>
      </c>
      <c r="U155" s="77">
        <v>0</v>
      </c>
      <c r="V155" s="77"/>
      <c r="W155" s="77">
        <v>0</v>
      </c>
      <c r="X155" s="77">
        <v>0</v>
      </c>
      <c r="Y155" s="77">
        <v>0</v>
      </c>
      <c r="Z155" s="77">
        <v>0</v>
      </c>
      <c r="AA155" s="77">
        <v>0</v>
      </c>
      <c r="AB155" s="77"/>
      <c r="AC155" s="77">
        <v>933.60630000000037</v>
      </c>
      <c r="AD155" s="77">
        <v>933.60630000000037</v>
      </c>
      <c r="AE155" s="77">
        <v>933.60630000000037</v>
      </c>
      <c r="AF155" s="77">
        <v>0</v>
      </c>
      <c r="AG155" s="77">
        <v>0</v>
      </c>
      <c r="AH155" s="77"/>
      <c r="AI155" s="77">
        <v>0</v>
      </c>
      <c r="AJ155" s="77">
        <v>0</v>
      </c>
      <c r="AK155" s="77">
        <v>0</v>
      </c>
      <c r="AL155" s="77">
        <v>0</v>
      </c>
      <c r="AM155" s="77">
        <v>0</v>
      </c>
    </row>
    <row r="156" spans="1:39">
      <c r="A156" s="88">
        <v>34300</v>
      </c>
      <c r="B156" s="89" t="s">
        <v>139</v>
      </c>
      <c r="C156" s="76">
        <v>6.3657000000000002E-3</v>
      </c>
      <c r="E156" s="77">
        <v>50062.159999999996</v>
      </c>
      <c r="F156" s="77">
        <v>50062.159999999996</v>
      </c>
      <c r="G156" s="77">
        <v>50043.062899999997</v>
      </c>
      <c r="H156" s="77">
        <v>21305.997900000002</v>
      </c>
      <c r="I156" s="77">
        <v>0</v>
      </c>
      <c r="J156" s="77"/>
      <c r="K156" s="77">
        <v>35565.1659</v>
      </c>
      <c r="L156" s="77">
        <v>35565.1659</v>
      </c>
      <c r="M156" s="77">
        <v>35546.068800000001</v>
      </c>
      <c r="N156" s="77">
        <v>0</v>
      </c>
      <c r="O156" s="77">
        <v>0</v>
      </c>
      <c r="P156" s="77"/>
      <c r="Q156" s="77">
        <v>21325.095000000001</v>
      </c>
      <c r="R156" s="77">
        <v>21325.095000000001</v>
      </c>
      <c r="S156" s="77">
        <v>21325.095000000001</v>
      </c>
      <c r="T156" s="77">
        <v>21305.997900000002</v>
      </c>
      <c r="U156" s="77">
        <v>0</v>
      </c>
      <c r="V156" s="77"/>
      <c r="W156" s="77">
        <v>0</v>
      </c>
      <c r="X156" s="77">
        <v>0</v>
      </c>
      <c r="Y156" s="77">
        <v>0</v>
      </c>
      <c r="Z156" s="77">
        <v>0</v>
      </c>
      <c r="AA156" s="77">
        <v>0</v>
      </c>
      <c r="AB156" s="77"/>
      <c r="AC156" s="77">
        <v>0</v>
      </c>
      <c r="AD156" s="77">
        <v>0</v>
      </c>
      <c r="AE156" s="77">
        <v>0</v>
      </c>
      <c r="AF156" s="77">
        <v>0</v>
      </c>
      <c r="AG156" s="77">
        <v>0</v>
      </c>
      <c r="AH156" s="77"/>
      <c r="AI156" s="77">
        <v>-6828.1009000000049</v>
      </c>
      <c r="AJ156" s="77">
        <v>-6828.1009000000049</v>
      </c>
      <c r="AK156" s="77">
        <v>-6828.1009000000049</v>
      </c>
      <c r="AL156" s="77">
        <v>0</v>
      </c>
      <c r="AM156" s="77">
        <v>0</v>
      </c>
    </row>
    <row r="157" spans="1:39">
      <c r="A157" s="88">
        <v>34400</v>
      </c>
      <c r="B157" s="89" t="s">
        <v>140</v>
      </c>
      <c r="C157" s="76">
        <v>2.4949E-3</v>
      </c>
      <c r="E157" s="77">
        <v>23499.997499999994</v>
      </c>
      <c r="F157" s="77">
        <v>23499.997499999994</v>
      </c>
      <c r="G157" s="77">
        <v>23492.512799999997</v>
      </c>
      <c r="H157" s="77">
        <v>8350.4303</v>
      </c>
      <c r="I157" s="77">
        <v>0</v>
      </c>
      <c r="J157" s="77"/>
      <c r="K157" s="77">
        <v>13939.006299999999</v>
      </c>
      <c r="L157" s="77">
        <v>13939.006299999999</v>
      </c>
      <c r="M157" s="77">
        <v>13931.5216</v>
      </c>
      <c r="N157" s="77">
        <v>0</v>
      </c>
      <c r="O157" s="77">
        <v>0</v>
      </c>
      <c r="P157" s="77"/>
      <c r="Q157" s="77">
        <v>8357.9149999999991</v>
      </c>
      <c r="R157" s="77">
        <v>8357.9149999999991</v>
      </c>
      <c r="S157" s="77">
        <v>8357.9149999999991</v>
      </c>
      <c r="T157" s="77">
        <v>8350.4303</v>
      </c>
      <c r="U157" s="77">
        <v>0</v>
      </c>
      <c r="V157" s="77"/>
      <c r="W157" s="77">
        <v>0</v>
      </c>
      <c r="X157" s="77">
        <v>0</v>
      </c>
      <c r="Y157" s="77">
        <v>0</v>
      </c>
      <c r="Z157" s="77">
        <v>0</v>
      </c>
      <c r="AA157" s="77">
        <v>0</v>
      </c>
      <c r="AB157" s="77"/>
      <c r="AC157" s="77">
        <v>1203.0761999999959</v>
      </c>
      <c r="AD157" s="77">
        <v>1203.0761999999959</v>
      </c>
      <c r="AE157" s="77">
        <v>1203.0761999999959</v>
      </c>
      <c r="AF157" s="77">
        <v>0</v>
      </c>
      <c r="AG157" s="77">
        <v>0</v>
      </c>
      <c r="AH157" s="77"/>
      <c r="AI157" s="77">
        <v>0</v>
      </c>
      <c r="AJ157" s="77">
        <v>0</v>
      </c>
      <c r="AK157" s="77">
        <v>0</v>
      </c>
      <c r="AL157" s="77">
        <v>0</v>
      </c>
      <c r="AM157" s="77">
        <v>0</v>
      </c>
    </row>
    <row r="158" spans="1:39">
      <c r="A158" s="88">
        <v>34405</v>
      </c>
      <c r="B158" s="89" t="s">
        <v>141</v>
      </c>
      <c r="C158" s="76">
        <v>4.9669999999999998E-4</v>
      </c>
      <c r="E158" s="77">
        <v>5147.72</v>
      </c>
      <c r="F158" s="77">
        <v>5147.72</v>
      </c>
      <c r="G158" s="77">
        <v>5146.2299000000003</v>
      </c>
      <c r="H158" s="77">
        <v>1662.4549</v>
      </c>
      <c r="I158" s="77">
        <v>0</v>
      </c>
      <c r="J158" s="77"/>
      <c r="K158" s="77">
        <v>2775.0628999999999</v>
      </c>
      <c r="L158" s="77">
        <v>2775.0628999999999</v>
      </c>
      <c r="M158" s="77">
        <v>2773.5727999999999</v>
      </c>
      <c r="N158" s="77">
        <v>0</v>
      </c>
      <c r="O158" s="77">
        <v>0</v>
      </c>
      <c r="P158" s="77"/>
      <c r="Q158" s="77">
        <v>1663.9449999999999</v>
      </c>
      <c r="R158" s="77">
        <v>1663.9449999999999</v>
      </c>
      <c r="S158" s="77">
        <v>1663.9449999999999</v>
      </c>
      <c r="T158" s="77">
        <v>1662.4549</v>
      </c>
      <c r="U158" s="77">
        <v>0</v>
      </c>
      <c r="V158" s="77"/>
      <c r="W158" s="77">
        <v>0</v>
      </c>
      <c r="X158" s="77">
        <v>0</v>
      </c>
      <c r="Y158" s="77">
        <v>0</v>
      </c>
      <c r="Z158" s="77">
        <v>0</v>
      </c>
      <c r="AA158" s="77">
        <v>0</v>
      </c>
      <c r="AB158" s="77"/>
      <c r="AC158" s="77">
        <v>708.71210000000065</v>
      </c>
      <c r="AD158" s="77">
        <v>708.71210000000065</v>
      </c>
      <c r="AE158" s="77">
        <v>708.71210000000065</v>
      </c>
      <c r="AF158" s="77">
        <v>0</v>
      </c>
      <c r="AG158" s="77">
        <v>0</v>
      </c>
      <c r="AH158" s="77"/>
      <c r="AI158" s="77">
        <v>0</v>
      </c>
      <c r="AJ158" s="77">
        <v>0</v>
      </c>
      <c r="AK158" s="77">
        <v>0</v>
      </c>
      <c r="AL158" s="77">
        <v>0</v>
      </c>
      <c r="AM158" s="77">
        <v>0</v>
      </c>
    </row>
    <row r="159" spans="1:39">
      <c r="A159" s="88">
        <v>34500</v>
      </c>
      <c r="B159" s="89" t="s">
        <v>142</v>
      </c>
      <c r="C159" s="76">
        <v>4.4920000000000003E-3</v>
      </c>
      <c r="E159" s="77">
        <v>38994.767500000016</v>
      </c>
      <c r="F159" s="77">
        <v>38994.767500000016</v>
      </c>
      <c r="G159" s="77">
        <v>38981.291500000021</v>
      </c>
      <c r="H159" s="77">
        <v>15034.724000000002</v>
      </c>
      <c r="I159" s="77">
        <v>0</v>
      </c>
      <c r="J159" s="77"/>
      <c r="K159" s="77">
        <v>25096.804</v>
      </c>
      <c r="L159" s="77">
        <v>25096.804</v>
      </c>
      <c r="M159" s="77">
        <v>25083.328000000001</v>
      </c>
      <c r="N159" s="77">
        <v>0</v>
      </c>
      <c r="O159" s="77">
        <v>0</v>
      </c>
      <c r="P159" s="77"/>
      <c r="Q159" s="77">
        <v>15048.2</v>
      </c>
      <c r="R159" s="77">
        <v>15048.2</v>
      </c>
      <c r="S159" s="77">
        <v>15048.2</v>
      </c>
      <c r="T159" s="77">
        <v>15034.724000000002</v>
      </c>
      <c r="U159" s="77">
        <v>0</v>
      </c>
      <c r="V159" s="77"/>
      <c r="W159" s="77">
        <v>0</v>
      </c>
      <c r="X159" s="77">
        <v>0</v>
      </c>
      <c r="Y159" s="77">
        <v>0</v>
      </c>
      <c r="Z159" s="77">
        <v>0</v>
      </c>
      <c r="AA159" s="77">
        <v>0</v>
      </c>
      <c r="AB159" s="77"/>
      <c r="AC159" s="77">
        <v>0</v>
      </c>
      <c r="AD159" s="77">
        <v>0</v>
      </c>
      <c r="AE159" s="77">
        <v>0</v>
      </c>
      <c r="AF159" s="77">
        <v>0</v>
      </c>
      <c r="AG159" s="77">
        <v>0</v>
      </c>
      <c r="AH159" s="77"/>
      <c r="AI159" s="77">
        <v>-1150.2364999999845</v>
      </c>
      <c r="AJ159" s="77">
        <v>-1150.2364999999845</v>
      </c>
      <c r="AK159" s="77">
        <v>-1150.2364999999845</v>
      </c>
      <c r="AL159" s="77">
        <v>0</v>
      </c>
      <c r="AM159" s="77">
        <v>0</v>
      </c>
    </row>
    <row r="160" spans="1:39">
      <c r="A160" s="88">
        <v>34501</v>
      </c>
      <c r="B160" s="89" t="s">
        <v>143</v>
      </c>
      <c r="C160" s="76">
        <v>5.5300000000000002E-5</v>
      </c>
      <c r="E160" s="77">
        <v>416.77999999999963</v>
      </c>
      <c r="F160" s="77">
        <v>416.77999999999963</v>
      </c>
      <c r="G160" s="77">
        <v>416.61409999999967</v>
      </c>
      <c r="H160" s="77">
        <v>185.0891</v>
      </c>
      <c r="I160" s="77">
        <v>0</v>
      </c>
      <c r="J160" s="77"/>
      <c r="K160" s="77">
        <v>308.96109999999999</v>
      </c>
      <c r="L160" s="77">
        <v>308.96109999999999</v>
      </c>
      <c r="M160" s="77">
        <v>308.79520000000002</v>
      </c>
      <c r="N160" s="77">
        <v>0</v>
      </c>
      <c r="O160" s="77">
        <v>0</v>
      </c>
      <c r="P160" s="77"/>
      <c r="Q160" s="77">
        <v>185.255</v>
      </c>
      <c r="R160" s="77">
        <v>185.255</v>
      </c>
      <c r="S160" s="77">
        <v>185.255</v>
      </c>
      <c r="T160" s="77">
        <v>185.0891</v>
      </c>
      <c r="U160" s="77">
        <v>0</v>
      </c>
      <c r="V160" s="77"/>
      <c r="W160" s="77">
        <v>0</v>
      </c>
      <c r="X160" s="77">
        <v>0</v>
      </c>
      <c r="Y160" s="77">
        <v>0</v>
      </c>
      <c r="Z160" s="77">
        <v>0</v>
      </c>
      <c r="AA160" s="77">
        <v>0</v>
      </c>
      <c r="AB160" s="77"/>
      <c r="AC160" s="77">
        <v>0</v>
      </c>
      <c r="AD160" s="77">
        <v>0</v>
      </c>
      <c r="AE160" s="77">
        <v>0</v>
      </c>
      <c r="AF160" s="77">
        <v>0</v>
      </c>
      <c r="AG160" s="77">
        <v>0</v>
      </c>
      <c r="AH160" s="77"/>
      <c r="AI160" s="77">
        <v>-77.436100000000351</v>
      </c>
      <c r="AJ160" s="77">
        <v>-77.436100000000351</v>
      </c>
      <c r="AK160" s="77">
        <v>-77.436100000000351</v>
      </c>
      <c r="AL160" s="77">
        <v>0</v>
      </c>
      <c r="AM160" s="77">
        <v>0</v>
      </c>
    </row>
    <row r="161" spans="1:39">
      <c r="A161" s="88">
        <v>34505</v>
      </c>
      <c r="B161" s="89" t="s">
        <v>144</v>
      </c>
      <c r="C161" s="76">
        <v>5.7729999999999999E-4</v>
      </c>
      <c r="E161" s="77">
        <v>5731.0324999999993</v>
      </c>
      <c r="F161" s="77">
        <v>5731.0324999999993</v>
      </c>
      <c r="G161" s="77">
        <v>5729.3006000000005</v>
      </c>
      <c r="H161" s="77">
        <v>1932.2230999999999</v>
      </c>
      <c r="I161" s="77">
        <v>0</v>
      </c>
      <c r="J161" s="77"/>
      <c r="K161" s="77">
        <v>3225.3750999999997</v>
      </c>
      <c r="L161" s="77">
        <v>3225.3750999999997</v>
      </c>
      <c r="M161" s="77">
        <v>3223.6432</v>
      </c>
      <c r="N161" s="77">
        <v>0</v>
      </c>
      <c r="O161" s="77">
        <v>0</v>
      </c>
      <c r="P161" s="77"/>
      <c r="Q161" s="77">
        <v>1933.9549999999999</v>
      </c>
      <c r="R161" s="77">
        <v>1933.9549999999999</v>
      </c>
      <c r="S161" s="77">
        <v>1933.9549999999999</v>
      </c>
      <c r="T161" s="77">
        <v>1932.2230999999999</v>
      </c>
      <c r="U161" s="77">
        <v>0</v>
      </c>
      <c r="V161" s="77"/>
      <c r="W161" s="77">
        <v>0</v>
      </c>
      <c r="X161" s="77">
        <v>0</v>
      </c>
      <c r="Y161" s="77">
        <v>0</v>
      </c>
      <c r="Z161" s="77">
        <v>0</v>
      </c>
      <c r="AA161" s="77">
        <v>0</v>
      </c>
      <c r="AB161" s="77"/>
      <c r="AC161" s="77">
        <v>571.70240000000013</v>
      </c>
      <c r="AD161" s="77">
        <v>571.70240000000013</v>
      </c>
      <c r="AE161" s="77">
        <v>571.70240000000013</v>
      </c>
      <c r="AF161" s="77">
        <v>0</v>
      </c>
      <c r="AG161" s="77">
        <v>0</v>
      </c>
      <c r="AH161" s="77"/>
      <c r="AI161" s="77">
        <v>0</v>
      </c>
      <c r="AJ161" s="77">
        <v>0</v>
      </c>
      <c r="AK161" s="77">
        <v>0</v>
      </c>
      <c r="AL161" s="77">
        <v>0</v>
      </c>
      <c r="AM161" s="77">
        <v>0</v>
      </c>
    </row>
    <row r="162" spans="1:39">
      <c r="A162" s="88">
        <v>34600</v>
      </c>
      <c r="B162" s="89" t="s">
        <v>145</v>
      </c>
      <c r="C162" s="76">
        <v>1.0660999999999999E-3</v>
      </c>
      <c r="E162" s="77">
        <v>10212.057500000001</v>
      </c>
      <c r="F162" s="77">
        <v>10212.057500000001</v>
      </c>
      <c r="G162" s="77">
        <v>10208.859200000001</v>
      </c>
      <c r="H162" s="77">
        <v>3568.2366999999999</v>
      </c>
      <c r="I162" s="77">
        <v>0</v>
      </c>
      <c r="J162" s="77"/>
      <c r="K162" s="77">
        <v>5956.3006999999998</v>
      </c>
      <c r="L162" s="77">
        <v>5956.3006999999998</v>
      </c>
      <c r="M162" s="77">
        <v>5953.1023999999998</v>
      </c>
      <c r="N162" s="77">
        <v>0</v>
      </c>
      <c r="O162" s="77">
        <v>0</v>
      </c>
      <c r="P162" s="77"/>
      <c r="Q162" s="77">
        <v>3571.4349999999999</v>
      </c>
      <c r="R162" s="77">
        <v>3571.4349999999999</v>
      </c>
      <c r="S162" s="77">
        <v>3571.4349999999999</v>
      </c>
      <c r="T162" s="77">
        <v>3568.2366999999999</v>
      </c>
      <c r="U162" s="77">
        <v>0</v>
      </c>
      <c r="V162" s="77"/>
      <c r="W162" s="77">
        <v>0</v>
      </c>
      <c r="X162" s="77">
        <v>0</v>
      </c>
      <c r="Y162" s="77">
        <v>0</v>
      </c>
      <c r="Z162" s="77">
        <v>0</v>
      </c>
      <c r="AA162" s="77">
        <v>0</v>
      </c>
      <c r="AB162" s="77"/>
      <c r="AC162" s="77">
        <v>684.32180000000153</v>
      </c>
      <c r="AD162" s="77">
        <v>684.32180000000153</v>
      </c>
      <c r="AE162" s="77">
        <v>684.32180000000153</v>
      </c>
      <c r="AF162" s="77">
        <v>0</v>
      </c>
      <c r="AG162" s="77">
        <v>0</v>
      </c>
      <c r="AH162" s="77"/>
      <c r="AI162" s="77">
        <v>0</v>
      </c>
      <c r="AJ162" s="77">
        <v>0</v>
      </c>
      <c r="AK162" s="77">
        <v>0</v>
      </c>
      <c r="AL162" s="77">
        <v>0</v>
      </c>
      <c r="AM162" s="77">
        <v>0</v>
      </c>
    </row>
    <row r="163" spans="1:39">
      <c r="A163" s="88">
        <v>34605</v>
      </c>
      <c r="B163" s="89" t="s">
        <v>146</v>
      </c>
      <c r="C163" s="76">
        <v>2.1880000000000001E-4</v>
      </c>
      <c r="E163" s="77">
        <v>2570.3874999999989</v>
      </c>
      <c r="F163" s="77">
        <v>2570.3874999999989</v>
      </c>
      <c r="G163" s="77">
        <v>2569.7310999999991</v>
      </c>
      <c r="H163" s="77">
        <v>732.32360000000006</v>
      </c>
      <c r="I163" s="77">
        <v>0</v>
      </c>
      <c r="J163" s="77"/>
      <c r="K163" s="77">
        <v>1222.4356</v>
      </c>
      <c r="L163" s="77">
        <v>1222.4356</v>
      </c>
      <c r="M163" s="77">
        <v>1221.7791999999999</v>
      </c>
      <c r="N163" s="77">
        <v>0</v>
      </c>
      <c r="O163" s="77">
        <v>0</v>
      </c>
      <c r="P163" s="77"/>
      <c r="Q163" s="77">
        <v>732.98</v>
      </c>
      <c r="R163" s="77">
        <v>732.98</v>
      </c>
      <c r="S163" s="77">
        <v>732.98</v>
      </c>
      <c r="T163" s="77">
        <v>732.32360000000006</v>
      </c>
      <c r="U163" s="77">
        <v>0</v>
      </c>
      <c r="V163" s="77"/>
      <c r="W163" s="77">
        <v>0</v>
      </c>
      <c r="X163" s="77">
        <v>0</v>
      </c>
      <c r="Y163" s="77">
        <v>0</v>
      </c>
      <c r="Z163" s="77">
        <v>0</v>
      </c>
      <c r="AA163" s="77">
        <v>0</v>
      </c>
      <c r="AB163" s="77"/>
      <c r="AC163" s="77">
        <v>614.9718999999991</v>
      </c>
      <c r="AD163" s="77">
        <v>614.9718999999991</v>
      </c>
      <c r="AE163" s="77">
        <v>614.9718999999991</v>
      </c>
      <c r="AF163" s="77">
        <v>0</v>
      </c>
      <c r="AG163" s="77">
        <v>0</v>
      </c>
      <c r="AH163" s="77"/>
      <c r="AI163" s="77">
        <v>0</v>
      </c>
      <c r="AJ163" s="77">
        <v>0</v>
      </c>
      <c r="AK163" s="77">
        <v>0</v>
      </c>
      <c r="AL163" s="77">
        <v>0</v>
      </c>
      <c r="AM163" s="77">
        <v>0</v>
      </c>
    </row>
    <row r="164" spans="1:39">
      <c r="A164" s="88">
        <v>34700</v>
      </c>
      <c r="B164" s="89" t="s">
        <v>147</v>
      </c>
      <c r="C164" s="76">
        <v>2.9867000000000001E-3</v>
      </c>
      <c r="E164" s="77">
        <v>21637.365000000005</v>
      </c>
      <c r="F164" s="77">
        <v>21637.365000000005</v>
      </c>
      <c r="G164" s="77">
        <v>21628.404900000005</v>
      </c>
      <c r="H164" s="77">
        <v>9996.4849000000013</v>
      </c>
      <c r="I164" s="77">
        <v>0</v>
      </c>
      <c r="J164" s="77"/>
      <c r="K164" s="77">
        <v>16686.692900000002</v>
      </c>
      <c r="L164" s="77">
        <v>16686.692900000002</v>
      </c>
      <c r="M164" s="77">
        <v>16677.732800000002</v>
      </c>
      <c r="N164" s="77">
        <v>0</v>
      </c>
      <c r="O164" s="77">
        <v>0</v>
      </c>
      <c r="P164" s="77"/>
      <c r="Q164" s="77">
        <v>10005.445</v>
      </c>
      <c r="R164" s="77">
        <v>10005.445</v>
      </c>
      <c r="S164" s="77">
        <v>10005.445</v>
      </c>
      <c r="T164" s="77">
        <v>9996.4849000000013</v>
      </c>
      <c r="U164" s="77">
        <v>0</v>
      </c>
      <c r="V164" s="77"/>
      <c r="W164" s="77">
        <v>0</v>
      </c>
      <c r="X164" s="77">
        <v>0</v>
      </c>
      <c r="Y164" s="77">
        <v>0</v>
      </c>
      <c r="Z164" s="77">
        <v>0</v>
      </c>
      <c r="AA164" s="77">
        <v>0</v>
      </c>
      <c r="AB164" s="77"/>
      <c r="AC164" s="77">
        <v>0</v>
      </c>
      <c r="AD164" s="77">
        <v>0</v>
      </c>
      <c r="AE164" s="77">
        <v>0</v>
      </c>
      <c r="AF164" s="77">
        <v>0</v>
      </c>
      <c r="AG164" s="77">
        <v>0</v>
      </c>
      <c r="AH164" s="77"/>
      <c r="AI164" s="77">
        <v>-5054.7728999999963</v>
      </c>
      <c r="AJ164" s="77">
        <v>-5054.7728999999963</v>
      </c>
      <c r="AK164" s="77">
        <v>-5054.7728999999963</v>
      </c>
      <c r="AL164" s="77">
        <v>0</v>
      </c>
      <c r="AM164" s="77">
        <v>0</v>
      </c>
    </row>
    <row r="165" spans="1:39">
      <c r="A165" s="88">
        <v>34800</v>
      </c>
      <c r="B165" s="89" t="s">
        <v>148</v>
      </c>
      <c r="C165" s="76">
        <v>3.2909999999999998E-4</v>
      </c>
      <c r="E165" s="77">
        <v>3219.8775000000014</v>
      </c>
      <c r="F165" s="77">
        <v>3219.8775000000014</v>
      </c>
      <c r="G165" s="77">
        <v>3218.8902000000016</v>
      </c>
      <c r="H165" s="77">
        <v>1101.4976999999999</v>
      </c>
      <c r="I165" s="77">
        <v>0</v>
      </c>
      <c r="J165" s="77"/>
      <c r="K165" s="77">
        <v>1838.6816999999999</v>
      </c>
      <c r="L165" s="77">
        <v>1838.6816999999999</v>
      </c>
      <c r="M165" s="77">
        <v>1837.6943999999999</v>
      </c>
      <c r="N165" s="77">
        <v>0</v>
      </c>
      <c r="O165" s="77">
        <v>0</v>
      </c>
      <c r="P165" s="77"/>
      <c r="Q165" s="77">
        <v>1102.4849999999999</v>
      </c>
      <c r="R165" s="77">
        <v>1102.4849999999999</v>
      </c>
      <c r="S165" s="77">
        <v>1102.4849999999999</v>
      </c>
      <c r="T165" s="77">
        <v>1101.4976999999999</v>
      </c>
      <c r="U165" s="77">
        <v>0</v>
      </c>
      <c r="V165" s="77"/>
      <c r="W165" s="77">
        <v>0</v>
      </c>
      <c r="X165" s="77">
        <v>0</v>
      </c>
      <c r="Y165" s="77">
        <v>0</v>
      </c>
      <c r="Z165" s="77">
        <v>0</v>
      </c>
      <c r="AA165" s="77">
        <v>0</v>
      </c>
      <c r="AB165" s="77"/>
      <c r="AC165" s="77">
        <v>278.71080000000165</v>
      </c>
      <c r="AD165" s="77">
        <v>278.71080000000165</v>
      </c>
      <c r="AE165" s="77">
        <v>278.71080000000165</v>
      </c>
      <c r="AF165" s="77">
        <v>0</v>
      </c>
      <c r="AG165" s="77">
        <v>0</v>
      </c>
      <c r="AH165" s="77"/>
      <c r="AI165" s="77">
        <v>0</v>
      </c>
      <c r="AJ165" s="77">
        <v>0</v>
      </c>
      <c r="AK165" s="77">
        <v>0</v>
      </c>
      <c r="AL165" s="77">
        <v>0</v>
      </c>
      <c r="AM165" s="77">
        <v>0</v>
      </c>
    </row>
    <row r="166" spans="1:39">
      <c r="A166" s="88">
        <v>34900</v>
      </c>
      <c r="B166" s="89" t="s">
        <v>359</v>
      </c>
      <c r="C166" s="76">
        <v>6.4346000000000004E-3</v>
      </c>
      <c r="E166" s="77">
        <v>57330.409999999989</v>
      </c>
      <c r="F166" s="77">
        <v>57330.409999999989</v>
      </c>
      <c r="G166" s="77">
        <v>57311.106199999995</v>
      </c>
      <c r="H166" s="77">
        <v>21536.606200000002</v>
      </c>
      <c r="I166" s="77">
        <v>0</v>
      </c>
      <c r="J166" s="77"/>
      <c r="K166" s="77">
        <v>35950.110200000003</v>
      </c>
      <c r="L166" s="77">
        <v>35950.110200000003</v>
      </c>
      <c r="M166" s="77">
        <v>35930.806400000001</v>
      </c>
      <c r="N166" s="77">
        <v>0</v>
      </c>
      <c r="O166" s="77">
        <v>0</v>
      </c>
      <c r="P166" s="77"/>
      <c r="Q166" s="77">
        <v>21555.91</v>
      </c>
      <c r="R166" s="77">
        <v>21555.91</v>
      </c>
      <c r="S166" s="77">
        <v>21555.91</v>
      </c>
      <c r="T166" s="77">
        <v>21536.606200000002</v>
      </c>
      <c r="U166" s="77">
        <v>0</v>
      </c>
      <c r="V166" s="77"/>
      <c r="W166" s="77">
        <v>0</v>
      </c>
      <c r="X166" s="77">
        <v>0</v>
      </c>
      <c r="Y166" s="77">
        <v>0</v>
      </c>
      <c r="Z166" s="77">
        <v>0</v>
      </c>
      <c r="AA166" s="77">
        <v>0</v>
      </c>
      <c r="AB166" s="77"/>
      <c r="AC166" s="77">
        <v>0</v>
      </c>
      <c r="AD166" s="77">
        <v>0</v>
      </c>
      <c r="AE166" s="77">
        <v>0</v>
      </c>
      <c r="AF166" s="77">
        <v>0</v>
      </c>
      <c r="AG166" s="77">
        <v>0</v>
      </c>
      <c r="AH166" s="77"/>
      <c r="AI166" s="77">
        <v>-175.61020000001008</v>
      </c>
      <c r="AJ166" s="77">
        <v>-175.61020000001008</v>
      </c>
      <c r="AK166" s="77">
        <v>-175.61020000001008</v>
      </c>
      <c r="AL166" s="77">
        <v>0</v>
      </c>
      <c r="AM166" s="77">
        <v>0</v>
      </c>
    </row>
    <row r="167" spans="1:39">
      <c r="A167" s="88">
        <v>34901</v>
      </c>
      <c r="B167" s="89" t="s">
        <v>360</v>
      </c>
      <c r="C167" s="76">
        <v>1.593E-4</v>
      </c>
      <c r="E167" s="77">
        <v>1205.1274999999996</v>
      </c>
      <c r="F167" s="77">
        <v>1205.1274999999996</v>
      </c>
      <c r="G167" s="77">
        <v>1204.6495999999997</v>
      </c>
      <c r="H167" s="77">
        <v>533.1771</v>
      </c>
      <c r="I167" s="77">
        <v>0</v>
      </c>
      <c r="J167" s="77"/>
      <c r="K167" s="77">
        <v>890.00909999999999</v>
      </c>
      <c r="L167" s="77">
        <v>890.00909999999999</v>
      </c>
      <c r="M167" s="77">
        <v>889.53120000000001</v>
      </c>
      <c r="N167" s="77">
        <v>0</v>
      </c>
      <c r="O167" s="77">
        <v>0</v>
      </c>
      <c r="P167" s="77"/>
      <c r="Q167" s="77">
        <v>533.65499999999997</v>
      </c>
      <c r="R167" s="77">
        <v>533.65499999999997</v>
      </c>
      <c r="S167" s="77">
        <v>533.65499999999997</v>
      </c>
      <c r="T167" s="77">
        <v>533.1771</v>
      </c>
      <c r="U167" s="77">
        <v>0</v>
      </c>
      <c r="V167" s="77"/>
      <c r="W167" s="77">
        <v>0</v>
      </c>
      <c r="X167" s="77">
        <v>0</v>
      </c>
      <c r="Y167" s="77">
        <v>0</v>
      </c>
      <c r="Z167" s="77">
        <v>0</v>
      </c>
      <c r="AA167" s="77">
        <v>0</v>
      </c>
      <c r="AB167" s="77"/>
      <c r="AC167" s="77">
        <v>0</v>
      </c>
      <c r="AD167" s="77">
        <v>0</v>
      </c>
      <c r="AE167" s="77">
        <v>0</v>
      </c>
      <c r="AF167" s="77">
        <v>0</v>
      </c>
      <c r="AG167" s="77">
        <v>0</v>
      </c>
      <c r="AH167" s="77"/>
      <c r="AI167" s="77">
        <v>-218.53660000000036</v>
      </c>
      <c r="AJ167" s="77">
        <v>-218.53660000000036</v>
      </c>
      <c r="AK167" s="77">
        <v>-218.53660000000036</v>
      </c>
      <c r="AL167" s="77">
        <v>0</v>
      </c>
      <c r="AM167" s="77">
        <v>0</v>
      </c>
    </row>
    <row r="168" spans="1:39">
      <c r="A168" s="88">
        <v>34903</v>
      </c>
      <c r="B168" s="89" t="s">
        <v>149</v>
      </c>
      <c r="C168" s="76">
        <v>1.01E-5</v>
      </c>
      <c r="E168" s="77">
        <v>192.42499999999998</v>
      </c>
      <c r="F168" s="77">
        <v>192.42499999999998</v>
      </c>
      <c r="G168" s="77">
        <v>192.3947</v>
      </c>
      <c r="H168" s="77">
        <v>33.804699999999997</v>
      </c>
      <c r="I168" s="77">
        <v>0</v>
      </c>
      <c r="J168" s="77"/>
      <c r="K168" s="77">
        <v>56.428699999999999</v>
      </c>
      <c r="L168" s="77">
        <v>56.428699999999999</v>
      </c>
      <c r="M168" s="77">
        <v>56.398400000000002</v>
      </c>
      <c r="N168" s="77">
        <v>0</v>
      </c>
      <c r="O168" s="77">
        <v>0</v>
      </c>
      <c r="P168" s="77"/>
      <c r="Q168" s="77">
        <v>33.835000000000001</v>
      </c>
      <c r="R168" s="77">
        <v>33.835000000000001</v>
      </c>
      <c r="S168" s="77">
        <v>33.835000000000001</v>
      </c>
      <c r="T168" s="77">
        <v>33.804699999999997</v>
      </c>
      <c r="U168" s="77">
        <v>0</v>
      </c>
      <c r="V168" s="77"/>
      <c r="W168" s="77">
        <v>0</v>
      </c>
      <c r="X168" s="77">
        <v>0</v>
      </c>
      <c r="Y168" s="77">
        <v>0</v>
      </c>
      <c r="Z168" s="77">
        <v>0</v>
      </c>
      <c r="AA168" s="77">
        <v>0</v>
      </c>
      <c r="AB168" s="77"/>
      <c r="AC168" s="77">
        <v>102.16129999999998</v>
      </c>
      <c r="AD168" s="77">
        <v>102.16129999999998</v>
      </c>
      <c r="AE168" s="77">
        <v>102.16129999999998</v>
      </c>
      <c r="AF168" s="77">
        <v>0</v>
      </c>
      <c r="AG168" s="77">
        <v>0</v>
      </c>
      <c r="AH168" s="77"/>
      <c r="AI168" s="77">
        <v>0</v>
      </c>
      <c r="AJ168" s="77">
        <v>0</v>
      </c>
      <c r="AK168" s="77">
        <v>0</v>
      </c>
      <c r="AL168" s="77">
        <v>0</v>
      </c>
      <c r="AM168" s="77">
        <v>0</v>
      </c>
    </row>
    <row r="169" spans="1:39">
      <c r="A169" s="88">
        <v>34905</v>
      </c>
      <c r="B169" s="89" t="s">
        <v>150</v>
      </c>
      <c r="C169" s="76">
        <v>6.3719999999999998E-4</v>
      </c>
      <c r="E169" s="77">
        <v>5819.8024999999998</v>
      </c>
      <c r="F169" s="77">
        <v>5819.8024999999998</v>
      </c>
      <c r="G169" s="77">
        <v>5817.8909000000003</v>
      </c>
      <c r="H169" s="77">
        <v>2132.7084</v>
      </c>
      <c r="I169" s="77">
        <v>0</v>
      </c>
      <c r="J169" s="77"/>
      <c r="K169" s="77">
        <v>3560.0364</v>
      </c>
      <c r="L169" s="77">
        <v>3560.0364</v>
      </c>
      <c r="M169" s="77">
        <v>3558.1248000000001</v>
      </c>
      <c r="N169" s="77">
        <v>0</v>
      </c>
      <c r="O169" s="77">
        <v>0</v>
      </c>
      <c r="P169" s="77"/>
      <c r="Q169" s="77">
        <v>2134.62</v>
      </c>
      <c r="R169" s="77">
        <v>2134.62</v>
      </c>
      <c r="S169" s="77">
        <v>2134.62</v>
      </c>
      <c r="T169" s="77">
        <v>2132.7084</v>
      </c>
      <c r="U169" s="77">
        <v>0</v>
      </c>
      <c r="V169" s="77"/>
      <c r="W169" s="77">
        <v>0</v>
      </c>
      <c r="X169" s="77">
        <v>0</v>
      </c>
      <c r="Y169" s="77">
        <v>0</v>
      </c>
      <c r="Z169" s="77">
        <v>0</v>
      </c>
      <c r="AA169" s="77">
        <v>0</v>
      </c>
      <c r="AB169" s="77"/>
      <c r="AC169" s="77">
        <v>125.14609999999993</v>
      </c>
      <c r="AD169" s="77">
        <v>125.14609999999993</v>
      </c>
      <c r="AE169" s="77">
        <v>125.14609999999993</v>
      </c>
      <c r="AF169" s="77">
        <v>0</v>
      </c>
      <c r="AG169" s="77">
        <v>0</v>
      </c>
      <c r="AH169" s="77"/>
      <c r="AI169" s="77">
        <v>0</v>
      </c>
      <c r="AJ169" s="77">
        <v>0</v>
      </c>
      <c r="AK169" s="77">
        <v>0</v>
      </c>
      <c r="AL169" s="77">
        <v>0</v>
      </c>
      <c r="AM169" s="77">
        <v>0</v>
      </c>
    </row>
    <row r="170" spans="1:39">
      <c r="A170" s="88">
        <v>34910</v>
      </c>
      <c r="B170" s="89" t="s">
        <v>151</v>
      </c>
      <c r="C170" s="76">
        <v>2.0162000000000001E-3</v>
      </c>
      <c r="E170" s="77">
        <v>16461.809999999998</v>
      </c>
      <c r="F170" s="77">
        <v>16461.809999999998</v>
      </c>
      <c r="G170" s="77">
        <v>16455.761399999999</v>
      </c>
      <c r="H170" s="77">
        <v>6748.2214000000004</v>
      </c>
      <c r="I170" s="77">
        <v>0</v>
      </c>
      <c r="J170" s="77"/>
      <c r="K170" s="77">
        <v>11264.509400000001</v>
      </c>
      <c r="L170" s="77">
        <v>11264.509400000001</v>
      </c>
      <c r="M170" s="77">
        <v>11258.460800000001</v>
      </c>
      <c r="N170" s="77">
        <v>0</v>
      </c>
      <c r="O170" s="77">
        <v>0</v>
      </c>
      <c r="P170" s="77"/>
      <c r="Q170" s="77">
        <v>6754.27</v>
      </c>
      <c r="R170" s="77">
        <v>6754.27</v>
      </c>
      <c r="S170" s="77">
        <v>6754.27</v>
      </c>
      <c r="T170" s="77">
        <v>6748.2214000000004</v>
      </c>
      <c r="U170" s="77">
        <v>0</v>
      </c>
      <c r="V170" s="77"/>
      <c r="W170" s="77">
        <v>0</v>
      </c>
      <c r="X170" s="77">
        <v>0</v>
      </c>
      <c r="Y170" s="77">
        <v>0</v>
      </c>
      <c r="Z170" s="77">
        <v>0</v>
      </c>
      <c r="AA170" s="77">
        <v>0</v>
      </c>
      <c r="AB170" s="77"/>
      <c r="AC170" s="77">
        <v>0</v>
      </c>
      <c r="AD170" s="77">
        <v>0</v>
      </c>
      <c r="AE170" s="77">
        <v>0</v>
      </c>
      <c r="AF170" s="77">
        <v>0</v>
      </c>
      <c r="AG170" s="77">
        <v>0</v>
      </c>
      <c r="AH170" s="77"/>
      <c r="AI170" s="77">
        <v>-1556.9694000000018</v>
      </c>
      <c r="AJ170" s="77">
        <v>-1556.9694000000018</v>
      </c>
      <c r="AK170" s="77">
        <v>-1556.9694000000018</v>
      </c>
      <c r="AL170" s="77">
        <v>0</v>
      </c>
      <c r="AM170" s="77">
        <v>0</v>
      </c>
    </row>
    <row r="171" spans="1:39">
      <c r="A171" s="88">
        <v>35000</v>
      </c>
      <c r="B171" s="89" t="s">
        <v>152</v>
      </c>
      <c r="C171" s="76">
        <v>1.3412999999999999E-3</v>
      </c>
      <c r="E171" s="77">
        <v>11699.530000000002</v>
      </c>
      <c r="F171" s="77">
        <v>11699.530000000002</v>
      </c>
      <c r="G171" s="77">
        <v>11695.506100000004</v>
      </c>
      <c r="H171" s="77">
        <v>4489.3310999999994</v>
      </c>
      <c r="I171" s="77">
        <v>0</v>
      </c>
      <c r="J171" s="77"/>
      <c r="K171" s="77">
        <v>7493.8430999999991</v>
      </c>
      <c r="L171" s="77">
        <v>7493.8430999999991</v>
      </c>
      <c r="M171" s="77">
        <v>7489.8191999999999</v>
      </c>
      <c r="N171" s="77">
        <v>0</v>
      </c>
      <c r="O171" s="77">
        <v>0</v>
      </c>
      <c r="P171" s="77"/>
      <c r="Q171" s="77">
        <v>4493.3549999999996</v>
      </c>
      <c r="R171" s="77">
        <v>4493.3549999999996</v>
      </c>
      <c r="S171" s="77">
        <v>4493.3549999999996</v>
      </c>
      <c r="T171" s="77">
        <v>4489.3310999999994</v>
      </c>
      <c r="U171" s="77">
        <v>0</v>
      </c>
      <c r="V171" s="77"/>
      <c r="W171" s="77">
        <v>0</v>
      </c>
      <c r="X171" s="77">
        <v>0</v>
      </c>
      <c r="Y171" s="77">
        <v>0</v>
      </c>
      <c r="Z171" s="77">
        <v>0</v>
      </c>
      <c r="AA171" s="77">
        <v>0</v>
      </c>
      <c r="AB171" s="77"/>
      <c r="AC171" s="77">
        <v>0</v>
      </c>
      <c r="AD171" s="77">
        <v>0</v>
      </c>
      <c r="AE171" s="77">
        <v>0</v>
      </c>
      <c r="AF171" s="77">
        <v>0</v>
      </c>
      <c r="AG171" s="77">
        <v>0</v>
      </c>
      <c r="AH171" s="77"/>
      <c r="AI171" s="77">
        <v>-287.66809999999532</v>
      </c>
      <c r="AJ171" s="77">
        <v>-287.66809999999532</v>
      </c>
      <c r="AK171" s="77">
        <v>-287.66809999999532</v>
      </c>
      <c r="AL171" s="77">
        <v>0</v>
      </c>
      <c r="AM171" s="77">
        <v>0</v>
      </c>
    </row>
    <row r="172" spans="1:39">
      <c r="A172" s="88">
        <v>35005</v>
      </c>
      <c r="B172" s="89" t="s">
        <v>153</v>
      </c>
      <c r="C172" s="76">
        <v>6.1209999999999997E-4</v>
      </c>
      <c r="E172" s="77">
        <v>5998.2000000000025</v>
      </c>
      <c r="F172" s="77">
        <v>5998.2000000000025</v>
      </c>
      <c r="G172" s="77">
        <v>5996.3637000000017</v>
      </c>
      <c r="H172" s="77">
        <v>2048.6986999999999</v>
      </c>
      <c r="I172" s="77">
        <v>0</v>
      </c>
      <c r="J172" s="77"/>
      <c r="K172" s="77">
        <v>3419.8026999999997</v>
      </c>
      <c r="L172" s="77">
        <v>3419.8026999999997</v>
      </c>
      <c r="M172" s="77">
        <v>3417.9663999999998</v>
      </c>
      <c r="N172" s="77">
        <v>0</v>
      </c>
      <c r="O172" s="77">
        <v>0</v>
      </c>
      <c r="P172" s="77"/>
      <c r="Q172" s="77">
        <v>2050.5349999999999</v>
      </c>
      <c r="R172" s="77">
        <v>2050.5349999999999</v>
      </c>
      <c r="S172" s="77">
        <v>2050.5349999999999</v>
      </c>
      <c r="T172" s="77">
        <v>2048.6986999999999</v>
      </c>
      <c r="U172" s="77">
        <v>0</v>
      </c>
      <c r="V172" s="77"/>
      <c r="W172" s="77">
        <v>0</v>
      </c>
      <c r="X172" s="77">
        <v>0</v>
      </c>
      <c r="Y172" s="77">
        <v>0</v>
      </c>
      <c r="Z172" s="77">
        <v>0</v>
      </c>
      <c r="AA172" s="77">
        <v>0</v>
      </c>
      <c r="AB172" s="77"/>
      <c r="AC172" s="77">
        <v>527.86230000000251</v>
      </c>
      <c r="AD172" s="77">
        <v>527.86230000000251</v>
      </c>
      <c r="AE172" s="77">
        <v>527.86230000000251</v>
      </c>
      <c r="AF172" s="77">
        <v>0</v>
      </c>
      <c r="AG172" s="77">
        <v>0</v>
      </c>
      <c r="AH172" s="77"/>
      <c r="AI172" s="77">
        <v>0</v>
      </c>
      <c r="AJ172" s="77">
        <v>0</v>
      </c>
      <c r="AK172" s="77">
        <v>0</v>
      </c>
      <c r="AL172" s="77">
        <v>0</v>
      </c>
      <c r="AM172" s="77">
        <v>0</v>
      </c>
    </row>
    <row r="173" spans="1:39">
      <c r="A173" s="88">
        <v>35100</v>
      </c>
      <c r="B173" s="89" t="s">
        <v>154</v>
      </c>
      <c r="C173" s="76">
        <v>1.17844E-2</v>
      </c>
      <c r="E173" s="77">
        <v>87723.942500000005</v>
      </c>
      <c r="F173" s="77">
        <v>87723.942500000005</v>
      </c>
      <c r="G173" s="77">
        <v>87688.589299999992</v>
      </c>
      <c r="H173" s="77">
        <v>39442.3868</v>
      </c>
      <c r="I173" s="77">
        <v>0</v>
      </c>
      <c r="J173" s="77"/>
      <c r="K173" s="77">
        <v>65839.442800000004</v>
      </c>
      <c r="L173" s="77">
        <v>65839.442800000004</v>
      </c>
      <c r="M173" s="77">
        <v>65804.089600000007</v>
      </c>
      <c r="N173" s="77">
        <v>0</v>
      </c>
      <c r="O173" s="77">
        <v>0</v>
      </c>
      <c r="P173" s="77"/>
      <c r="Q173" s="77">
        <v>39477.74</v>
      </c>
      <c r="R173" s="77">
        <v>39477.74</v>
      </c>
      <c r="S173" s="77">
        <v>39477.74</v>
      </c>
      <c r="T173" s="77">
        <v>39442.3868</v>
      </c>
      <c r="U173" s="77">
        <v>0</v>
      </c>
      <c r="V173" s="77"/>
      <c r="W173" s="77">
        <v>0</v>
      </c>
      <c r="X173" s="77">
        <v>0</v>
      </c>
      <c r="Y173" s="77">
        <v>0</v>
      </c>
      <c r="Z173" s="77">
        <v>0</v>
      </c>
      <c r="AA173" s="77">
        <v>0</v>
      </c>
      <c r="AB173" s="77"/>
      <c r="AC173" s="77">
        <v>0</v>
      </c>
      <c r="AD173" s="77">
        <v>0</v>
      </c>
      <c r="AE173" s="77">
        <v>0</v>
      </c>
      <c r="AF173" s="77">
        <v>0</v>
      </c>
      <c r="AG173" s="77">
        <v>0</v>
      </c>
      <c r="AH173" s="77"/>
      <c r="AI173" s="77">
        <v>-17593.240300000005</v>
      </c>
      <c r="AJ173" s="77">
        <v>-17593.240300000005</v>
      </c>
      <c r="AK173" s="77">
        <v>-17593.240300000005</v>
      </c>
      <c r="AL173" s="77">
        <v>0</v>
      </c>
      <c r="AM173" s="77">
        <v>0</v>
      </c>
    </row>
    <row r="174" spans="1:39">
      <c r="A174" s="88">
        <v>35105</v>
      </c>
      <c r="B174" s="89" t="s">
        <v>155</v>
      </c>
      <c r="C174" s="76">
        <v>1.0185000000000001E-3</v>
      </c>
      <c r="E174" s="77">
        <v>9094.6724999999969</v>
      </c>
      <c r="F174" s="77">
        <v>9094.6724999999969</v>
      </c>
      <c r="G174" s="77">
        <v>9091.6169999999966</v>
      </c>
      <c r="H174" s="77">
        <v>3408.9195000000004</v>
      </c>
      <c r="I174" s="77">
        <v>0</v>
      </c>
      <c r="J174" s="77"/>
      <c r="K174" s="77">
        <v>5690.3595000000005</v>
      </c>
      <c r="L174" s="77">
        <v>5690.3595000000005</v>
      </c>
      <c r="M174" s="77">
        <v>5687.3040000000001</v>
      </c>
      <c r="N174" s="77">
        <v>0</v>
      </c>
      <c r="O174" s="77">
        <v>0</v>
      </c>
      <c r="P174" s="77"/>
      <c r="Q174" s="77">
        <v>3411.9750000000004</v>
      </c>
      <c r="R174" s="77">
        <v>3411.9750000000004</v>
      </c>
      <c r="S174" s="77">
        <v>3411.9750000000004</v>
      </c>
      <c r="T174" s="77">
        <v>3408.9195000000004</v>
      </c>
      <c r="U174" s="77">
        <v>0</v>
      </c>
      <c r="V174" s="77"/>
      <c r="W174" s="77">
        <v>0</v>
      </c>
      <c r="X174" s="77">
        <v>0</v>
      </c>
      <c r="Y174" s="77">
        <v>0</v>
      </c>
      <c r="Z174" s="77">
        <v>0</v>
      </c>
      <c r="AA174" s="77">
        <v>0</v>
      </c>
      <c r="AB174" s="77"/>
      <c r="AC174" s="77">
        <v>0</v>
      </c>
      <c r="AD174" s="77">
        <v>0</v>
      </c>
      <c r="AE174" s="77">
        <v>0</v>
      </c>
      <c r="AF174" s="77">
        <v>0</v>
      </c>
      <c r="AG174" s="77">
        <v>0</v>
      </c>
      <c r="AH174" s="77"/>
      <c r="AI174" s="77">
        <v>-7.6620000000038999</v>
      </c>
      <c r="AJ174" s="77">
        <v>-7.6620000000038999</v>
      </c>
      <c r="AK174" s="77">
        <v>-7.6620000000038999</v>
      </c>
      <c r="AL174" s="77">
        <v>0</v>
      </c>
      <c r="AM174" s="77">
        <v>0</v>
      </c>
    </row>
    <row r="175" spans="1:39">
      <c r="A175" s="88">
        <v>35106</v>
      </c>
      <c r="B175" s="89" t="s">
        <v>156</v>
      </c>
      <c r="C175" s="76">
        <v>2.5569999999999998E-4</v>
      </c>
      <c r="E175" s="77">
        <v>1857.1825000000003</v>
      </c>
      <c r="F175" s="77">
        <v>1857.1825000000003</v>
      </c>
      <c r="G175" s="77">
        <v>1856.4154000000008</v>
      </c>
      <c r="H175" s="77">
        <v>855.82789999999989</v>
      </c>
      <c r="I175" s="77">
        <v>0</v>
      </c>
      <c r="J175" s="77"/>
      <c r="K175" s="77">
        <v>1428.5958999999998</v>
      </c>
      <c r="L175" s="77">
        <v>1428.5958999999998</v>
      </c>
      <c r="M175" s="77">
        <v>1427.8288</v>
      </c>
      <c r="N175" s="77">
        <v>0</v>
      </c>
      <c r="O175" s="77">
        <v>0</v>
      </c>
      <c r="P175" s="77"/>
      <c r="Q175" s="77">
        <v>856.59499999999991</v>
      </c>
      <c r="R175" s="77">
        <v>856.59499999999991</v>
      </c>
      <c r="S175" s="77">
        <v>856.59499999999991</v>
      </c>
      <c r="T175" s="77">
        <v>855.82789999999989</v>
      </c>
      <c r="U175" s="77">
        <v>0</v>
      </c>
      <c r="V175" s="77"/>
      <c r="W175" s="77">
        <v>0</v>
      </c>
      <c r="X175" s="77">
        <v>0</v>
      </c>
      <c r="Y175" s="77">
        <v>0</v>
      </c>
      <c r="Z175" s="77">
        <v>0</v>
      </c>
      <c r="AA175" s="77">
        <v>0</v>
      </c>
      <c r="AB175" s="77"/>
      <c r="AC175" s="77">
        <v>0</v>
      </c>
      <c r="AD175" s="77">
        <v>0</v>
      </c>
      <c r="AE175" s="77">
        <v>0</v>
      </c>
      <c r="AF175" s="77">
        <v>0</v>
      </c>
      <c r="AG175" s="77">
        <v>0</v>
      </c>
      <c r="AH175" s="77"/>
      <c r="AI175" s="77">
        <v>-428.00839999999926</v>
      </c>
      <c r="AJ175" s="77">
        <v>-428.00839999999926</v>
      </c>
      <c r="AK175" s="77">
        <v>-428.00839999999926</v>
      </c>
      <c r="AL175" s="77">
        <v>0</v>
      </c>
      <c r="AM175" s="77">
        <v>0</v>
      </c>
    </row>
    <row r="176" spans="1:39">
      <c r="A176" s="88">
        <v>35200</v>
      </c>
      <c r="B176" s="89" t="s">
        <v>157</v>
      </c>
      <c r="C176" s="76">
        <v>4.8859999999999995E-4</v>
      </c>
      <c r="E176" s="77">
        <v>5246.5675000000001</v>
      </c>
      <c r="F176" s="77">
        <v>5246.5675000000001</v>
      </c>
      <c r="G176" s="77">
        <v>5245.1016999999993</v>
      </c>
      <c r="H176" s="77">
        <v>1635.3441999999998</v>
      </c>
      <c r="I176" s="77">
        <v>0</v>
      </c>
      <c r="J176" s="77"/>
      <c r="K176" s="77">
        <v>2729.8081999999999</v>
      </c>
      <c r="L176" s="77">
        <v>2729.8081999999999</v>
      </c>
      <c r="M176" s="77">
        <v>2728.3423999999995</v>
      </c>
      <c r="N176" s="77">
        <v>0</v>
      </c>
      <c r="O176" s="77">
        <v>0</v>
      </c>
      <c r="P176" s="77"/>
      <c r="Q176" s="77">
        <v>1636.81</v>
      </c>
      <c r="R176" s="77">
        <v>1636.81</v>
      </c>
      <c r="S176" s="77">
        <v>1636.81</v>
      </c>
      <c r="T176" s="77">
        <v>1635.3441999999998</v>
      </c>
      <c r="U176" s="77">
        <v>0</v>
      </c>
      <c r="V176" s="77"/>
      <c r="W176" s="77">
        <v>0</v>
      </c>
      <c r="X176" s="77">
        <v>0</v>
      </c>
      <c r="Y176" s="77">
        <v>0</v>
      </c>
      <c r="Z176" s="77">
        <v>0</v>
      </c>
      <c r="AA176" s="77">
        <v>0</v>
      </c>
      <c r="AB176" s="77"/>
      <c r="AC176" s="77">
        <v>879.94930000000022</v>
      </c>
      <c r="AD176" s="77">
        <v>879.94930000000022</v>
      </c>
      <c r="AE176" s="77">
        <v>879.94930000000022</v>
      </c>
      <c r="AF176" s="77">
        <v>0</v>
      </c>
      <c r="AG176" s="77">
        <v>0</v>
      </c>
      <c r="AH176" s="77"/>
      <c r="AI176" s="77">
        <v>0</v>
      </c>
      <c r="AJ176" s="77">
        <v>0</v>
      </c>
      <c r="AK176" s="77">
        <v>0</v>
      </c>
      <c r="AL176" s="77">
        <v>0</v>
      </c>
      <c r="AM176" s="77">
        <v>0</v>
      </c>
    </row>
    <row r="177" spans="1:39">
      <c r="A177" s="88">
        <v>35300</v>
      </c>
      <c r="B177" s="89" t="s">
        <v>390</v>
      </c>
      <c r="C177" s="76">
        <v>3.6235999999999998E-3</v>
      </c>
      <c r="E177" s="77">
        <v>25198.632500000007</v>
      </c>
      <c r="F177" s="77">
        <v>25198.632500000007</v>
      </c>
      <c r="G177" s="77">
        <v>25187.761700000003</v>
      </c>
      <c r="H177" s="77">
        <v>12128.189199999999</v>
      </c>
      <c r="I177" s="77">
        <v>0</v>
      </c>
      <c r="J177" s="77"/>
      <c r="K177" s="77">
        <v>20245.053199999998</v>
      </c>
      <c r="L177" s="77">
        <v>20245.053199999998</v>
      </c>
      <c r="M177" s="77">
        <v>20234.182399999998</v>
      </c>
      <c r="N177" s="77">
        <v>0</v>
      </c>
      <c r="O177" s="77">
        <v>0</v>
      </c>
      <c r="P177" s="77"/>
      <c r="Q177" s="77">
        <v>12139.06</v>
      </c>
      <c r="R177" s="77">
        <v>12139.06</v>
      </c>
      <c r="S177" s="77">
        <v>12139.06</v>
      </c>
      <c r="T177" s="77">
        <v>12128.189199999999</v>
      </c>
      <c r="U177" s="77">
        <v>0</v>
      </c>
      <c r="V177" s="77"/>
      <c r="W177" s="77">
        <v>0</v>
      </c>
      <c r="X177" s="77">
        <v>0</v>
      </c>
      <c r="Y177" s="77">
        <v>0</v>
      </c>
      <c r="Z177" s="77">
        <v>0</v>
      </c>
      <c r="AA177" s="77">
        <v>0</v>
      </c>
      <c r="AB177" s="77"/>
      <c r="AC177" s="77">
        <v>0</v>
      </c>
      <c r="AD177" s="77">
        <v>0</v>
      </c>
      <c r="AE177" s="77">
        <v>0</v>
      </c>
      <c r="AF177" s="77">
        <v>0</v>
      </c>
      <c r="AG177" s="77">
        <v>0</v>
      </c>
      <c r="AH177" s="77"/>
      <c r="AI177" s="77">
        <v>-7185.4806999999928</v>
      </c>
      <c r="AJ177" s="77">
        <v>-7185.4806999999928</v>
      </c>
      <c r="AK177" s="77">
        <v>-7185.4806999999928</v>
      </c>
      <c r="AL177" s="77">
        <v>0</v>
      </c>
      <c r="AM177" s="77">
        <v>0</v>
      </c>
    </row>
    <row r="178" spans="1:39">
      <c r="A178" s="88">
        <v>35305</v>
      </c>
      <c r="B178" s="89" t="s">
        <v>159</v>
      </c>
      <c r="C178" s="76">
        <v>1.2482000000000001E-3</v>
      </c>
      <c r="E178" s="77">
        <v>11972.4725</v>
      </c>
      <c r="F178" s="77">
        <v>11972.4725</v>
      </c>
      <c r="G178" s="77">
        <v>11968.727899999998</v>
      </c>
      <c r="H178" s="77">
        <v>4177.7254000000003</v>
      </c>
      <c r="I178" s="77">
        <v>0</v>
      </c>
      <c r="J178" s="77"/>
      <c r="K178" s="77">
        <v>6973.6934000000001</v>
      </c>
      <c r="L178" s="77">
        <v>6973.6934000000001</v>
      </c>
      <c r="M178" s="77">
        <v>6969.9488000000001</v>
      </c>
      <c r="N178" s="77">
        <v>0</v>
      </c>
      <c r="O178" s="77">
        <v>0</v>
      </c>
      <c r="P178" s="77"/>
      <c r="Q178" s="77">
        <v>4181.47</v>
      </c>
      <c r="R178" s="77">
        <v>4181.47</v>
      </c>
      <c r="S178" s="77">
        <v>4181.47</v>
      </c>
      <c r="T178" s="77">
        <v>4177.7254000000003</v>
      </c>
      <c r="U178" s="77">
        <v>0</v>
      </c>
      <c r="V178" s="77"/>
      <c r="W178" s="77">
        <v>0</v>
      </c>
      <c r="X178" s="77">
        <v>0</v>
      </c>
      <c r="Y178" s="77">
        <v>0</v>
      </c>
      <c r="Z178" s="77">
        <v>0</v>
      </c>
      <c r="AA178" s="77">
        <v>0</v>
      </c>
      <c r="AB178" s="77"/>
      <c r="AC178" s="77">
        <v>817.30909999999858</v>
      </c>
      <c r="AD178" s="77">
        <v>817.30909999999858</v>
      </c>
      <c r="AE178" s="77">
        <v>817.30909999999858</v>
      </c>
      <c r="AF178" s="77">
        <v>0</v>
      </c>
      <c r="AG178" s="77">
        <v>0</v>
      </c>
      <c r="AH178" s="77"/>
      <c r="AI178" s="77">
        <v>0</v>
      </c>
      <c r="AJ178" s="77">
        <v>0</v>
      </c>
      <c r="AK178" s="77">
        <v>0</v>
      </c>
      <c r="AL178" s="77">
        <v>0</v>
      </c>
      <c r="AM178" s="77">
        <v>0</v>
      </c>
    </row>
    <row r="179" spans="1:39">
      <c r="A179" s="88">
        <v>35400</v>
      </c>
      <c r="B179" s="89" t="s">
        <v>160</v>
      </c>
      <c r="C179" s="76">
        <v>2.6048E-3</v>
      </c>
      <c r="E179" s="77">
        <v>26271.30750000001</v>
      </c>
      <c r="F179" s="77">
        <v>26271.30750000001</v>
      </c>
      <c r="G179" s="77">
        <v>26263.493100000007</v>
      </c>
      <c r="H179" s="77">
        <v>8718.2656000000006</v>
      </c>
      <c r="I179" s="77">
        <v>0</v>
      </c>
      <c r="J179" s="77"/>
      <c r="K179" s="77">
        <v>14553.017599999999</v>
      </c>
      <c r="L179" s="77">
        <v>14553.017599999999</v>
      </c>
      <c r="M179" s="77">
        <v>14545.2032</v>
      </c>
      <c r="N179" s="77">
        <v>0</v>
      </c>
      <c r="O179" s="77">
        <v>0</v>
      </c>
      <c r="P179" s="77"/>
      <c r="Q179" s="77">
        <v>8726.08</v>
      </c>
      <c r="R179" s="77">
        <v>8726.08</v>
      </c>
      <c r="S179" s="77">
        <v>8726.08</v>
      </c>
      <c r="T179" s="77">
        <v>8718.2656000000006</v>
      </c>
      <c r="U179" s="77">
        <v>0</v>
      </c>
      <c r="V179" s="77"/>
      <c r="W179" s="77">
        <v>0</v>
      </c>
      <c r="X179" s="77">
        <v>0</v>
      </c>
      <c r="Y179" s="77">
        <v>0</v>
      </c>
      <c r="Z179" s="77">
        <v>0</v>
      </c>
      <c r="AA179" s="77">
        <v>0</v>
      </c>
      <c r="AB179" s="77"/>
      <c r="AC179" s="77">
        <v>2992.2099000000089</v>
      </c>
      <c r="AD179" s="77">
        <v>2992.2099000000089</v>
      </c>
      <c r="AE179" s="77">
        <v>2992.2099000000089</v>
      </c>
      <c r="AF179" s="77">
        <v>0</v>
      </c>
      <c r="AG179" s="77">
        <v>0</v>
      </c>
      <c r="AH179" s="77"/>
      <c r="AI179" s="77">
        <v>0</v>
      </c>
      <c r="AJ179" s="77">
        <v>0</v>
      </c>
      <c r="AK179" s="77">
        <v>0</v>
      </c>
      <c r="AL179" s="77">
        <v>0</v>
      </c>
      <c r="AM179" s="77">
        <v>0</v>
      </c>
    </row>
    <row r="180" spans="1:39">
      <c r="A180" s="88">
        <v>35401</v>
      </c>
      <c r="B180" s="89" t="s">
        <v>161</v>
      </c>
      <c r="C180" s="76">
        <v>3.2499999999999997E-5</v>
      </c>
      <c r="E180" s="77">
        <v>94.945000000000164</v>
      </c>
      <c r="F180" s="77">
        <v>94.945000000000164</v>
      </c>
      <c r="G180" s="77">
        <v>94.847500000000139</v>
      </c>
      <c r="H180" s="77">
        <v>108.77749999999999</v>
      </c>
      <c r="I180" s="77">
        <v>0</v>
      </c>
      <c r="J180" s="77"/>
      <c r="K180" s="77">
        <v>181.57749999999999</v>
      </c>
      <c r="L180" s="77">
        <v>181.57749999999999</v>
      </c>
      <c r="M180" s="77">
        <v>181.48</v>
      </c>
      <c r="N180" s="77">
        <v>0</v>
      </c>
      <c r="O180" s="77">
        <v>0</v>
      </c>
      <c r="P180" s="77"/>
      <c r="Q180" s="77">
        <v>108.87499999999999</v>
      </c>
      <c r="R180" s="77">
        <v>108.87499999999999</v>
      </c>
      <c r="S180" s="77">
        <v>108.87499999999999</v>
      </c>
      <c r="T180" s="77">
        <v>108.77749999999999</v>
      </c>
      <c r="U180" s="77">
        <v>0</v>
      </c>
      <c r="V180" s="77"/>
      <c r="W180" s="77">
        <v>0</v>
      </c>
      <c r="X180" s="77">
        <v>0</v>
      </c>
      <c r="Y180" s="77">
        <v>0</v>
      </c>
      <c r="Z180" s="77">
        <v>0</v>
      </c>
      <c r="AA180" s="77">
        <v>0</v>
      </c>
      <c r="AB180" s="77"/>
      <c r="AC180" s="77">
        <v>0</v>
      </c>
      <c r="AD180" s="77">
        <v>0</v>
      </c>
      <c r="AE180" s="77">
        <v>0</v>
      </c>
      <c r="AF180" s="77">
        <v>0</v>
      </c>
      <c r="AG180" s="77">
        <v>0</v>
      </c>
      <c r="AH180" s="77"/>
      <c r="AI180" s="77">
        <v>-195.50749999999982</v>
      </c>
      <c r="AJ180" s="77">
        <v>-195.50749999999982</v>
      </c>
      <c r="AK180" s="77">
        <v>-195.50749999999982</v>
      </c>
      <c r="AL180" s="77">
        <v>0</v>
      </c>
      <c r="AM180" s="77">
        <v>0</v>
      </c>
    </row>
    <row r="181" spans="1:39">
      <c r="A181" s="88">
        <v>35405</v>
      </c>
      <c r="B181" s="89" t="s">
        <v>162</v>
      </c>
      <c r="C181" s="76">
        <v>9.1980000000000002E-4</v>
      </c>
      <c r="E181" s="77">
        <v>8466.4449999999997</v>
      </c>
      <c r="F181" s="77">
        <v>8466.4449999999997</v>
      </c>
      <c r="G181" s="77">
        <v>8463.6856000000007</v>
      </c>
      <c r="H181" s="77">
        <v>3078.5706</v>
      </c>
      <c r="I181" s="77">
        <v>0</v>
      </c>
      <c r="J181" s="77"/>
      <c r="K181" s="77">
        <v>5138.9225999999999</v>
      </c>
      <c r="L181" s="77">
        <v>5138.9225999999999</v>
      </c>
      <c r="M181" s="77">
        <v>5136.1632</v>
      </c>
      <c r="N181" s="77">
        <v>0</v>
      </c>
      <c r="O181" s="77">
        <v>0</v>
      </c>
      <c r="P181" s="77"/>
      <c r="Q181" s="77">
        <v>3081.33</v>
      </c>
      <c r="R181" s="77">
        <v>3081.33</v>
      </c>
      <c r="S181" s="77">
        <v>3081.33</v>
      </c>
      <c r="T181" s="77">
        <v>3078.5706</v>
      </c>
      <c r="U181" s="77">
        <v>0</v>
      </c>
      <c r="V181" s="77"/>
      <c r="W181" s="77">
        <v>0</v>
      </c>
      <c r="X181" s="77">
        <v>0</v>
      </c>
      <c r="Y181" s="77">
        <v>0</v>
      </c>
      <c r="Z181" s="77">
        <v>0</v>
      </c>
      <c r="AA181" s="77">
        <v>0</v>
      </c>
      <c r="AB181" s="77"/>
      <c r="AC181" s="77">
        <v>246.19239999999991</v>
      </c>
      <c r="AD181" s="77">
        <v>246.19239999999991</v>
      </c>
      <c r="AE181" s="77">
        <v>246.19239999999991</v>
      </c>
      <c r="AF181" s="77">
        <v>0</v>
      </c>
      <c r="AG181" s="77">
        <v>0</v>
      </c>
      <c r="AH181" s="77"/>
      <c r="AI181" s="77">
        <v>0</v>
      </c>
      <c r="AJ181" s="77">
        <v>0</v>
      </c>
      <c r="AK181" s="77">
        <v>0</v>
      </c>
      <c r="AL181" s="77">
        <v>0</v>
      </c>
      <c r="AM181" s="77">
        <v>0</v>
      </c>
    </row>
    <row r="182" spans="1:39">
      <c r="A182" s="88">
        <v>35500</v>
      </c>
      <c r="B182" s="89" t="s">
        <v>163</v>
      </c>
      <c r="C182" s="76">
        <v>3.6135E-3</v>
      </c>
      <c r="E182" s="77">
        <v>34007.994999999995</v>
      </c>
      <c r="F182" s="77">
        <v>34007.994999999995</v>
      </c>
      <c r="G182" s="77">
        <v>33997.154499999997</v>
      </c>
      <c r="H182" s="77">
        <v>12094.3845</v>
      </c>
      <c r="I182" s="77">
        <v>0</v>
      </c>
      <c r="J182" s="77"/>
      <c r="K182" s="77">
        <v>20188.624499999998</v>
      </c>
      <c r="L182" s="77">
        <v>20188.624499999998</v>
      </c>
      <c r="M182" s="77">
        <v>20177.784</v>
      </c>
      <c r="N182" s="77">
        <v>0</v>
      </c>
      <c r="O182" s="77">
        <v>0</v>
      </c>
      <c r="P182" s="77"/>
      <c r="Q182" s="77">
        <v>12105.225</v>
      </c>
      <c r="R182" s="77">
        <v>12105.225</v>
      </c>
      <c r="S182" s="77">
        <v>12105.225</v>
      </c>
      <c r="T182" s="77">
        <v>12094.3845</v>
      </c>
      <c r="U182" s="77">
        <v>0</v>
      </c>
      <c r="V182" s="77"/>
      <c r="W182" s="77">
        <v>0</v>
      </c>
      <c r="X182" s="77">
        <v>0</v>
      </c>
      <c r="Y182" s="77">
        <v>0</v>
      </c>
      <c r="Z182" s="77">
        <v>0</v>
      </c>
      <c r="AA182" s="77">
        <v>0</v>
      </c>
      <c r="AB182" s="77"/>
      <c r="AC182" s="77">
        <v>1714.1454999999987</v>
      </c>
      <c r="AD182" s="77">
        <v>1714.1454999999987</v>
      </c>
      <c r="AE182" s="77">
        <v>1714.1454999999987</v>
      </c>
      <c r="AF182" s="77">
        <v>0</v>
      </c>
      <c r="AG182" s="77">
        <v>0</v>
      </c>
      <c r="AH182" s="77"/>
      <c r="AI182" s="77">
        <v>0</v>
      </c>
      <c r="AJ182" s="77">
        <v>0</v>
      </c>
      <c r="AK182" s="77">
        <v>0</v>
      </c>
      <c r="AL182" s="77">
        <v>0</v>
      </c>
      <c r="AM182" s="77">
        <v>0</v>
      </c>
    </row>
    <row r="183" spans="1:39">
      <c r="A183" s="88">
        <v>35600</v>
      </c>
      <c r="B183" s="89" t="s">
        <v>164</v>
      </c>
      <c r="C183" s="76">
        <v>1.5342999999999999E-3</v>
      </c>
      <c r="E183" s="77">
        <v>13182.062499999996</v>
      </c>
      <c r="F183" s="77">
        <v>13182.062499999996</v>
      </c>
      <c r="G183" s="77">
        <v>13177.459599999998</v>
      </c>
      <c r="H183" s="77">
        <v>5135.3020999999999</v>
      </c>
      <c r="I183" s="77">
        <v>0</v>
      </c>
      <c r="J183" s="77"/>
      <c r="K183" s="77">
        <v>8572.1340999999993</v>
      </c>
      <c r="L183" s="77">
        <v>8572.1340999999993</v>
      </c>
      <c r="M183" s="77">
        <v>8567.5311999999994</v>
      </c>
      <c r="N183" s="77">
        <v>0</v>
      </c>
      <c r="O183" s="77">
        <v>0</v>
      </c>
      <c r="P183" s="77"/>
      <c r="Q183" s="77">
        <v>5139.9049999999997</v>
      </c>
      <c r="R183" s="77">
        <v>5139.9049999999997</v>
      </c>
      <c r="S183" s="77">
        <v>5139.9049999999997</v>
      </c>
      <c r="T183" s="77">
        <v>5135.3020999999999</v>
      </c>
      <c r="U183" s="77">
        <v>0</v>
      </c>
      <c r="V183" s="77"/>
      <c r="W183" s="77">
        <v>0</v>
      </c>
      <c r="X183" s="77">
        <v>0</v>
      </c>
      <c r="Y183" s="77">
        <v>0</v>
      </c>
      <c r="Z183" s="77">
        <v>0</v>
      </c>
      <c r="AA183" s="77">
        <v>0</v>
      </c>
      <c r="AB183" s="77"/>
      <c r="AC183" s="77">
        <v>0</v>
      </c>
      <c r="AD183" s="77">
        <v>0</v>
      </c>
      <c r="AE183" s="77">
        <v>0</v>
      </c>
      <c r="AF183" s="77">
        <v>0</v>
      </c>
      <c r="AG183" s="77">
        <v>0</v>
      </c>
      <c r="AH183" s="77"/>
      <c r="AI183" s="77">
        <v>-529.97660000000178</v>
      </c>
      <c r="AJ183" s="77">
        <v>-529.97660000000178</v>
      </c>
      <c r="AK183" s="77">
        <v>-529.97660000000178</v>
      </c>
      <c r="AL183" s="77">
        <v>0</v>
      </c>
      <c r="AM183" s="77">
        <v>0</v>
      </c>
    </row>
    <row r="184" spans="1:39">
      <c r="A184" s="88">
        <v>35700</v>
      </c>
      <c r="B184" s="89" t="s">
        <v>165</v>
      </c>
      <c r="C184" s="76">
        <v>8.3239999999999996E-4</v>
      </c>
      <c r="E184" s="77">
        <v>7712.2349999999997</v>
      </c>
      <c r="F184" s="77">
        <v>7712.2349999999997</v>
      </c>
      <c r="G184" s="77">
        <v>7709.737799999999</v>
      </c>
      <c r="H184" s="77">
        <v>2786.0427999999997</v>
      </c>
      <c r="I184" s="77">
        <v>0</v>
      </c>
      <c r="J184" s="77"/>
      <c r="K184" s="77">
        <v>4650.6188000000002</v>
      </c>
      <c r="L184" s="77">
        <v>4650.6188000000002</v>
      </c>
      <c r="M184" s="77">
        <v>4648.1215999999995</v>
      </c>
      <c r="N184" s="77">
        <v>0</v>
      </c>
      <c r="O184" s="77">
        <v>0</v>
      </c>
      <c r="P184" s="77"/>
      <c r="Q184" s="77">
        <v>2788.54</v>
      </c>
      <c r="R184" s="77">
        <v>2788.54</v>
      </c>
      <c r="S184" s="77">
        <v>2788.54</v>
      </c>
      <c r="T184" s="77">
        <v>2786.0427999999997</v>
      </c>
      <c r="U184" s="77">
        <v>0</v>
      </c>
      <c r="V184" s="77"/>
      <c r="W184" s="77">
        <v>0</v>
      </c>
      <c r="X184" s="77">
        <v>0</v>
      </c>
      <c r="Y184" s="77">
        <v>0</v>
      </c>
      <c r="Z184" s="77">
        <v>0</v>
      </c>
      <c r="AA184" s="77">
        <v>0</v>
      </c>
      <c r="AB184" s="77"/>
      <c r="AC184" s="77">
        <v>273.07619999999952</v>
      </c>
      <c r="AD184" s="77">
        <v>273.07619999999952</v>
      </c>
      <c r="AE184" s="77">
        <v>273.07619999999952</v>
      </c>
      <c r="AF184" s="77">
        <v>0</v>
      </c>
      <c r="AG184" s="77">
        <v>0</v>
      </c>
      <c r="AH184" s="77"/>
      <c r="AI184" s="77">
        <v>0</v>
      </c>
      <c r="AJ184" s="77">
        <v>0</v>
      </c>
      <c r="AK184" s="77">
        <v>0</v>
      </c>
      <c r="AL184" s="77">
        <v>0</v>
      </c>
      <c r="AM184" s="77">
        <v>0</v>
      </c>
    </row>
    <row r="185" spans="1:39">
      <c r="A185" s="88">
        <v>35800</v>
      </c>
      <c r="B185" s="89" t="s">
        <v>166</v>
      </c>
      <c r="C185" s="76">
        <v>1.1681E-3</v>
      </c>
      <c r="E185" s="77">
        <v>12631.197500000002</v>
      </c>
      <c r="F185" s="77">
        <v>12631.197500000002</v>
      </c>
      <c r="G185" s="77">
        <v>12627.693200000002</v>
      </c>
      <c r="H185" s="77">
        <v>3909.6307000000002</v>
      </c>
      <c r="I185" s="77">
        <v>0</v>
      </c>
      <c r="J185" s="77"/>
      <c r="K185" s="77">
        <v>6526.1747000000005</v>
      </c>
      <c r="L185" s="77">
        <v>6526.1747000000005</v>
      </c>
      <c r="M185" s="77">
        <v>6522.6704</v>
      </c>
      <c r="N185" s="77">
        <v>0</v>
      </c>
      <c r="O185" s="77">
        <v>0</v>
      </c>
      <c r="P185" s="77"/>
      <c r="Q185" s="77">
        <v>3913.1350000000002</v>
      </c>
      <c r="R185" s="77">
        <v>3913.1350000000002</v>
      </c>
      <c r="S185" s="77">
        <v>3913.1350000000002</v>
      </c>
      <c r="T185" s="77">
        <v>3909.6307000000002</v>
      </c>
      <c r="U185" s="77">
        <v>0</v>
      </c>
      <c r="V185" s="77"/>
      <c r="W185" s="77">
        <v>0</v>
      </c>
      <c r="X185" s="77">
        <v>0</v>
      </c>
      <c r="Y185" s="77">
        <v>0</v>
      </c>
      <c r="Z185" s="77">
        <v>0</v>
      </c>
      <c r="AA185" s="77">
        <v>0</v>
      </c>
      <c r="AB185" s="77"/>
      <c r="AC185" s="77">
        <v>2191.8878000000004</v>
      </c>
      <c r="AD185" s="77">
        <v>2191.8878000000004</v>
      </c>
      <c r="AE185" s="77">
        <v>2191.8878000000004</v>
      </c>
      <c r="AF185" s="77">
        <v>0</v>
      </c>
      <c r="AG185" s="77">
        <v>0</v>
      </c>
      <c r="AH185" s="77"/>
      <c r="AI185" s="77">
        <v>0</v>
      </c>
      <c r="AJ185" s="77">
        <v>0</v>
      </c>
      <c r="AK185" s="77">
        <v>0</v>
      </c>
      <c r="AL185" s="77">
        <v>0</v>
      </c>
      <c r="AM185" s="77">
        <v>0</v>
      </c>
    </row>
    <row r="186" spans="1:39">
      <c r="A186" s="88">
        <v>35805</v>
      </c>
      <c r="B186" s="89" t="s">
        <v>167</v>
      </c>
      <c r="C186" s="76">
        <v>2.107E-4</v>
      </c>
      <c r="E186" s="77">
        <v>2251.4025000000006</v>
      </c>
      <c r="F186" s="77">
        <v>2251.4025000000006</v>
      </c>
      <c r="G186" s="77">
        <v>2250.7704000000003</v>
      </c>
      <c r="H186" s="77">
        <v>705.21289999999999</v>
      </c>
      <c r="I186" s="77">
        <v>0</v>
      </c>
      <c r="J186" s="77"/>
      <c r="K186" s="77">
        <v>1177.1809000000001</v>
      </c>
      <c r="L186" s="77">
        <v>1177.1809000000001</v>
      </c>
      <c r="M186" s="77">
        <v>1176.5488</v>
      </c>
      <c r="N186" s="77">
        <v>0</v>
      </c>
      <c r="O186" s="77">
        <v>0</v>
      </c>
      <c r="P186" s="77"/>
      <c r="Q186" s="77">
        <v>705.84500000000003</v>
      </c>
      <c r="R186" s="77">
        <v>705.84500000000003</v>
      </c>
      <c r="S186" s="77">
        <v>705.84500000000003</v>
      </c>
      <c r="T186" s="77">
        <v>705.21289999999999</v>
      </c>
      <c r="U186" s="77">
        <v>0</v>
      </c>
      <c r="V186" s="77"/>
      <c r="W186" s="77">
        <v>0</v>
      </c>
      <c r="X186" s="77">
        <v>0</v>
      </c>
      <c r="Y186" s="77">
        <v>0</v>
      </c>
      <c r="Z186" s="77">
        <v>0</v>
      </c>
      <c r="AA186" s="77">
        <v>0</v>
      </c>
      <c r="AB186" s="77"/>
      <c r="AC186" s="77">
        <v>368.37660000000051</v>
      </c>
      <c r="AD186" s="77">
        <v>368.37660000000051</v>
      </c>
      <c r="AE186" s="77">
        <v>368.37660000000051</v>
      </c>
      <c r="AF186" s="77">
        <v>0</v>
      </c>
      <c r="AG186" s="77">
        <v>0</v>
      </c>
      <c r="AH186" s="77"/>
      <c r="AI186" s="77">
        <v>0</v>
      </c>
      <c r="AJ186" s="77">
        <v>0</v>
      </c>
      <c r="AK186" s="77">
        <v>0</v>
      </c>
      <c r="AL186" s="77">
        <v>0</v>
      </c>
      <c r="AM186" s="77">
        <v>0</v>
      </c>
    </row>
    <row r="187" spans="1:39">
      <c r="A187" s="88">
        <v>35900</v>
      </c>
      <c r="B187" s="89" t="s">
        <v>168</v>
      </c>
      <c r="C187" s="76">
        <v>2.1868E-3</v>
      </c>
      <c r="E187" s="77">
        <v>20295.84</v>
      </c>
      <c r="F187" s="77">
        <v>20295.84</v>
      </c>
      <c r="G187" s="77">
        <v>20289.279600000002</v>
      </c>
      <c r="H187" s="77">
        <v>7319.2196000000004</v>
      </c>
      <c r="I187" s="77">
        <v>0</v>
      </c>
      <c r="J187" s="77"/>
      <c r="K187" s="77">
        <v>12217.651600000001</v>
      </c>
      <c r="L187" s="77">
        <v>12217.651600000001</v>
      </c>
      <c r="M187" s="77">
        <v>12211.091200000001</v>
      </c>
      <c r="N187" s="77">
        <v>0</v>
      </c>
      <c r="O187" s="77">
        <v>0</v>
      </c>
      <c r="P187" s="77"/>
      <c r="Q187" s="77">
        <v>7325.78</v>
      </c>
      <c r="R187" s="77">
        <v>7325.78</v>
      </c>
      <c r="S187" s="77">
        <v>7325.78</v>
      </c>
      <c r="T187" s="77">
        <v>7319.2196000000004</v>
      </c>
      <c r="U187" s="77">
        <v>0</v>
      </c>
      <c r="V187" s="77"/>
      <c r="W187" s="77">
        <v>0</v>
      </c>
      <c r="X187" s="77">
        <v>0</v>
      </c>
      <c r="Y187" s="77">
        <v>0</v>
      </c>
      <c r="Z187" s="77">
        <v>0</v>
      </c>
      <c r="AA187" s="77">
        <v>0</v>
      </c>
      <c r="AB187" s="77"/>
      <c r="AC187" s="77">
        <v>752.40840000000026</v>
      </c>
      <c r="AD187" s="77">
        <v>752.40840000000026</v>
      </c>
      <c r="AE187" s="77">
        <v>752.40840000000026</v>
      </c>
      <c r="AF187" s="77">
        <v>0</v>
      </c>
      <c r="AG187" s="77">
        <v>0</v>
      </c>
      <c r="AH187" s="77"/>
      <c r="AI187" s="77">
        <v>0</v>
      </c>
      <c r="AJ187" s="77">
        <v>0</v>
      </c>
      <c r="AK187" s="77">
        <v>0</v>
      </c>
      <c r="AL187" s="77">
        <v>0</v>
      </c>
      <c r="AM187" s="77">
        <v>0</v>
      </c>
    </row>
    <row r="188" spans="1:39">
      <c r="A188" s="88">
        <v>35905</v>
      </c>
      <c r="B188" s="89" t="s">
        <v>169</v>
      </c>
      <c r="C188" s="76">
        <v>3.009E-4</v>
      </c>
      <c r="E188" s="77">
        <v>3751.3049999999998</v>
      </c>
      <c r="F188" s="77">
        <v>3751.3049999999998</v>
      </c>
      <c r="G188" s="77">
        <v>3750.4022999999997</v>
      </c>
      <c r="H188" s="77">
        <v>1007.1123</v>
      </c>
      <c r="I188" s="77">
        <v>0</v>
      </c>
      <c r="J188" s="77"/>
      <c r="K188" s="77">
        <v>1681.1283000000001</v>
      </c>
      <c r="L188" s="77">
        <v>1681.1283000000001</v>
      </c>
      <c r="M188" s="77">
        <v>1680.2256</v>
      </c>
      <c r="N188" s="77">
        <v>0</v>
      </c>
      <c r="O188" s="77">
        <v>0</v>
      </c>
      <c r="P188" s="77"/>
      <c r="Q188" s="77">
        <v>1008.015</v>
      </c>
      <c r="R188" s="77">
        <v>1008.015</v>
      </c>
      <c r="S188" s="77">
        <v>1008.015</v>
      </c>
      <c r="T188" s="77">
        <v>1007.1123</v>
      </c>
      <c r="U188" s="77">
        <v>0</v>
      </c>
      <c r="V188" s="77"/>
      <c r="W188" s="77">
        <v>0</v>
      </c>
      <c r="X188" s="77">
        <v>0</v>
      </c>
      <c r="Y188" s="77">
        <v>0</v>
      </c>
      <c r="Z188" s="77">
        <v>0</v>
      </c>
      <c r="AA188" s="77">
        <v>0</v>
      </c>
      <c r="AB188" s="77"/>
      <c r="AC188" s="77">
        <v>1062.1616999999997</v>
      </c>
      <c r="AD188" s="77">
        <v>1062.1616999999997</v>
      </c>
      <c r="AE188" s="77">
        <v>1062.1616999999997</v>
      </c>
      <c r="AF188" s="77">
        <v>0</v>
      </c>
      <c r="AG188" s="77">
        <v>0</v>
      </c>
      <c r="AH188" s="77"/>
      <c r="AI188" s="77">
        <v>0</v>
      </c>
      <c r="AJ188" s="77">
        <v>0</v>
      </c>
      <c r="AK188" s="77">
        <v>0</v>
      </c>
      <c r="AL188" s="77">
        <v>0</v>
      </c>
      <c r="AM188" s="77">
        <v>0</v>
      </c>
    </row>
    <row r="189" spans="1:39">
      <c r="A189" s="88">
        <v>36000</v>
      </c>
      <c r="B189" s="89" t="s">
        <v>170</v>
      </c>
      <c r="C189" s="76">
        <v>5.37365E-2</v>
      </c>
      <c r="E189" s="77">
        <v>389009.48000000021</v>
      </c>
      <c r="F189" s="77">
        <v>389009.48000000021</v>
      </c>
      <c r="G189" s="77">
        <v>388848.27050000022</v>
      </c>
      <c r="H189" s="77">
        <v>179856.0655</v>
      </c>
      <c r="I189" s="77">
        <v>0</v>
      </c>
      <c r="J189" s="77"/>
      <c r="K189" s="77">
        <v>300225.82549999998</v>
      </c>
      <c r="L189" s="77">
        <v>300225.82549999998</v>
      </c>
      <c r="M189" s="77">
        <v>300064.61599999998</v>
      </c>
      <c r="N189" s="77">
        <v>0</v>
      </c>
      <c r="O189" s="77">
        <v>0</v>
      </c>
      <c r="P189" s="77"/>
      <c r="Q189" s="77">
        <v>180017.27499999999</v>
      </c>
      <c r="R189" s="77">
        <v>180017.27499999999</v>
      </c>
      <c r="S189" s="77">
        <v>180017.27499999999</v>
      </c>
      <c r="T189" s="77">
        <v>179856.0655</v>
      </c>
      <c r="U189" s="77">
        <v>0</v>
      </c>
      <c r="V189" s="77"/>
      <c r="W189" s="77">
        <v>0</v>
      </c>
      <c r="X189" s="77">
        <v>0</v>
      </c>
      <c r="Y189" s="77">
        <v>0</v>
      </c>
      <c r="Z189" s="77">
        <v>0</v>
      </c>
      <c r="AA189" s="77">
        <v>0</v>
      </c>
      <c r="AB189" s="77"/>
      <c r="AC189" s="77">
        <v>0</v>
      </c>
      <c r="AD189" s="77">
        <v>0</v>
      </c>
      <c r="AE189" s="77">
        <v>0</v>
      </c>
      <c r="AF189" s="77">
        <v>0</v>
      </c>
      <c r="AG189" s="77">
        <v>0</v>
      </c>
      <c r="AH189" s="77"/>
      <c r="AI189" s="77">
        <v>-91233.620499999728</v>
      </c>
      <c r="AJ189" s="77">
        <v>-91233.620499999728</v>
      </c>
      <c r="AK189" s="77">
        <v>-91233.620499999728</v>
      </c>
      <c r="AL189" s="77">
        <v>0</v>
      </c>
      <c r="AM189" s="77">
        <v>0</v>
      </c>
    </row>
    <row r="190" spans="1:39">
      <c r="A190" s="88">
        <v>36001</v>
      </c>
      <c r="B190" s="89" t="s">
        <v>171</v>
      </c>
      <c r="C190" s="76">
        <v>2.5999999999999998E-5</v>
      </c>
      <c r="E190" s="77">
        <v>310.16250000000002</v>
      </c>
      <c r="F190" s="77">
        <v>310.16250000000002</v>
      </c>
      <c r="G190" s="77">
        <v>310.08450000000005</v>
      </c>
      <c r="H190" s="77">
        <v>87.021999999999991</v>
      </c>
      <c r="I190" s="77">
        <v>0</v>
      </c>
      <c r="J190" s="77"/>
      <c r="K190" s="77">
        <v>145.262</v>
      </c>
      <c r="L190" s="77">
        <v>145.262</v>
      </c>
      <c r="M190" s="77">
        <v>145.184</v>
      </c>
      <c r="N190" s="77">
        <v>0</v>
      </c>
      <c r="O190" s="77">
        <v>0</v>
      </c>
      <c r="P190" s="77"/>
      <c r="Q190" s="77">
        <v>87.1</v>
      </c>
      <c r="R190" s="77">
        <v>87.1</v>
      </c>
      <c r="S190" s="77">
        <v>87.1</v>
      </c>
      <c r="T190" s="77">
        <v>87.021999999999991</v>
      </c>
      <c r="U190" s="77">
        <v>0</v>
      </c>
      <c r="V190" s="77"/>
      <c r="W190" s="77">
        <v>0</v>
      </c>
      <c r="X190" s="77">
        <v>0</v>
      </c>
      <c r="Y190" s="77">
        <v>0</v>
      </c>
      <c r="Z190" s="77">
        <v>0</v>
      </c>
      <c r="AA190" s="77">
        <v>0</v>
      </c>
      <c r="AB190" s="77"/>
      <c r="AC190" s="77">
        <v>77.800500000000056</v>
      </c>
      <c r="AD190" s="77">
        <v>77.800500000000056</v>
      </c>
      <c r="AE190" s="77">
        <v>77.800500000000056</v>
      </c>
      <c r="AF190" s="77">
        <v>0</v>
      </c>
      <c r="AG190" s="77">
        <v>0</v>
      </c>
      <c r="AH190" s="77"/>
      <c r="AI190" s="77">
        <v>0</v>
      </c>
      <c r="AJ190" s="77">
        <v>0</v>
      </c>
      <c r="AK190" s="77">
        <v>0</v>
      </c>
      <c r="AL190" s="77">
        <v>0</v>
      </c>
      <c r="AM190" s="77">
        <v>0</v>
      </c>
    </row>
    <row r="191" spans="1:39">
      <c r="A191" s="88">
        <v>36002</v>
      </c>
      <c r="B191" s="89" t="s">
        <v>172</v>
      </c>
      <c r="C191" s="76">
        <v>0</v>
      </c>
      <c r="E191" s="77">
        <v>2021.3549999999998</v>
      </c>
      <c r="F191" s="77">
        <v>2021.3549999999998</v>
      </c>
      <c r="G191" s="77">
        <v>2021.3549999999998</v>
      </c>
      <c r="H191" s="77">
        <v>0</v>
      </c>
      <c r="I191" s="77">
        <v>0</v>
      </c>
      <c r="J191" s="77"/>
      <c r="K191" s="77">
        <v>0</v>
      </c>
      <c r="L191" s="77">
        <v>0</v>
      </c>
      <c r="M191" s="77">
        <v>0</v>
      </c>
      <c r="N191" s="77">
        <v>0</v>
      </c>
      <c r="O191" s="77">
        <v>0</v>
      </c>
      <c r="P191" s="77"/>
      <c r="Q191" s="77">
        <v>0</v>
      </c>
      <c r="R191" s="77">
        <v>0</v>
      </c>
      <c r="S191" s="77">
        <v>0</v>
      </c>
      <c r="T191" s="77">
        <v>0</v>
      </c>
      <c r="U191" s="77">
        <v>0</v>
      </c>
      <c r="V191" s="77"/>
      <c r="W191" s="77">
        <v>0</v>
      </c>
      <c r="X191" s="77">
        <v>0</v>
      </c>
      <c r="Y191" s="77">
        <v>0</v>
      </c>
      <c r="Z191" s="77">
        <v>0</v>
      </c>
      <c r="AA191" s="77">
        <v>0</v>
      </c>
      <c r="AB191" s="77"/>
      <c r="AC191" s="77">
        <v>2021.3549999999998</v>
      </c>
      <c r="AD191" s="77">
        <v>2021.3549999999998</v>
      </c>
      <c r="AE191" s="77">
        <v>2021.3549999999998</v>
      </c>
      <c r="AF191" s="77">
        <v>0</v>
      </c>
      <c r="AG191" s="77">
        <v>0</v>
      </c>
      <c r="AH191" s="77"/>
      <c r="AI191" s="77">
        <v>0</v>
      </c>
      <c r="AJ191" s="77">
        <v>0</v>
      </c>
      <c r="AK191" s="77">
        <v>0</v>
      </c>
      <c r="AL191" s="77">
        <v>0</v>
      </c>
      <c r="AM191" s="77">
        <v>0</v>
      </c>
    </row>
    <row r="192" spans="1:39">
      <c r="A192" s="88">
        <v>36003</v>
      </c>
      <c r="B192" s="89" t="s">
        <v>173</v>
      </c>
      <c r="C192" s="76">
        <v>3.8870000000000002E-4</v>
      </c>
      <c r="E192" s="77">
        <v>2554.6149999999993</v>
      </c>
      <c r="F192" s="77">
        <v>2554.6149999999993</v>
      </c>
      <c r="G192" s="77">
        <v>2553.4488999999994</v>
      </c>
      <c r="H192" s="77">
        <v>1300.9789000000001</v>
      </c>
      <c r="I192" s="77">
        <v>0</v>
      </c>
      <c r="J192" s="77"/>
      <c r="K192" s="77">
        <v>2171.6669000000002</v>
      </c>
      <c r="L192" s="77">
        <v>2171.6669000000002</v>
      </c>
      <c r="M192" s="77">
        <v>2170.5008000000003</v>
      </c>
      <c r="N192" s="77">
        <v>0</v>
      </c>
      <c r="O192" s="77">
        <v>0</v>
      </c>
      <c r="P192" s="77"/>
      <c r="Q192" s="77">
        <v>1302.145</v>
      </c>
      <c r="R192" s="77">
        <v>1302.145</v>
      </c>
      <c r="S192" s="77">
        <v>1302.145</v>
      </c>
      <c r="T192" s="77">
        <v>1300.9789000000001</v>
      </c>
      <c r="U192" s="77">
        <v>0</v>
      </c>
      <c r="V192" s="77"/>
      <c r="W192" s="77">
        <v>0</v>
      </c>
      <c r="X192" s="77">
        <v>0</v>
      </c>
      <c r="Y192" s="77">
        <v>0</v>
      </c>
      <c r="Z192" s="77">
        <v>0</v>
      </c>
      <c r="AA192" s="77">
        <v>0</v>
      </c>
      <c r="AB192" s="77"/>
      <c r="AC192" s="77">
        <v>0</v>
      </c>
      <c r="AD192" s="77">
        <v>0</v>
      </c>
      <c r="AE192" s="77">
        <v>0</v>
      </c>
      <c r="AF192" s="77">
        <v>0</v>
      </c>
      <c r="AG192" s="77">
        <v>0</v>
      </c>
      <c r="AH192" s="77"/>
      <c r="AI192" s="77">
        <v>-919.19690000000082</v>
      </c>
      <c r="AJ192" s="77">
        <v>-919.19690000000082</v>
      </c>
      <c r="AK192" s="77">
        <v>-919.19690000000082</v>
      </c>
      <c r="AL192" s="77">
        <v>0</v>
      </c>
      <c r="AM192" s="77">
        <v>0</v>
      </c>
    </row>
    <row r="193" spans="1:39">
      <c r="A193" s="88">
        <v>36004</v>
      </c>
      <c r="B193" s="89" t="s">
        <v>361</v>
      </c>
      <c r="C193" s="76">
        <v>2.2029999999999999E-4</v>
      </c>
      <c r="E193" s="77">
        <v>793.61500000000024</v>
      </c>
      <c r="F193" s="77">
        <v>793.61500000000024</v>
      </c>
      <c r="G193" s="77">
        <v>792.95409999999993</v>
      </c>
      <c r="H193" s="77">
        <v>737.34409999999991</v>
      </c>
      <c r="I193" s="77">
        <v>0</v>
      </c>
      <c r="J193" s="77"/>
      <c r="K193" s="77">
        <v>1230.8161</v>
      </c>
      <c r="L193" s="77">
        <v>1230.8161</v>
      </c>
      <c r="M193" s="77">
        <v>1230.1551999999999</v>
      </c>
      <c r="N193" s="77">
        <v>0</v>
      </c>
      <c r="O193" s="77">
        <v>0</v>
      </c>
      <c r="P193" s="77"/>
      <c r="Q193" s="77">
        <v>738.005</v>
      </c>
      <c r="R193" s="77">
        <v>738.005</v>
      </c>
      <c r="S193" s="77">
        <v>738.005</v>
      </c>
      <c r="T193" s="77">
        <v>737.34409999999991</v>
      </c>
      <c r="U193" s="77">
        <v>0</v>
      </c>
      <c r="V193" s="77"/>
      <c r="W193" s="77">
        <v>0</v>
      </c>
      <c r="X193" s="77">
        <v>0</v>
      </c>
      <c r="Y193" s="77">
        <v>0</v>
      </c>
      <c r="Z193" s="77">
        <v>0</v>
      </c>
      <c r="AA193" s="77">
        <v>0</v>
      </c>
      <c r="AB193" s="77"/>
      <c r="AC193" s="77">
        <v>0</v>
      </c>
      <c r="AD193" s="77">
        <v>0</v>
      </c>
      <c r="AE193" s="77">
        <v>0</v>
      </c>
      <c r="AF193" s="77">
        <v>0</v>
      </c>
      <c r="AG193" s="77">
        <v>0</v>
      </c>
      <c r="AH193" s="77"/>
      <c r="AI193" s="77">
        <v>-1175.2060999999999</v>
      </c>
      <c r="AJ193" s="77">
        <v>-1175.2060999999999</v>
      </c>
      <c r="AK193" s="77">
        <v>-1175.2060999999999</v>
      </c>
      <c r="AL193" s="77">
        <v>0</v>
      </c>
      <c r="AM193" s="77">
        <v>0</v>
      </c>
    </row>
    <row r="194" spans="1:39">
      <c r="A194" s="88">
        <v>36005</v>
      </c>
      <c r="B194" s="89" t="s">
        <v>174</v>
      </c>
      <c r="C194" s="76">
        <v>4.4781999999999999E-3</v>
      </c>
      <c r="E194" s="77">
        <v>40864.012500000012</v>
      </c>
      <c r="F194" s="77">
        <v>40864.012500000012</v>
      </c>
      <c r="G194" s="77">
        <v>40850.577900000011</v>
      </c>
      <c r="H194" s="77">
        <v>14988.535399999999</v>
      </c>
      <c r="I194" s="77">
        <v>0</v>
      </c>
      <c r="J194" s="77"/>
      <c r="K194" s="77">
        <v>25019.703399999999</v>
      </c>
      <c r="L194" s="77">
        <v>25019.703399999999</v>
      </c>
      <c r="M194" s="77">
        <v>25006.268799999998</v>
      </c>
      <c r="N194" s="77">
        <v>0</v>
      </c>
      <c r="O194" s="77">
        <v>0</v>
      </c>
      <c r="P194" s="77"/>
      <c r="Q194" s="77">
        <v>15001.97</v>
      </c>
      <c r="R194" s="77">
        <v>15001.97</v>
      </c>
      <c r="S194" s="77">
        <v>15001.97</v>
      </c>
      <c r="T194" s="77">
        <v>14988.535399999999</v>
      </c>
      <c r="U194" s="77">
        <v>0</v>
      </c>
      <c r="V194" s="77"/>
      <c r="W194" s="77">
        <v>0</v>
      </c>
      <c r="X194" s="77">
        <v>0</v>
      </c>
      <c r="Y194" s="77">
        <v>0</v>
      </c>
      <c r="Z194" s="77">
        <v>0</v>
      </c>
      <c r="AA194" s="77">
        <v>0</v>
      </c>
      <c r="AB194" s="77"/>
      <c r="AC194" s="77">
        <v>842.33910000001197</v>
      </c>
      <c r="AD194" s="77">
        <v>842.33910000001197</v>
      </c>
      <c r="AE194" s="77">
        <v>842.33910000001197</v>
      </c>
      <c r="AF194" s="77">
        <v>0</v>
      </c>
      <c r="AG194" s="77">
        <v>0</v>
      </c>
      <c r="AH194" s="77"/>
      <c r="AI194" s="77">
        <v>0</v>
      </c>
      <c r="AJ194" s="77">
        <v>0</v>
      </c>
      <c r="AK194" s="77">
        <v>0</v>
      </c>
      <c r="AL194" s="77">
        <v>0</v>
      </c>
      <c r="AM194" s="77">
        <v>0</v>
      </c>
    </row>
    <row r="195" spans="1:39">
      <c r="A195" s="88">
        <v>36006</v>
      </c>
      <c r="B195" s="89" t="s">
        <v>175</v>
      </c>
      <c r="C195" s="76">
        <v>4.8999999999999998E-4</v>
      </c>
      <c r="E195" s="77">
        <v>3028.494999999999</v>
      </c>
      <c r="F195" s="77">
        <v>3028.494999999999</v>
      </c>
      <c r="G195" s="77">
        <v>3027.0249999999987</v>
      </c>
      <c r="H195" s="77">
        <v>1640.03</v>
      </c>
      <c r="I195" s="77">
        <v>0</v>
      </c>
      <c r="J195" s="77"/>
      <c r="K195" s="77">
        <v>2737.63</v>
      </c>
      <c r="L195" s="77">
        <v>2737.63</v>
      </c>
      <c r="M195" s="77">
        <v>2736.16</v>
      </c>
      <c r="N195" s="77">
        <v>0</v>
      </c>
      <c r="O195" s="77">
        <v>0</v>
      </c>
      <c r="P195" s="77"/>
      <c r="Q195" s="77">
        <v>1641.5</v>
      </c>
      <c r="R195" s="77">
        <v>1641.5</v>
      </c>
      <c r="S195" s="77">
        <v>1641.5</v>
      </c>
      <c r="T195" s="77">
        <v>1640.03</v>
      </c>
      <c r="U195" s="77">
        <v>0</v>
      </c>
      <c r="V195" s="77"/>
      <c r="W195" s="77">
        <v>0</v>
      </c>
      <c r="X195" s="77">
        <v>0</v>
      </c>
      <c r="Y195" s="77">
        <v>0</v>
      </c>
      <c r="Z195" s="77">
        <v>0</v>
      </c>
      <c r="AA195" s="77">
        <v>0</v>
      </c>
      <c r="AB195" s="77"/>
      <c r="AC195" s="77">
        <v>0</v>
      </c>
      <c r="AD195" s="77">
        <v>0</v>
      </c>
      <c r="AE195" s="77">
        <v>0</v>
      </c>
      <c r="AF195" s="77">
        <v>0</v>
      </c>
      <c r="AG195" s="77">
        <v>0</v>
      </c>
      <c r="AH195" s="77"/>
      <c r="AI195" s="77">
        <v>-1350.6350000000011</v>
      </c>
      <c r="AJ195" s="77">
        <v>-1350.6350000000011</v>
      </c>
      <c r="AK195" s="77">
        <v>-1350.6350000000011</v>
      </c>
      <c r="AL195" s="77">
        <v>0</v>
      </c>
      <c r="AM195" s="77">
        <v>0</v>
      </c>
    </row>
    <row r="196" spans="1:39">
      <c r="A196" s="88">
        <v>36007</v>
      </c>
      <c r="B196" s="89" t="s">
        <v>176</v>
      </c>
      <c r="C196" s="76">
        <v>1.7369999999999999E-4</v>
      </c>
      <c r="E196" s="77">
        <v>971.12500000000023</v>
      </c>
      <c r="F196" s="77">
        <v>971.12500000000023</v>
      </c>
      <c r="G196" s="77">
        <v>970.60390000000007</v>
      </c>
      <c r="H196" s="77">
        <v>581.37389999999994</v>
      </c>
      <c r="I196" s="77">
        <v>0</v>
      </c>
      <c r="J196" s="77"/>
      <c r="K196" s="77">
        <v>970.46190000000001</v>
      </c>
      <c r="L196" s="77">
        <v>970.46190000000001</v>
      </c>
      <c r="M196" s="77">
        <v>969.94079999999997</v>
      </c>
      <c r="N196" s="77">
        <v>0</v>
      </c>
      <c r="O196" s="77">
        <v>0</v>
      </c>
      <c r="P196" s="77"/>
      <c r="Q196" s="77">
        <v>581.89499999999998</v>
      </c>
      <c r="R196" s="77">
        <v>581.89499999999998</v>
      </c>
      <c r="S196" s="77">
        <v>581.89499999999998</v>
      </c>
      <c r="T196" s="77">
        <v>581.37389999999994</v>
      </c>
      <c r="U196" s="77">
        <v>0</v>
      </c>
      <c r="V196" s="77"/>
      <c r="W196" s="77">
        <v>0</v>
      </c>
      <c r="X196" s="77">
        <v>0</v>
      </c>
      <c r="Y196" s="77">
        <v>0</v>
      </c>
      <c r="Z196" s="77">
        <v>0</v>
      </c>
      <c r="AA196" s="77">
        <v>0</v>
      </c>
      <c r="AB196" s="77"/>
      <c r="AC196" s="77">
        <v>0</v>
      </c>
      <c r="AD196" s="77">
        <v>0</v>
      </c>
      <c r="AE196" s="77">
        <v>0</v>
      </c>
      <c r="AF196" s="77">
        <v>0</v>
      </c>
      <c r="AG196" s="77">
        <v>0</v>
      </c>
      <c r="AH196" s="77"/>
      <c r="AI196" s="77">
        <v>-581.23189999999977</v>
      </c>
      <c r="AJ196" s="77">
        <v>-581.23189999999977</v>
      </c>
      <c r="AK196" s="77">
        <v>-581.23189999999977</v>
      </c>
      <c r="AL196" s="77">
        <v>0</v>
      </c>
      <c r="AM196" s="77">
        <v>0</v>
      </c>
    </row>
    <row r="197" spans="1:39">
      <c r="A197" s="88">
        <v>36008</v>
      </c>
      <c r="B197" s="89" t="s">
        <v>177</v>
      </c>
      <c r="C197" s="76">
        <v>5.5199999999999997E-4</v>
      </c>
      <c r="E197" s="77">
        <v>2115.4075000000012</v>
      </c>
      <c r="F197" s="77">
        <v>2115.4075000000012</v>
      </c>
      <c r="G197" s="77">
        <v>2113.7515000000003</v>
      </c>
      <c r="H197" s="77">
        <v>1847.5439999999999</v>
      </c>
      <c r="I197" s="77">
        <v>0</v>
      </c>
      <c r="J197" s="77"/>
      <c r="K197" s="77">
        <v>3084.0239999999999</v>
      </c>
      <c r="L197" s="77">
        <v>3084.0239999999999</v>
      </c>
      <c r="M197" s="77">
        <v>3082.3679999999999</v>
      </c>
      <c r="N197" s="77">
        <v>0</v>
      </c>
      <c r="O197" s="77">
        <v>0</v>
      </c>
      <c r="P197" s="77"/>
      <c r="Q197" s="77">
        <v>1849.1999999999998</v>
      </c>
      <c r="R197" s="77">
        <v>1849.1999999999998</v>
      </c>
      <c r="S197" s="77">
        <v>1849.1999999999998</v>
      </c>
      <c r="T197" s="77">
        <v>1847.5439999999999</v>
      </c>
      <c r="U197" s="77">
        <v>0</v>
      </c>
      <c r="V197" s="77"/>
      <c r="W197" s="77">
        <v>0</v>
      </c>
      <c r="X197" s="77">
        <v>0</v>
      </c>
      <c r="Y197" s="77">
        <v>0</v>
      </c>
      <c r="Z197" s="77">
        <v>0</v>
      </c>
      <c r="AA197" s="77">
        <v>0</v>
      </c>
      <c r="AB197" s="77"/>
      <c r="AC197" s="77">
        <v>0</v>
      </c>
      <c r="AD197" s="77">
        <v>0</v>
      </c>
      <c r="AE197" s="77">
        <v>0</v>
      </c>
      <c r="AF197" s="77">
        <v>0</v>
      </c>
      <c r="AG197" s="77">
        <v>0</v>
      </c>
      <c r="AH197" s="77"/>
      <c r="AI197" s="77">
        <v>-2817.816499999999</v>
      </c>
      <c r="AJ197" s="77">
        <v>-2817.816499999999</v>
      </c>
      <c r="AK197" s="77">
        <v>-2817.816499999999</v>
      </c>
      <c r="AL197" s="77">
        <v>0</v>
      </c>
      <c r="AM197" s="77">
        <v>0</v>
      </c>
    </row>
    <row r="198" spans="1:39">
      <c r="A198" s="88">
        <v>36009</v>
      </c>
      <c r="B198" s="89" t="s">
        <v>178</v>
      </c>
      <c r="C198" s="76">
        <v>1.3090000000000001E-4</v>
      </c>
      <c r="E198" s="77">
        <v>1357.48</v>
      </c>
      <c r="F198" s="77">
        <v>1357.48</v>
      </c>
      <c r="G198" s="77">
        <v>1357.0873000000001</v>
      </c>
      <c r="H198" s="77">
        <v>438.12230000000005</v>
      </c>
      <c r="I198" s="77">
        <v>0</v>
      </c>
      <c r="J198" s="77"/>
      <c r="K198" s="77">
        <v>731.3383</v>
      </c>
      <c r="L198" s="77">
        <v>731.3383</v>
      </c>
      <c r="M198" s="77">
        <v>730.94560000000001</v>
      </c>
      <c r="N198" s="77">
        <v>0</v>
      </c>
      <c r="O198" s="77">
        <v>0</v>
      </c>
      <c r="P198" s="77"/>
      <c r="Q198" s="77">
        <v>438.51500000000004</v>
      </c>
      <c r="R198" s="77">
        <v>438.51500000000004</v>
      </c>
      <c r="S198" s="77">
        <v>438.51500000000004</v>
      </c>
      <c r="T198" s="77">
        <v>438.12230000000005</v>
      </c>
      <c r="U198" s="77">
        <v>0</v>
      </c>
      <c r="V198" s="77"/>
      <c r="W198" s="77">
        <v>0</v>
      </c>
      <c r="X198" s="77">
        <v>0</v>
      </c>
      <c r="Y198" s="77">
        <v>0</v>
      </c>
      <c r="Z198" s="77">
        <v>0</v>
      </c>
      <c r="AA198" s="77">
        <v>0</v>
      </c>
      <c r="AB198" s="77"/>
      <c r="AC198" s="77">
        <v>187.62670000000003</v>
      </c>
      <c r="AD198" s="77">
        <v>187.62670000000003</v>
      </c>
      <c r="AE198" s="77">
        <v>187.62670000000003</v>
      </c>
      <c r="AF198" s="77">
        <v>0</v>
      </c>
      <c r="AG198" s="77">
        <v>0</v>
      </c>
      <c r="AH198" s="77"/>
      <c r="AI198" s="77">
        <v>0</v>
      </c>
      <c r="AJ198" s="77">
        <v>0</v>
      </c>
      <c r="AK198" s="77">
        <v>0</v>
      </c>
      <c r="AL198" s="77">
        <v>0</v>
      </c>
      <c r="AM198" s="77">
        <v>0</v>
      </c>
    </row>
    <row r="199" spans="1:39">
      <c r="A199" s="88">
        <v>36100</v>
      </c>
      <c r="B199" s="89" t="s">
        <v>179</v>
      </c>
      <c r="C199" s="76">
        <v>6.5490000000000004E-4</v>
      </c>
      <c r="E199" s="77">
        <v>6830.8174999999992</v>
      </c>
      <c r="F199" s="77">
        <v>6830.8174999999992</v>
      </c>
      <c r="G199" s="77">
        <v>6828.8527999999988</v>
      </c>
      <c r="H199" s="77">
        <v>2191.9503</v>
      </c>
      <c r="I199" s="77">
        <v>0</v>
      </c>
      <c r="J199" s="77"/>
      <c r="K199" s="77">
        <v>3658.9263000000001</v>
      </c>
      <c r="L199" s="77">
        <v>3658.9263000000001</v>
      </c>
      <c r="M199" s="77">
        <v>3656.9616000000001</v>
      </c>
      <c r="N199" s="77">
        <v>0</v>
      </c>
      <c r="O199" s="77">
        <v>0</v>
      </c>
      <c r="P199" s="77"/>
      <c r="Q199" s="77">
        <v>2193.915</v>
      </c>
      <c r="R199" s="77">
        <v>2193.915</v>
      </c>
      <c r="S199" s="77">
        <v>2193.915</v>
      </c>
      <c r="T199" s="77">
        <v>2191.9503</v>
      </c>
      <c r="U199" s="77">
        <v>0</v>
      </c>
      <c r="V199" s="77"/>
      <c r="W199" s="77">
        <v>0</v>
      </c>
      <c r="X199" s="77">
        <v>0</v>
      </c>
      <c r="Y199" s="77">
        <v>0</v>
      </c>
      <c r="Z199" s="77">
        <v>0</v>
      </c>
      <c r="AA199" s="77">
        <v>0</v>
      </c>
      <c r="AB199" s="77"/>
      <c r="AC199" s="77">
        <v>977.97619999999915</v>
      </c>
      <c r="AD199" s="77">
        <v>977.97619999999915</v>
      </c>
      <c r="AE199" s="77">
        <v>977.97619999999915</v>
      </c>
      <c r="AF199" s="77">
        <v>0</v>
      </c>
      <c r="AG199" s="77">
        <v>0</v>
      </c>
      <c r="AH199" s="77"/>
      <c r="AI199" s="77">
        <v>0</v>
      </c>
      <c r="AJ199" s="77">
        <v>0</v>
      </c>
      <c r="AK199" s="77">
        <v>0</v>
      </c>
      <c r="AL199" s="77">
        <v>0</v>
      </c>
      <c r="AM199" s="77">
        <v>0</v>
      </c>
    </row>
    <row r="200" spans="1:39">
      <c r="A200" s="88">
        <v>36102</v>
      </c>
      <c r="B200" s="89" t="s">
        <v>180</v>
      </c>
      <c r="C200" s="76">
        <v>2.0039999999999999E-4</v>
      </c>
      <c r="E200" s="77">
        <v>209.85249999999951</v>
      </c>
      <c r="F200" s="77">
        <v>209.85249999999951</v>
      </c>
      <c r="G200" s="77">
        <v>209.25129999999945</v>
      </c>
      <c r="H200" s="77">
        <v>670.73879999999997</v>
      </c>
      <c r="I200" s="77">
        <v>0</v>
      </c>
      <c r="J200" s="77"/>
      <c r="K200" s="77">
        <v>1119.6348</v>
      </c>
      <c r="L200" s="77">
        <v>1119.6348</v>
      </c>
      <c r="M200" s="77">
        <v>1119.0336</v>
      </c>
      <c r="N200" s="77">
        <v>0</v>
      </c>
      <c r="O200" s="77">
        <v>0</v>
      </c>
      <c r="P200" s="77"/>
      <c r="Q200" s="77">
        <v>671.33999999999992</v>
      </c>
      <c r="R200" s="77">
        <v>671.33999999999992</v>
      </c>
      <c r="S200" s="77">
        <v>671.33999999999992</v>
      </c>
      <c r="T200" s="77">
        <v>670.73879999999997</v>
      </c>
      <c r="U200" s="77">
        <v>0</v>
      </c>
      <c r="V200" s="77"/>
      <c r="W200" s="77">
        <v>0</v>
      </c>
      <c r="X200" s="77">
        <v>0</v>
      </c>
      <c r="Y200" s="77">
        <v>0</v>
      </c>
      <c r="Z200" s="77">
        <v>0</v>
      </c>
      <c r="AA200" s="77">
        <v>0</v>
      </c>
      <c r="AB200" s="77"/>
      <c r="AC200" s="77">
        <v>0</v>
      </c>
      <c r="AD200" s="77">
        <v>0</v>
      </c>
      <c r="AE200" s="77">
        <v>0</v>
      </c>
      <c r="AF200" s="77">
        <v>0</v>
      </c>
      <c r="AG200" s="77">
        <v>0</v>
      </c>
      <c r="AH200" s="77"/>
      <c r="AI200" s="77">
        <v>-1581.1223000000005</v>
      </c>
      <c r="AJ200" s="77">
        <v>-1581.1223000000005</v>
      </c>
      <c r="AK200" s="77">
        <v>-1581.1223000000005</v>
      </c>
      <c r="AL200" s="77">
        <v>0</v>
      </c>
      <c r="AM200" s="77">
        <v>0</v>
      </c>
    </row>
    <row r="201" spans="1:39">
      <c r="A201" s="88">
        <v>36105</v>
      </c>
      <c r="B201" s="89" t="s">
        <v>181</v>
      </c>
      <c r="C201" s="76">
        <v>3.5750000000000002E-4</v>
      </c>
      <c r="E201" s="77">
        <v>3656.34</v>
      </c>
      <c r="F201" s="77">
        <v>3656.34</v>
      </c>
      <c r="G201" s="77">
        <v>3655.2675000000004</v>
      </c>
      <c r="H201" s="77">
        <v>1196.5525</v>
      </c>
      <c r="I201" s="77">
        <v>0</v>
      </c>
      <c r="J201" s="77"/>
      <c r="K201" s="77">
        <v>1997.3525000000002</v>
      </c>
      <c r="L201" s="77">
        <v>1997.3525000000002</v>
      </c>
      <c r="M201" s="77">
        <v>1996.2800000000002</v>
      </c>
      <c r="N201" s="77">
        <v>0</v>
      </c>
      <c r="O201" s="77">
        <v>0</v>
      </c>
      <c r="P201" s="77"/>
      <c r="Q201" s="77">
        <v>1197.625</v>
      </c>
      <c r="R201" s="77">
        <v>1197.625</v>
      </c>
      <c r="S201" s="77">
        <v>1197.625</v>
      </c>
      <c r="T201" s="77">
        <v>1196.5525</v>
      </c>
      <c r="U201" s="77">
        <v>0</v>
      </c>
      <c r="V201" s="77"/>
      <c r="W201" s="77">
        <v>0</v>
      </c>
      <c r="X201" s="77">
        <v>0</v>
      </c>
      <c r="Y201" s="77">
        <v>0</v>
      </c>
      <c r="Z201" s="77">
        <v>0</v>
      </c>
      <c r="AA201" s="77">
        <v>0</v>
      </c>
      <c r="AB201" s="77"/>
      <c r="AC201" s="77">
        <v>461.36250000000018</v>
      </c>
      <c r="AD201" s="77">
        <v>461.36250000000018</v>
      </c>
      <c r="AE201" s="77">
        <v>461.36250000000018</v>
      </c>
      <c r="AF201" s="77">
        <v>0</v>
      </c>
      <c r="AG201" s="77">
        <v>0</v>
      </c>
      <c r="AH201" s="77"/>
      <c r="AI201" s="77">
        <v>0</v>
      </c>
      <c r="AJ201" s="77">
        <v>0</v>
      </c>
      <c r="AK201" s="77">
        <v>0</v>
      </c>
      <c r="AL201" s="77">
        <v>0</v>
      </c>
      <c r="AM201" s="77">
        <v>0</v>
      </c>
    </row>
    <row r="202" spans="1:39">
      <c r="A202" s="88">
        <v>36200</v>
      </c>
      <c r="B202" s="89" t="s">
        <v>182</v>
      </c>
      <c r="C202" s="76">
        <v>1.3937000000000001E-3</v>
      </c>
      <c r="E202" s="77">
        <v>13647.154999999995</v>
      </c>
      <c r="F202" s="77">
        <v>13647.154999999995</v>
      </c>
      <c r="G202" s="77">
        <v>13642.973899999994</v>
      </c>
      <c r="H202" s="77">
        <v>4664.7139000000006</v>
      </c>
      <c r="I202" s="77">
        <v>0</v>
      </c>
      <c r="J202" s="77"/>
      <c r="K202" s="77">
        <v>7786.6019000000006</v>
      </c>
      <c r="L202" s="77">
        <v>7786.6019000000006</v>
      </c>
      <c r="M202" s="77">
        <v>7782.4208000000008</v>
      </c>
      <c r="N202" s="77">
        <v>0</v>
      </c>
      <c r="O202" s="77">
        <v>0</v>
      </c>
      <c r="P202" s="77"/>
      <c r="Q202" s="77">
        <v>4668.8950000000004</v>
      </c>
      <c r="R202" s="77">
        <v>4668.8950000000004</v>
      </c>
      <c r="S202" s="77">
        <v>4668.8950000000004</v>
      </c>
      <c r="T202" s="77">
        <v>4664.7139000000006</v>
      </c>
      <c r="U202" s="77">
        <v>0</v>
      </c>
      <c r="V202" s="77"/>
      <c r="W202" s="77">
        <v>0</v>
      </c>
      <c r="X202" s="77">
        <v>0</v>
      </c>
      <c r="Y202" s="77">
        <v>0</v>
      </c>
      <c r="Z202" s="77">
        <v>0</v>
      </c>
      <c r="AA202" s="77">
        <v>0</v>
      </c>
      <c r="AB202" s="77"/>
      <c r="AC202" s="77">
        <v>1191.6580999999933</v>
      </c>
      <c r="AD202" s="77">
        <v>1191.6580999999933</v>
      </c>
      <c r="AE202" s="77">
        <v>1191.6580999999933</v>
      </c>
      <c r="AF202" s="77">
        <v>0</v>
      </c>
      <c r="AG202" s="77">
        <v>0</v>
      </c>
      <c r="AH202" s="77"/>
      <c r="AI202" s="77">
        <v>0</v>
      </c>
      <c r="AJ202" s="77">
        <v>0</v>
      </c>
      <c r="AK202" s="77">
        <v>0</v>
      </c>
      <c r="AL202" s="77">
        <v>0</v>
      </c>
      <c r="AM202" s="77">
        <v>0</v>
      </c>
    </row>
    <row r="203" spans="1:39">
      <c r="A203" s="88">
        <v>36205</v>
      </c>
      <c r="B203" s="89" t="s">
        <v>183</v>
      </c>
      <c r="C203" s="76">
        <v>2.5270000000000002E-4</v>
      </c>
      <c r="E203" s="77">
        <v>2138.5799999999995</v>
      </c>
      <c r="F203" s="77">
        <v>2138.5799999999995</v>
      </c>
      <c r="G203" s="77">
        <v>2137.8218999999995</v>
      </c>
      <c r="H203" s="77">
        <v>845.78690000000006</v>
      </c>
      <c r="I203" s="77">
        <v>0</v>
      </c>
      <c r="J203" s="77"/>
      <c r="K203" s="77">
        <v>1411.8349000000001</v>
      </c>
      <c r="L203" s="77">
        <v>1411.8349000000001</v>
      </c>
      <c r="M203" s="77">
        <v>1411.0768</v>
      </c>
      <c r="N203" s="77">
        <v>0</v>
      </c>
      <c r="O203" s="77">
        <v>0</v>
      </c>
      <c r="P203" s="77"/>
      <c r="Q203" s="77">
        <v>846.54500000000007</v>
      </c>
      <c r="R203" s="77">
        <v>846.54500000000007</v>
      </c>
      <c r="S203" s="77">
        <v>846.54500000000007</v>
      </c>
      <c r="T203" s="77">
        <v>845.78690000000006</v>
      </c>
      <c r="U203" s="77">
        <v>0</v>
      </c>
      <c r="V203" s="77"/>
      <c r="W203" s="77">
        <v>0</v>
      </c>
      <c r="X203" s="77">
        <v>0</v>
      </c>
      <c r="Y203" s="77">
        <v>0</v>
      </c>
      <c r="Z203" s="77">
        <v>0</v>
      </c>
      <c r="AA203" s="77">
        <v>0</v>
      </c>
      <c r="AB203" s="77"/>
      <c r="AC203" s="77">
        <v>0</v>
      </c>
      <c r="AD203" s="77">
        <v>0</v>
      </c>
      <c r="AE203" s="77">
        <v>0</v>
      </c>
      <c r="AF203" s="77">
        <v>0</v>
      </c>
      <c r="AG203" s="77">
        <v>0</v>
      </c>
      <c r="AH203" s="77"/>
      <c r="AI203" s="77">
        <v>-119.79990000000043</v>
      </c>
      <c r="AJ203" s="77">
        <v>-119.79990000000043</v>
      </c>
      <c r="AK203" s="77">
        <v>-119.79990000000043</v>
      </c>
      <c r="AL203" s="77">
        <v>0</v>
      </c>
      <c r="AM203" s="77">
        <v>0</v>
      </c>
    </row>
    <row r="204" spans="1:39">
      <c r="A204" s="88">
        <v>36300</v>
      </c>
      <c r="B204" s="89" t="s">
        <v>184</v>
      </c>
      <c r="C204" s="76">
        <v>4.4821000000000001E-3</v>
      </c>
      <c r="E204" s="77">
        <v>37378.020000000004</v>
      </c>
      <c r="F204" s="77">
        <v>37378.020000000004</v>
      </c>
      <c r="G204" s="77">
        <v>37364.573699999994</v>
      </c>
      <c r="H204" s="77">
        <v>15001.5887</v>
      </c>
      <c r="I204" s="77">
        <v>0</v>
      </c>
      <c r="J204" s="77"/>
      <c r="K204" s="77">
        <v>25041.492700000003</v>
      </c>
      <c r="L204" s="77">
        <v>25041.492700000003</v>
      </c>
      <c r="M204" s="77">
        <v>25028.046399999999</v>
      </c>
      <c r="N204" s="77">
        <v>0</v>
      </c>
      <c r="O204" s="77">
        <v>0</v>
      </c>
      <c r="P204" s="77"/>
      <c r="Q204" s="77">
        <v>15015.035</v>
      </c>
      <c r="R204" s="77">
        <v>15015.035</v>
      </c>
      <c r="S204" s="77">
        <v>15015.035</v>
      </c>
      <c r="T204" s="77">
        <v>15001.5887</v>
      </c>
      <c r="U204" s="77">
        <v>0</v>
      </c>
      <c r="V204" s="77"/>
      <c r="W204" s="77">
        <v>0</v>
      </c>
      <c r="X204" s="77">
        <v>0</v>
      </c>
      <c r="Y204" s="77">
        <v>0</v>
      </c>
      <c r="Z204" s="77">
        <v>0</v>
      </c>
      <c r="AA204" s="77">
        <v>0</v>
      </c>
      <c r="AB204" s="77"/>
      <c r="AC204" s="77">
        <v>0</v>
      </c>
      <c r="AD204" s="77">
        <v>0</v>
      </c>
      <c r="AE204" s="77">
        <v>0</v>
      </c>
      <c r="AF204" s="77">
        <v>0</v>
      </c>
      <c r="AG204" s="77">
        <v>0</v>
      </c>
      <c r="AH204" s="77"/>
      <c r="AI204" s="77">
        <v>-2678.5077000000019</v>
      </c>
      <c r="AJ204" s="77">
        <v>-2678.5077000000019</v>
      </c>
      <c r="AK204" s="77">
        <v>-2678.5077000000019</v>
      </c>
      <c r="AL204" s="77">
        <v>0</v>
      </c>
      <c r="AM204" s="77">
        <v>0</v>
      </c>
    </row>
    <row r="205" spans="1:39">
      <c r="A205" s="88">
        <v>36301</v>
      </c>
      <c r="B205" s="89" t="s">
        <v>185</v>
      </c>
      <c r="C205" s="76">
        <v>7.2299999999999996E-5</v>
      </c>
      <c r="E205" s="77">
        <v>237.75000000000011</v>
      </c>
      <c r="F205" s="77">
        <v>237.75000000000011</v>
      </c>
      <c r="G205" s="77">
        <v>237.5331000000001</v>
      </c>
      <c r="H205" s="77">
        <v>241.98809999999997</v>
      </c>
      <c r="I205" s="77">
        <v>0</v>
      </c>
      <c r="J205" s="77"/>
      <c r="K205" s="77">
        <v>403.94009999999997</v>
      </c>
      <c r="L205" s="77">
        <v>403.94009999999997</v>
      </c>
      <c r="M205" s="77">
        <v>403.72319999999996</v>
      </c>
      <c r="N205" s="77">
        <v>0</v>
      </c>
      <c r="O205" s="77">
        <v>0</v>
      </c>
      <c r="P205" s="77"/>
      <c r="Q205" s="77">
        <v>242.20499999999998</v>
      </c>
      <c r="R205" s="77">
        <v>242.20499999999998</v>
      </c>
      <c r="S205" s="77">
        <v>242.20499999999998</v>
      </c>
      <c r="T205" s="77">
        <v>241.98809999999997</v>
      </c>
      <c r="U205" s="77">
        <v>0</v>
      </c>
      <c r="V205" s="77"/>
      <c r="W205" s="77">
        <v>0</v>
      </c>
      <c r="X205" s="77">
        <v>0</v>
      </c>
      <c r="Y205" s="77">
        <v>0</v>
      </c>
      <c r="Z205" s="77">
        <v>0</v>
      </c>
      <c r="AA205" s="77">
        <v>0</v>
      </c>
      <c r="AB205" s="77"/>
      <c r="AC205" s="77">
        <v>0</v>
      </c>
      <c r="AD205" s="77">
        <v>0</v>
      </c>
      <c r="AE205" s="77">
        <v>0</v>
      </c>
      <c r="AF205" s="77">
        <v>0</v>
      </c>
      <c r="AG205" s="77">
        <v>0</v>
      </c>
      <c r="AH205" s="77"/>
      <c r="AI205" s="77">
        <v>-408.39509999999984</v>
      </c>
      <c r="AJ205" s="77">
        <v>-408.39509999999984</v>
      </c>
      <c r="AK205" s="77">
        <v>-408.39509999999984</v>
      </c>
      <c r="AL205" s="77">
        <v>0</v>
      </c>
      <c r="AM205" s="77">
        <v>0</v>
      </c>
    </row>
    <row r="206" spans="1:39">
      <c r="A206" s="88">
        <v>36302</v>
      </c>
      <c r="B206" s="89" t="s">
        <v>186</v>
      </c>
      <c r="C206" s="76">
        <v>1.0679999999999999E-4</v>
      </c>
      <c r="E206" s="77">
        <v>761.33000000000027</v>
      </c>
      <c r="F206" s="77">
        <v>761.33000000000027</v>
      </c>
      <c r="G206" s="77">
        <v>761.00960000000021</v>
      </c>
      <c r="H206" s="77">
        <v>357.45959999999997</v>
      </c>
      <c r="I206" s="77">
        <v>0</v>
      </c>
      <c r="J206" s="77"/>
      <c r="K206" s="77">
        <v>596.69159999999999</v>
      </c>
      <c r="L206" s="77">
        <v>596.69159999999999</v>
      </c>
      <c r="M206" s="77">
        <v>596.37119999999993</v>
      </c>
      <c r="N206" s="77">
        <v>0</v>
      </c>
      <c r="O206" s="77">
        <v>0</v>
      </c>
      <c r="P206" s="77"/>
      <c r="Q206" s="77">
        <v>357.78</v>
      </c>
      <c r="R206" s="77">
        <v>357.78</v>
      </c>
      <c r="S206" s="77">
        <v>357.78</v>
      </c>
      <c r="T206" s="77">
        <v>357.45959999999997</v>
      </c>
      <c r="U206" s="77">
        <v>0</v>
      </c>
      <c r="V206" s="77"/>
      <c r="W206" s="77">
        <v>0</v>
      </c>
      <c r="X206" s="77">
        <v>0</v>
      </c>
      <c r="Y206" s="77">
        <v>0</v>
      </c>
      <c r="Z206" s="77">
        <v>0</v>
      </c>
      <c r="AA206" s="77">
        <v>0</v>
      </c>
      <c r="AB206" s="77"/>
      <c r="AC206" s="77">
        <v>0</v>
      </c>
      <c r="AD206" s="77">
        <v>0</v>
      </c>
      <c r="AE206" s="77">
        <v>0</v>
      </c>
      <c r="AF206" s="77">
        <v>0</v>
      </c>
      <c r="AG206" s="77">
        <v>0</v>
      </c>
      <c r="AH206" s="77"/>
      <c r="AI206" s="77">
        <v>-193.1415999999997</v>
      </c>
      <c r="AJ206" s="77">
        <v>-193.1415999999997</v>
      </c>
      <c r="AK206" s="77">
        <v>-193.1415999999997</v>
      </c>
      <c r="AL206" s="77">
        <v>0</v>
      </c>
      <c r="AM206" s="77">
        <v>0</v>
      </c>
    </row>
    <row r="207" spans="1:39">
      <c r="A207" s="88">
        <v>36305</v>
      </c>
      <c r="B207" s="89" t="s">
        <v>187</v>
      </c>
      <c r="C207" s="76">
        <v>8.1789999999999999E-4</v>
      </c>
      <c r="E207" s="77">
        <v>10032.522499999999</v>
      </c>
      <c r="F207" s="77">
        <v>10032.522499999999</v>
      </c>
      <c r="G207" s="77">
        <v>10030.068799999999</v>
      </c>
      <c r="H207" s="77">
        <v>2737.5113000000001</v>
      </c>
      <c r="I207" s="77">
        <v>0</v>
      </c>
      <c r="J207" s="77"/>
      <c r="K207" s="77">
        <v>4569.6072999999997</v>
      </c>
      <c r="L207" s="77">
        <v>4569.6072999999997</v>
      </c>
      <c r="M207" s="77">
        <v>4567.1535999999996</v>
      </c>
      <c r="N207" s="77">
        <v>0</v>
      </c>
      <c r="O207" s="77">
        <v>0</v>
      </c>
      <c r="P207" s="77"/>
      <c r="Q207" s="77">
        <v>2739.9650000000001</v>
      </c>
      <c r="R207" s="77">
        <v>2739.9650000000001</v>
      </c>
      <c r="S207" s="77">
        <v>2739.9650000000001</v>
      </c>
      <c r="T207" s="77">
        <v>2737.5113000000001</v>
      </c>
      <c r="U207" s="77">
        <v>0</v>
      </c>
      <c r="V207" s="77"/>
      <c r="W207" s="77">
        <v>0</v>
      </c>
      <c r="X207" s="77">
        <v>0</v>
      </c>
      <c r="Y207" s="77">
        <v>0</v>
      </c>
      <c r="Z207" s="77">
        <v>0</v>
      </c>
      <c r="AA207" s="77">
        <v>0</v>
      </c>
      <c r="AB207" s="77"/>
      <c r="AC207" s="77">
        <v>2722.9501999999993</v>
      </c>
      <c r="AD207" s="77">
        <v>2722.9501999999993</v>
      </c>
      <c r="AE207" s="77">
        <v>2722.9501999999993</v>
      </c>
      <c r="AF207" s="77">
        <v>0</v>
      </c>
      <c r="AG207" s="77">
        <v>0</v>
      </c>
      <c r="AH207" s="77"/>
      <c r="AI207" s="77">
        <v>0</v>
      </c>
      <c r="AJ207" s="77">
        <v>0</v>
      </c>
      <c r="AK207" s="77">
        <v>0</v>
      </c>
      <c r="AL207" s="77">
        <v>0</v>
      </c>
      <c r="AM207" s="77">
        <v>0</v>
      </c>
    </row>
    <row r="208" spans="1:39">
      <c r="A208" s="88">
        <v>36310</v>
      </c>
      <c r="B208" s="89" t="s">
        <v>345</v>
      </c>
      <c r="C208" s="76">
        <v>3.4999999999999997E-5</v>
      </c>
      <c r="E208" s="77">
        <v>-300.95999999999992</v>
      </c>
      <c r="F208" s="77">
        <v>-300.95999999999992</v>
      </c>
      <c r="G208" s="77">
        <v>-301.06499999999994</v>
      </c>
      <c r="H208" s="77">
        <v>117.145</v>
      </c>
      <c r="I208" s="77">
        <v>0</v>
      </c>
      <c r="J208" s="77"/>
      <c r="K208" s="77">
        <v>195.54499999999999</v>
      </c>
      <c r="L208" s="77">
        <v>195.54499999999999</v>
      </c>
      <c r="M208" s="77">
        <v>195.43999999999997</v>
      </c>
      <c r="N208" s="77">
        <v>0</v>
      </c>
      <c r="O208" s="77">
        <v>0</v>
      </c>
      <c r="P208" s="77"/>
      <c r="Q208" s="77">
        <v>117.24999999999999</v>
      </c>
      <c r="R208" s="77">
        <v>117.24999999999999</v>
      </c>
      <c r="S208" s="77">
        <v>117.24999999999999</v>
      </c>
      <c r="T208" s="77">
        <v>117.145</v>
      </c>
      <c r="U208" s="77">
        <v>0</v>
      </c>
      <c r="V208" s="77"/>
      <c r="W208" s="77">
        <v>0</v>
      </c>
      <c r="X208" s="77">
        <v>0</v>
      </c>
      <c r="Y208" s="77">
        <v>0</v>
      </c>
      <c r="Z208" s="77">
        <v>0</v>
      </c>
      <c r="AA208" s="77">
        <v>0</v>
      </c>
      <c r="AB208" s="77"/>
      <c r="AC208" s="77">
        <v>0</v>
      </c>
      <c r="AD208" s="77">
        <v>0</v>
      </c>
      <c r="AE208" s="77">
        <v>0</v>
      </c>
      <c r="AF208" s="77">
        <v>0</v>
      </c>
      <c r="AG208" s="77">
        <v>0</v>
      </c>
      <c r="AH208" s="77"/>
      <c r="AI208" s="77">
        <v>-613.75499999999988</v>
      </c>
      <c r="AJ208" s="77">
        <v>-613.75499999999988</v>
      </c>
      <c r="AK208" s="77">
        <v>-613.75499999999988</v>
      </c>
      <c r="AL208" s="77">
        <v>0</v>
      </c>
      <c r="AM208" s="77">
        <v>0</v>
      </c>
    </row>
    <row r="209" spans="1:39">
      <c r="A209" s="88">
        <v>36400</v>
      </c>
      <c r="B209" s="89" t="s">
        <v>188</v>
      </c>
      <c r="C209" s="76">
        <v>4.9451E-3</v>
      </c>
      <c r="E209" s="77">
        <v>44022.272500000006</v>
      </c>
      <c r="F209" s="77">
        <v>44022.272500000006</v>
      </c>
      <c r="G209" s="77">
        <v>44007.437200000008</v>
      </c>
      <c r="H209" s="77">
        <v>16551.2497</v>
      </c>
      <c r="I209" s="77">
        <v>0</v>
      </c>
      <c r="J209" s="77"/>
      <c r="K209" s="77">
        <v>27628.273700000002</v>
      </c>
      <c r="L209" s="77">
        <v>27628.273700000002</v>
      </c>
      <c r="M209" s="77">
        <v>27613.438399999999</v>
      </c>
      <c r="N209" s="77">
        <v>0</v>
      </c>
      <c r="O209" s="77">
        <v>0</v>
      </c>
      <c r="P209" s="77"/>
      <c r="Q209" s="77">
        <v>16566.084999999999</v>
      </c>
      <c r="R209" s="77">
        <v>16566.084999999999</v>
      </c>
      <c r="S209" s="77">
        <v>16566.084999999999</v>
      </c>
      <c r="T209" s="77">
        <v>16551.2497</v>
      </c>
      <c r="U209" s="77">
        <v>0</v>
      </c>
      <c r="V209" s="77"/>
      <c r="W209" s="77">
        <v>0</v>
      </c>
      <c r="X209" s="77">
        <v>0</v>
      </c>
      <c r="Y209" s="77">
        <v>0</v>
      </c>
      <c r="Z209" s="77">
        <v>0</v>
      </c>
      <c r="AA209" s="77">
        <v>0</v>
      </c>
      <c r="AB209" s="77"/>
      <c r="AC209" s="77">
        <v>0</v>
      </c>
      <c r="AD209" s="77">
        <v>0</v>
      </c>
      <c r="AE209" s="77">
        <v>0</v>
      </c>
      <c r="AF209" s="77">
        <v>0</v>
      </c>
      <c r="AG209" s="77">
        <v>0</v>
      </c>
      <c r="AH209" s="77"/>
      <c r="AI209" s="77">
        <v>-172.08619999999064</v>
      </c>
      <c r="AJ209" s="77">
        <v>-172.08619999999064</v>
      </c>
      <c r="AK209" s="77">
        <v>-172.08619999999064</v>
      </c>
      <c r="AL209" s="77">
        <v>0</v>
      </c>
      <c r="AM209" s="77">
        <v>0</v>
      </c>
    </row>
    <row r="210" spans="1:39">
      <c r="A210" s="88">
        <v>36405</v>
      </c>
      <c r="B210" s="89" t="s">
        <v>363</v>
      </c>
      <c r="C210" s="76">
        <v>8.6149999999999996E-4</v>
      </c>
      <c r="E210" s="77">
        <v>6804.7225000000017</v>
      </c>
      <c r="F210" s="77">
        <v>6804.7225000000017</v>
      </c>
      <c r="G210" s="77">
        <v>6802.1380000000008</v>
      </c>
      <c r="H210" s="77">
        <v>2883.4404999999997</v>
      </c>
      <c r="I210" s="77">
        <v>0</v>
      </c>
      <c r="J210" s="77"/>
      <c r="K210" s="77">
        <v>4813.2004999999999</v>
      </c>
      <c r="L210" s="77">
        <v>4813.2004999999999</v>
      </c>
      <c r="M210" s="77">
        <v>4810.616</v>
      </c>
      <c r="N210" s="77">
        <v>0</v>
      </c>
      <c r="O210" s="77">
        <v>0</v>
      </c>
      <c r="P210" s="77"/>
      <c r="Q210" s="77">
        <v>2886.0250000000001</v>
      </c>
      <c r="R210" s="77">
        <v>2886.0250000000001</v>
      </c>
      <c r="S210" s="77">
        <v>2886.0250000000001</v>
      </c>
      <c r="T210" s="77">
        <v>2883.4404999999997</v>
      </c>
      <c r="U210" s="77">
        <v>0</v>
      </c>
      <c r="V210" s="77"/>
      <c r="W210" s="77">
        <v>0</v>
      </c>
      <c r="X210" s="77">
        <v>0</v>
      </c>
      <c r="Y210" s="77">
        <v>0</v>
      </c>
      <c r="Z210" s="77">
        <v>0</v>
      </c>
      <c r="AA210" s="77">
        <v>0</v>
      </c>
      <c r="AB210" s="77"/>
      <c r="AC210" s="77">
        <v>0</v>
      </c>
      <c r="AD210" s="77">
        <v>0</v>
      </c>
      <c r="AE210" s="77">
        <v>0</v>
      </c>
      <c r="AF210" s="77">
        <v>0</v>
      </c>
      <c r="AG210" s="77">
        <v>0</v>
      </c>
      <c r="AH210" s="77"/>
      <c r="AI210" s="77">
        <v>-894.50299999999879</v>
      </c>
      <c r="AJ210" s="77">
        <v>-894.50299999999879</v>
      </c>
      <c r="AK210" s="77">
        <v>-894.50299999999879</v>
      </c>
      <c r="AL210" s="77">
        <v>0</v>
      </c>
      <c r="AM210" s="77">
        <v>0</v>
      </c>
    </row>
    <row r="211" spans="1:39">
      <c r="A211" s="88">
        <v>36500</v>
      </c>
      <c r="B211" s="89" t="s">
        <v>189</v>
      </c>
      <c r="C211" s="76">
        <v>9.7397000000000004E-3</v>
      </c>
      <c r="E211" s="77">
        <v>77357.022499999977</v>
      </c>
      <c r="F211" s="77">
        <v>77357.022499999977</v>
      </c>
      <c r="G211" s="77">
        <v>77327.803399999975</v>
      </c>
      <c r="H211" s="77">
        <v>32598.775900000001</v>
      </c>
      <c r="I211" s="77">
        <v>0</v>
      </c>
      <c r="J211" s="77"/>
      <c r="K211" s="77">
        <v>54415.7039</v>
      </c>
      <c r="L211" s="77">
        <v>54415.7039</v>
      </c>
      <c r="M211" s="77">
        <v>54386.484800000006</v>
      </c>
      <c r="N211" s="77">
        <v>0</v>
      </c>
      <c r="O211" s="77">
        <v>0</v>
      </c>
      <c r="P211" s="77"/>
      <c r="Q211" s="77">
        <v>32627.995000000003</v>
      </c>
      <c r="R211" s="77">
        <v>32627.995000000003</v>
      </c>
      <c r="S211" s="77">
        <v>32627.995000000003</v>
      </c>
      <c r="T211" s="77">
        <v>32598.775900000001</v>
      </c>
      <c r="U211" s="77">
        <v>0</v>
      </c>
      <c r="V211" s="77"/>
      <c r="W211" s="77">
        <v>0</v>
      </c>
      <c r="X211" s="77">
        <v>0</v>
      </c>
      <c r="Y211" s="77">
        <v>0</v>
      </c>
      <c r="Z211" s="77">
        <v>0</v>
      </c>
      <c r="AA211" s="77">
        <v>0</v>
      </c>
      <c r="AB211" s="77"/>
      <c r="AC211" s="77">
        <v>0</v>
      </c>
      <c r="AD211" s="77">
        <v>0</v>
      </c>
      <c r="AE211" s="77">
        <v>0</v>
      </c>
      <c r="AF211" s="77">
        <v>0</v>
      </c>
      <c r="AG211" s="77">
        <v>0</v>
      </c>
      <c r="AH211" s="77"/>
      <c r="AI211" s="77">
        <v>-9686.6764000000258</v>
      </c>
      <c r="AJ211" s="77">
        <v>-9686.6764000000258</v>
      </c>
      <c r="AK211" s="77">
        <v>-9686.6764000000258</v>
      </c>
      <c r="AL211" s="77">
        <v>0</v>
      </c>
      <c r="AM211" s="77">
        <v>0</v>
      </c>
    </row>
    <row r="212" spans="1:39">
      <c r="A212" s="88">
        <v>36501</v>
      </c>
      <c r="B212" s="89" t="s">
        <v>190</v>
      </c>
      <c r="C212" s="76">
        <v>1.2860000000000001E-4</v>
      </c>
      <c r="E212" s="77">
        <v>492.5349999999994</v>
      </c>
      <c r="F212" s="77">
        <v>492.5349999999994</v>
      </c>
      <c r="G212" s="77">
        <v>492.14919999999961</v>
      </c>
      <c r="H212" s="77">
        <v>430.42420000000004</v>
      </c>
      <c r="I212" s="77">
        <v>0</v>
      </c>
      <c r="J212" s="77"/>
      <c r="K212" s="77">
        <v>718.48820000000001</v>
      </c>
      <c r="L212" s="77">
        <v>718.48820000000001</v>
      </c>
      <c r="M212" s="77">
        <v>718.1024000000001</v>
      </c>
      <c r="N212" s="77">
        <v>0</v>
      </c>
      <c r="O212" s="77">
        <v>0</v>
      </c>
      <c r="P212" s="77"/>
      <c r="Q212" s="77">
        <v>430.81</v>
      </c>
      <c r="R212" s="77">
        <v>430.81</v>
      </c>
      <c r="S212" s="77">
        <v>430.81</v>
      </c>
      <c r="T212" s="77">
        <v>430.42420000000004</v>
      </c>
      <c r="U212" s="77">
        <v>0</v>
      </c>
      <c r="V212" s="77"/>
      <c r="W212" s="77">
        <v>0</v>
      </c>
      <c r="X212" s="77">
        <v>0</v>
      </c>
      <c r="Y212" s="77">
        <v>0</v>
      </c>
      <c r="Z212" s="77">
        <v>0</v>
      </c>
      <c r="AA212" s="77">
        <v>0</v>
      </c>
      <c r="AB212" s="77"/>
      <c r="AC212" s="77">
        <v>0</v>
      </c>
      <c r="AD212" s="77">
        <v>0</v>
      </c>
      <c r="AE212" s="77">
        <v>0</v>
      </c>
      <c r="AF212" s="77">
        <v>0</v>
      </c>
      <c r="AG212" s="77">
        <v>0</v>
      </c>
      <c r="AH212" s="77"/>
      <c r="AI212" s="77">
        <v>-656.76320000000055</v>
      </c>
      <c r="AJ212" s="77">
        <v>-656.76320000000055</v>
      </c>
      <c r="AK212" s="77">
        <v>-656.76320000000055</v>
      </c>
      <c r="AL212" s="77">
        <v>0</v>
      </c>
      <c r="AM212" s="77">
        <v>0</v>
      </c>
    </row>
    <row r="213" spans="1:39">
      <c r="A213" s="88">
        <v>36502</v>
      </c>
      <c r="B213" s="89" t="s">
        <v>191</v>
      </c>
      <c r="C213" s="76">
        <v>4.49E-5</v>
      </c>
      <c r="E213" s="77">
        <v>337.0975000000002</v>
      </c>
      <c r="F213" s="77">
        <v>337.0975000000002</v>
      </c>
      <c r="G213" s="77">
        <v>336.96280000000019</v>
      </c>
      <c r="H213" s="77">
        <v>150.28030000000001</v>
      </c>
      <c r="I213" s="77">
        <v>0</v>
      </c>
      <c r="J213" s="77"/>
      <c r="K213" s="77">
        <v>250.8563</v>
      </c>
      <c r="L213" s="77">
        <v>250.8563</v>
      </c>
      <c r="M213" s="77">
        <v>250.7216</v>
      </c>
      <c r="N213" s="77">
        <v>0</v>
      </c>
      <c r="O213" s="77">
        <v>0</v>
      </c>
      <c r="P213" s="77"/>
      <c r="Q213" s="77">
        <v>150.41499999999999</v>
      </c>
      <c r="R213" s="77">
        <v>150.41499999999999</v>
      </c>
      <c r="S213" s="77">
        <v>150.41499999999999</v>
      </c>
      <c r="T213" s="77">
        <v>150.28030000000001</v>
      </c>
      <c r="U213" s="77">
        <v>0</v>
      </c>
      <c r="V213" s="77"/>
      <c r="W213" s="77">
        <v>0</v>
      </c>
      <c r="X213" s="77">
        <v>0</v>
      </c>
      <c r="Y213" s="77">
        <v>0</v>
      </c>
      <c r="Z213" s="77">
        <v>0</v>
      </c>
      <c r="AA213" s="77">
        <v>0</v>
      </c>
      <c r="AB213" s="77"/>
      <c r="AC213" s="77">
        <v>0</v>
      </c>
      <c r="AD213" s="77">
        <v>0</v>
      </c>
      <c r="AE213" s="77">
        <v>0</v>
      </c>
      <c r="AF213" s="77">
        <v>0</v>
      </c>
      <c r="AG213" s="77">
        <v>0</v>
      </c>
      <c r="AH213" s="77"/>
      <c r="AI213" s="77">
        <v>-64.173799999999801</v>
      </c>
      <c r="AJ213" s="77">
        <v>-64.173799999999801</v>
      </c>
      <c r="AK213" s="77">
        <v>-64.173799999999801</v>
      </c>
      <c r="AL213" s="77">
        <v>0</v>
      </c>
      <c r="AM213" s="77">
        <v>0</v>
      </c>
    </row>
    <row r="214" spans="1:39">
      <c r="A214" s="88">
        <v>36505</v>
      </c>
      <c r="B214" s="89" t="s">
        <v>192</v>
      </c>
      <c r="C214" s="76">
        <v>1.9540999999999998E-3</v>
      </c>
      <c r="E214" s="77">
        <v>17298.550000000003</v>
      </c>
      <c r="F214" s="77">
        <v>17298.550000000003</v>
      </c>
      <c r="G214" s="77">
        <v>17292.687700000002</v>
      </c>
      <c r="H214" s="77">
        <v>6540.3726999999999</v>
      </c>
      <c r="I214" s="77">
        <v>0</v>
      </c>
      <c r="J214" s="77"/>
      <c r="K214" s="77">
        <v>10917.556699999999</v>
      </c>
      <c r="L214" s="77">
        <v>10917.556699999999</v>
      </c>
      <c r="M214" s="77">
        <v>10911.694399999998</v>
      </c>
      <c r="N214" s="77">
        <v>0</v>
      </c>
      <c r="O214" s="77">
        <v>0</v>
      </c>
      <c r="P214" s="77"/>
      <c r="Q214" s="77">
        <v>6546.2349999999997</v>
      </c>
      <c r="R214" s="77">
        <v>6546.2349999999997</v>
      </c>
      <c r="S214" s="77">
        <v>6546.2349999999997</v>
      </c>
      <c r="T214" s="77">
        <v>6540.3726999999999</v>
      </c>
      <c r="U214" s="77">
        <v>0</v>
      </c>
      <c r="V214" s="77"/>
      <c r="W214" s="77">
        <v>0</v>
      </c>
      <c r="X214" s="77">
        <v>0</v>
      </c>
      <c r="Y214" s="77">
        <v>0</v>
      </c>
      <c r="Z214" s="77">
        <v>0</v>
      </c>
      <c r="AA214" s="77">
        <v>0</v>
      </c>
      <c r="AB214" s="77"/>
      <c r="AC214" s="77">
        <v>0</v>
      </c>
      <c r="AD214" s="77">
        <v>0</v>
      </c>
      <c r="AE214" s="77">
        <v>0</v>
      </c>
      <c r="AF214" s="77">
        <v>0</v>
      </c>
      <c r="AG214" s="77">
        <v>0</v>
      </c>
      <c r="AH214" s="77"/>
      <c r="AI214" s="77">
        <v>-165.24169999999503</v>
      </c>
      <c r="AJ214" s="77">
        <v>-165.24169999999503</v>
      </c>
      <c r="AK214" s="77">
        <v>-165.24169999999503</v>
      </c>
      <c r="AL214" s="77">
        <v>0</v>
      </c>
      <c r="AM214" s="77">
        <v>0</v>
      </c>
    </row>
    <row r="215" spans="1:39">
      <c r="A215" s="88">
        <v>36600</v>
      </c>
      <c r="B215" s="89" t="s">
        <v>193</v>
      </c>
      <c r="C215" s="76">
        <v>6.8749999999999996E-4</v>
      </c>
      <c r="E215" s="77">
        <v>7573.1475000000009</v>
      </c>
      <c r="F215" s="77">
        <v>7573.1475000000009</v>
      </c>
      <c r="G215" s="77">
        <v>7571.0850000000009</v>
      </c>
      <c r="H215" s="77">
        <v>2301.0625</v>
      </c>
      <c r="I215" s="77">
        <v>0</v>
      </c>
      <c r="J215" s="77"/>
      <c r="K215" s="77">
        <v>3841.0625</v>
      </c>
      <c r="L215" s="77">
        <v>3841.0625</v>
      </c>
      <c r="M215" s="77">
        <v>3839</v>
      </c>
      <c r="N215" s="77">
        <v>0</v>
      </c>
      <c r="O215" s="77">
        <v>0</v>
      </c>
      <c r="P215" s="77"/>
      <c r="Q215" s="77">
        <v>2303.125</v>
      </c>
      <c r="R215" s="77">
        <v>2303.125</v>
      </c>
      <c r="S215" s="77">
        <v>2303.125</v>
      </c>
      <c r="T215" s="77">
        <v>2301.0625</v>
      </c>
      <c r="U215" s="77">
        <v>0</v>
      </c>
      <c r="V215" s="77"/>
      <c r="W215" s="77">
        <v>0</v>
      </c>
      <c r="X215" s="77">
        <v>0</v>
      </c>
      <c r="Y215" s="77">
        <v>0</v>
      </c>
      <c r="Z215" s="77">
        <v>0</v>
      </c>
      <c r="AA215" s="77">
        <v>0</v>
      </c>
      <c r="AB215" s="77"/>
      <c r="AC215" s="77">
        <v>1428.9600000000009</v>
      </c>
      <c r="AD215" s="77">
        <v>1428.9600000000009</v>
      </c>
      <c r="AE215" s="77">
        <v>1428.9600000000009</v>
      </c>
      <c r="AF215" s="77">
        <v>0</v>
      </c>
      <c r="AG215" s="77">
        <v>0</v>
      </c>
      <c r="AH215" s="77"/>
      <c r="AI215" s="77">
        <v>0</v>
      </c>
      <c r="AJ215" s="77">
        <v>0</v>
      </c>
      <c r="AK215" s="77">
        <v>0</v>
      </c>
      <c r="AL215" s="77">
        <v>0</v>
      </c>
      <c r="AM215" s="77">
        <v>0</v>
      </c>
    </row>
    <row r="216" spans="1:39">
      <c r="A216" s="88">
        <v>36601</v>
      </c>
      <c r="B216" s="89" t="s">
        <v>194</v>
      </c>
      <c r="C216" s="76">
        <v>4.2230000000000002E-4</v>
      </c>
      <c r="E216" s="77">
        <v>1687.3199999999997</v>
      </c>
      <c r="F216" s="77">
        <v>1687.3199999999997</v>
      </c>
      <c r="G216" s="77">
        <v>1686.0530999999992</v>
      </c>
      <c r="H216" s="77">
        <v>1413.4381000000001</v>
      </c>
      <c r="I216" s="77">
        <v>0</v>
      </c>
      <c r="J216" s="77"/>
      <c r="K216" s="77">
        <v>2359.3901000000001</v>
      </c>
      <c r="L216" s="77">
        <v>2359.3901000000001</v>
      </c>
      <c r="M216" s="77">
        <v>2358.1232</v>
      </c>
      <c r="N216" s="77">
        <v>0</v>
      </c>
      <c r="O216" s="77">
        <v>0</v>
      </c>
      <c r="P216" s="77"/>
      <c r="Q216" s="77">
        <v>1414.7050000000002</v>
      </c>
      <c r="R216" s="77">
        <v>1414.7050000000002</v>
      </c>
      <c r="S216" s="77">
        <v>1414.7050000000002</v>
      </c>
      <c r="T216" s="77">
        <v>1413.4381000000001</v>
      </c>
      <c r="U216" s="77">
        <v>0</v>
      </c>
      <c r="V216" s="77"/>
      <c r="W216" s="77">
        <v>0</v>
      </c>
      <c r="X216" s="77">
        <v>0</v>
      </c>
      <c r="Y216" s="77">
        <v>0</v>
      </c>
      <c r="Z216" s="77">
        <v>0</v>
      </c>
      <c r="AA216" s="77">
        <v>0</v>
      </c>
      <c r="AB216" s="77"/>
      <c r="AC216" s="77">
        <v>0</v>
      </c>
      <c r="AD216" s="77">
        <v>0</v>
      </c>
      <c r="AE216" s="77">
        <v>0</v>
      </c>
      <c r="AF216" s="77">
        <v>0</v>
      </c>
      <c r="AG216" s="77">
        <v>0</v>
      </c>
      <c r="AH216" s="77"/>
      <c r="AI216" s="77">
        <v>-2086.7751000000007</v>
      </c>
      <c r="AJ216" s="77">
        <v>-2086.7751000000007</v>
      </c>
      <c r="AK216" s="77">
        <v>-2086.7751000000007</v>
      </c>
      <c r="AL216" s="77">
        <v>0</v>
      </c>
      <c r="AM216" s="77">
        <v>0</v>
      </c>
    </row>
    <row r="217" spans="1:39">
      <c r="A217" s="88">
        <v>36700</v>
      </c>
      <c r="B217" s="89" t="s">
        <v>195</v>
      </c>
      <c r="C217" s="76">
        <v>8.1998999999999996E-3</v>
      </c>
      <c r="E217" s="77">
        <v>65893.435000000012</v>
      </c>
      <c r="F217" s="77">
        <v>65893.435000000012</v>
      </c>
      <c r="G217" s="77">
        <v>65868.835300000006</v>
      </c>
      <c r="H217" s="77">
        <v>27445.065299999998</v>
      </c>
      <c r="I217" s="77">
        <v>0</v>
      </c>
      <c r="J217" s="77"/>
      <c r="K217" s="77">
        <v>45812.8413</v>
      </c>
      <c r="L217" s="77">
        <v>45812.8413</v>
      </c>
      <c r="M217" s="77">
        <v>45788.241599999994</v>
      </c>
      <c r="N217" s="77">
        <v>0</v>
      </c>
      <c r="O217" s="77">
        <v>0</v>
      </c>
      <c r="P217" s="77"/>
      <c r="Q217" s="77">
        <v>27469.664999999997</v>
      </c>
      <c r="R217" s="77">
        <v>27469.664999999997</v>
      </c>
      <c r="S217" s="77">
        <v>27469.664999999997</v>
      </c>
      <c r="T217" s="77">
        <v>27445.065299999998</v>
      </c>
      <c r="U217" s="77">
        <v>0</v>
      </c>
      <c r="V217" s="77"/>
      <c r="W217" s="77">
        <v>0</v>
      </c>
      <c r="X217" s="77">
        <v>0</v>
      </c>
      <c r="Y217" s="77">
        <v>0</v>
      </c>
      <c r="Z217" s="77">
        <v>0</v>
      </c>
      <c r="AA217" s="77">
        <v>0</v>
      </c>
      <c r="AB217" s="77"/>
      <c r="AC217" s="77">
        <v>0</v>
      </c>
      <c r="AD217" s="77">
        <v>0</v>
      </c>
      <c r="AE217" s="77">
        <v>0</v>
      </c>
      <c r="AF217" s="77">
        <v>0</v>
      </c>
      <c r="AG217" s="77">
        <v>0</v>
      </c>
      <c r="AH217" s="77"/>
      <c r="AI217" s="77">
        <v>-7389.0712999999814</v>
      </c>
      <c r="AJ217" s="77">
        <v>-7389.0712999999814</v>
      </c>
      <c r="AK217" s="77">
        <v>-7389.0712999999814</v>
      </c>
      <c r="AL217" s="77">
        <v>0</v>
      </c>
      <c r="AM217" s="77">
        <v>0</v>
      </c>
    </row>
    <row r="218" spans="1:39">
      <c r="A218" s="88">
        <v>36701</v>
      </c>
      <c r="B218" s="89" t="s">
        <v>196</v>
      </c>
      <c r="C218" s="76">
        <v>2.9799999999999999E-5</v>
      </c>
      <c r="E218" s="77">
        <v>342.0125000000001</v>
      </c>
      <c r="F218" s="77">
        <v>342.0125000000001</v>
      </c>
      <c r="G218" s="77">
        <v>341.92310000000009</v>
      </c>
      <c r="H218" s="77">
        <v>99.740600000000001</v>
      </c>
      <c r="I218" s="77">
        <v>0</v>
      </c>
      <c r="J218" s="77"/>
      <c r="K218" s="77">
        <v>166.49260000000001</v>
      </c>
      <c r="L218" s="77">
        <v>166.49260000000001</v>
      </c>
      <c r="M218" s="77">
        <v>166.4032</v>
      </c>
      <c r="N218" s="77">
        <v>0</v>
      </c>
      <c r="O218" s="77">
        <v>0</v>
      </c>
      <c r="P218" s="77"/>
      <c r="Q218" s="77">
        <v>99.83</v>
      </c>
      <c r="R218" s="77">
        <v>99.83</v>
      </c>
      <c r="S218" s="77">
        <v>99.83</v>
      </c>
      <c r="T218" s="77">
        <v>99.740600000000001</v>
      </c>
      <c r="U218" s="77">
        <v>0</v>
      </c>
      <c r="V218" s="77"/>
      <c r="W218" s="77">
        <v>0</v>
      </c>
      <c r="X218" s="77">
        <v>0</v>
      </c>
      <c r="Y218" s="77">
        <v>0</v>
      </c>
      <c r="Z218" s="77">
        <v>0</v>
      </c>
      <c r="AA218" s="77">
        <v>0</v>
      </c>
      <c r="AB218" s="77"/>
      <c r="AC218" s="77">
        <v>75.68990000000008</v>
      </c>
      <c r="AD218" s="77">
        <v>75.68990000000008</v>
      </c>
      <c r="AE218" s="77">
        <v>75.68990000000008</v>
      </c>
      <c r="AF218" s="77">
        <v>0</v>
      </c>
      <c r="AG218" s="77">
        <v>0</v>
      </c>
      <c r="AH218" s="77"/>
      <c r="AI218" s="77">
        <v>0</v>
      </c>
      <c r="AJ218" s="77">
        <v>0</v>
      </c>
      <c r="AK218" s="77">
        <v>0</v>
      </c>
      <c r="AL218" s="77">
        <v>0</v>
      </c>
      <c r="AM218" s="77">
        <v>0</v>
      </c>
    </row>
    <row r="219" spans="1:39">
      <c r="A219" s="88">
        <v>36705</v>
      </c>
      <c r="B219" s="89" t="s">
        <v>197</v>
      </c>
      <c r="C219" s="76">
        <v>9.6460000000000003E-4</v>
      </c>
      <c r="E219" s="77">
        <v>8353.0399999999991</v>
      </c>
      <c r="F219" s="77">
        <v>8353.0399999999991</v>
      </c>
      <c r="G219" s="77">
        <v>8350.1461999999992</v>
      </c>
      <c r="H219" s="77">
        <v>3228.5162</v>
      </c>
      <c r="I219" s="77">
        <v>0</v>
      </c>
      <c r="J219" s="77"/>
      <c r="K219" s="77">
        <v>5389.2201999999997</v>
      </c>
      <c r="L219" s="77">
        <v>5389.2201999999997</v>
      </c>
      <c r="M219" s="77">
        <v>5386.3263999999999</v>
      </c>
      <c r="N219" s="77">
        <v>0</v>
      </c>
      <c r="O219" s="77">
        <v>0</v>
      </c>
      <c r="P219" s="77"/>
      <c r="Q219" s="77">
        <v>3231.4100000000003</v>
      </c>
      <c r="R219" s="77">
        <v>3231.4100000000003</v>
      </c>
      <c r="S219" s="77">
        <v>3231.4100000000003</v>
      </c>
      <c r="T219" s="77">
        <v>3228.5162</v>
      </c>
      <c r="U219" s="77">
        <v>0</v>
      </c>
      <c r="V219" s="77"/>
      <c r="W219" s="77">
        <v>0</v>
      </c>
      <c r="X219" s="77">
        <v>0</v>
      </c>
      <c r="Y219" s="77">
        <v>0</v>
      </c>
      <c r="Z219" s="77">
        <v>0</v>
      </c>
      <c r="AA219" s="77">
        <v>0</v>
      </c>
      <c r="AB219" s="77"/>
      <c r="AC219" s="77">
        <v>0</v>
      </c>
      <c r="AD219" s="77">
        <v>0</v>
      </c>
      <c r="AE219" s="77">
        <v>0</v>
      </c>
      <c r="AF219" s="77">
        <v>0</v>
      </c>
      <c r="AG219" s="77">
        <v>0</v>
      </c>
      <c r="AH219" s="77"/>
      <c r="AI219" s="77">
        <v>-267.59020000000055</v>
      </c>
      <c r="AJ219" s="77">
        <v>-267.59020000000055</v>
      </c>
      <c r="AK219" s="77">
        <v>-267.59020000000055</v>
      </c>
      <c r="AL219" s="77">
        <v>0</v>
      </c>
      <c r="AM219" s="77">
        <v>0</v>
      </c>
    </row>
    <row r="220" spans="1:39">
      <c r="A220" s="88">
        <v>36800</v>
      </c>
      <c r="B220" s="89" t="s">
        <v>198</v>
      </c>
      <c r="C220" s="76">
        <v>3.0942000000000001E-3</v>
      </c>
      <c r="E220" s="77">
        <v>27275.605</v>
      </c>
      <c r="F220" s="77">
        <v>27275.605</v>
      </c>
      <c r="G220" s="77">
        <v>27266.322400000001</v>
      </c>
      <c r="H220" s="77">
        <v>10356.287400000001</v>
      </c>
      <c r="I220" s="77">
        <v>0</v>
      </c>
      <c r="J220" s="77"/>
      <c r="K220" s="77">
        <v>17287.295399999999</v>
      </c>
      <c r="L220" s="77">
        <v>17287.295399999999</v>
      </c>
      <c r="M220" s="77">
        <v>17278.0128</v>
      </c>
      <c r="N220" s="77">
        <v>0</v>
      </c>
      <c r="O220" s="77">
        <v>0</v>
      </c>
      <c r="P220" s="77"/>
      <c r="Q220" s="77">
        <v>10365.57</v>
      </c>
      <c r="R220" s="77">
        <v>10365.57</v>
      </c>
      <c r="S220" s="77">
        <v>10365.57</v>
      </c>
      <c r="T220" s="77">
        <v>10356.287400000001</v>
      </c>
      <c r="U220" s="77">
        <v>0</v>
      </c>
      <c r="V220" s="77"/>
      <c r="W220" s="77">
        <v>0</v>
      </c>
      <c r="X220" s="77">
        <v>0</v>
      </c>
      <c r="Y220" s="77">
        <v>0</v>
      </c>
      <c r="Z220" s="77">
        <v>0</v>
      </c>
      <c r="AA220" s="77">
        <v>0</v>
      </c>
      <c r="AB220" s="77"/>
      <c r="AC220" s="77">
        <v>0</v>
      </c>
      <c r="AD220" s="77">
        <v>0</v>
      </c>
      <c r="AE220" s="77">
        <v>0</v>
      </c>
      <c r="AF220" s="77">
        <v>0</v>
      </c>
      <c r="AG220" s="77">
        <v>0</v>
      </c>
      <c r="AH220" s="77"/>
      <c r="AI220" s="77">
        <v>-377.26039999999921</v>
      </c>
      <c r="AJ220" s="77">
        <v>-377.26039999999921</v>
      </c>
      <c r="AK220" s="77">
        <v>-377.26039999999921</v>
      </c>
      <c r="AL220" s="77">
        <v>0</v>
      </c>
      <c r="AM220" s="77">
        <v>0</v>
      </c>
    </row>
    <row r="221" spans="1:39">
      <c r="A221" s="88">
        <v>36801</v>
      </c>
      <c r="B221" s="89" t="s">
        <v>199</v>
      </c>
      <c r="C221" s="76">
        <v>0</v>
      </c>
      <c r="E221" s="77">
        <v>0</v>
      </c>
      <c r="F221" s="77">
        <v>0</v>
      </c>
      <c r="G221" s="77">
        <v>0</v>
      </c>
      <c r="H221" s="77">
        <v>0</v>
      </c>
      <c r="I221" s="77">
        <v>0</v>
      </c>
      <c r="J221" s="77"/>
      <c r="K221" s="77">
        <v>0</v>
      </c>
      <c r="L221" s="77">
        <v>0</v>
      </c>
      <c r="M221" s="77">
        <v>0</v>
      </c>
      <c r="N221" s="77">
        <v>0</v>
      </c>
      <c r="O221" s="77">
        <v>0</v>
      </c>
      <c r="P221" s="77"/>
      <c r="Q221" s="77">
        <v>0</v>
      </c>
      <c r="R221" s="77">
        <v>0</v>
      </c>
      <c r="S221" s="77">
        <v>0</v>
      </c>
      <c r="T221" s="77">
        <v>0</v>
      </c>
      <c r="U221" s="77">
        <v>0</v>
      </c>
      <c r="V221" s="77"/>
      <c r="W221" s="77">
        <v>0</v>
      </c>
      <c r="X221" s="77">
        <v>0</v>
      </c>
      <c r="Y221" s="77">
        <v>0</v>
      </c>
      <c r="Z221" s="77">
        <v>0</v>
      </c>
      <c r="AA221" s="77">
        <v>0</v>
      </c>
      <c r="AB221" s="77"/>
      <c r="AC221" s="77">
        <v>0</v>
      </c>
      <c r="AD221" s="77">
        <v>0</v>
      </c>
      <c r="AE221" s="77">
        <v>0</v>
      </c>
      <c r="AF221" s="77">
        <v>0</v>
      </c>
      <c r="AG221" s="77">
        <v>0</v>
      </c>
      <c r="AH221" s="77"/>
      <c r="AI221" s="77">
        <v>0</v>
      </c>
      <c r="AJ221" s="77">
        <v>0</v>
      </c>
      <c r="AK221" s="77">
        <v>0</v>
      </c>
      <c r="AL221" s="77">
        <v>0</v>
      </c>
      <c r="AM221" s="77">
        <v>0</v>
      </c>
    </row>
    <row r="222" spans="1:39">
      <c r="A222" s="88">
        <v>36802</v>
      </c>
      <c r="B222" s="89" t="s">
        <v>200</v>
      </c>
      <c r="C222" s="76">
        <v>1.1340000000000001E-4</v>
      </c>
      <c r="E222" s="77">
        <v>91.125</v>
      </c>
      <c r="F222" s="77">
        <v>91.125</v>
      </c>
      <c r="G222" s="77">
        <v>90.784799999999905</v>
      </c>
      <c r="H222" s="77">
        <v>379.5498</v>
      </c>
      <c r="I222" s="77">
        <v>0</v>
      </c>
      <c r="J222" s="77"/>
      <c r="K222" s="77">
        <v>633.56580000000008</v>
      </c>
      <c r="L222" s="77">
        <v>633.56580000000008</v>
      </c>
      <c r="M222" s="77">
        <v>633.22559999999999</v>
      </c>
      <c r="N222" s="77">
        <v>0</v>
      </c>
      <c r="O222" s="77">
        <v>0</v>
      </c>
      <c r="P222" s="77"/>
      <c r="Q222" s="77">
        <v>379.89000000000004</v>
      </c>
      <c r="R222" s="77">
        <v>379.89000000000004</v>
      </c>
      <c r="S222" s="77">
        <v>379.89000000000004</v>
      </c>
      <c r="T222" s="77">
        <v>379.5498</v>
      </c>
      <c r="U222" s="77">
        <v>0</v>
      </c>
      <c r="V222" s="77"/>
      <c r="W222" s="77">
        <v>0</v>
      </c>
      <c r="X222" s="77">
        <v>0</v>
      </c>
      <c r="Y222" s="77">
        <v>0</v>
      </c>
      <c r="Z222" s="77">
        <v>0</v>
      </c>
      <c r="AA222" s="77">
        <v>0</v>
      </c>
      <c r="AB222" s="77"/>
      <c r="AC222" s="77">
        <v>0</v>
      </c>
      <c r="AD222" s="77">
        <v>0</v>
      </c>
      <c r="AE222" s="77">
        <v>0</v>
      </c>
      <c r="AF222" s="77">
        <v>0</v>
      </c>
      <c r="AG222" s="77">
        <v>0</v>
      </c>
      <c r="AH222" s="77"/>
      <c r="AI222" s="77">
        <v>-922.33080000000018</v>
      </c>
      <c r="AJ222" s="77">
        <v>-922.33080000000018</v>
      </c>
      <c r="AK222" s="77">
        <v>-922.33080000000018</v>
      </c>
      <c r="AL222" s="77">
        <v>0</v>
      </c>
      <c r="AM222" s="77">
        <v>0</v>
      </c>
    </row>
    <row r="223" spans="1:39">
      <c r="A223" s="88">
        <v>36810</v>
      </c>
      <c r="B223" s="89" t="s">
        <v>364</v>
      </c>
      <c r="C223" s="76">
        <v>5.8441999999999999E-3</v>
      </c>
      <c r="E223" s="77">
        <v>49299.252499999988</v>
      </c>
      <c r="F223" s="77">
        <v>49299.252499999988</v>
      </c>
      <c r="G223" s="77">
        <v>49281.719899999996</v>
      </c>
      <c r="H223" s="77">
        <v>19560.537400000001</v>
      </c>
      <c r="I223" s="77">
        <v>0</v>
      </c>
      <c r="J223" s="77"/>
      <c r="K223" s="77">
        <v>32651.545399999999</v>
      </c>
      <c r="L223" s="77">
        <v>32651.545399999999</v>
      </c>
      <c r="M223" s="77">
        <v>32634.0128</v>
      </c>
      <c r="N223" s="77">
        <v>0</v>
      </c>
      <c r="O223" s="77">
        <v>0</v>
      </c>
      <c r="P223" s="77"/>
      <c r="Q223" s="77">
        <v>19578.07</v>
      </c>
      <c r="R223" s="77">
        <v>19578.07</v>
      </c>
      <c r="S223" s="77">
        <v>19578.07</v>
      </c>
      <c r="T223" s="77">
        <v>19560.537400000001</v>
      </c>
      <c r="U223" s="77">
        <v>0</v>
      </c>
      <c r="V223" s="77"/>
      <c r="W223" s="77">
        <v>0</v>
      </c>
      <c r="X223" s="77">
        <v>0</v>
      </c>
      <c r="Y223" s="77">
        <v>0</v>
      </c>
      <c r="Z223" s="77">
        <v>0</v>
      </c>
      <c r="AA223" s="77">
        <v>0</v>
      </c>
      <c r="AB223" s="77"/>
      <c r="AC223" s="77">
        <v>0</v>
      </c>
      <c r="AD223" s="77">
        <v>0</v>
      </c>
      <c r="AE223" s="77">
        <v>0</v>
      </c>
      <c r="AF223" s="77">
        <v>0</v>
      </c>
      <c r="AG223" s="77">
        <v>0</v>
      </c>
      <c r="AH223" s="77"/>
      <c r="AI223" s="77">
        <v>-2930.3629000000074</v>
      </c>
      <c r="AJ223" s="77">
        <v>-2930.3629000000074</v>
      </c>
      <c r="AK223" s="77">
        <v>-2930.3629000000074</v>
      </c>
      <c r="AL223" s="77">
        <v>0</v>
      </c>
      <c r="AM223" s="77">
        <v>0</v>
      </c>
    </row>
    <row r="224" spans="1:39">
      <c r="A224" s="88">
        <v>36900</v>
      </c>
      <c r="B224" s="89" t="s">
        <v>201</v>
      </c>
      <c r="C224" s="76">
        <v>5.7249999999999998E-4</v>
      </c>
      <c r="E224" s="77">
        <v>5246.267499999999</v>
      </c>
      <c r="F224" s="77">
        <v>5246.267499999999</v>
      </c>
      <c r="G224" s="77">
        <v>5244.5499999999993</v>
      </c>
      <c r="H224" s="77">
        <v>1916.1575</v>
      </c>
      <c r="I224" s="77">
        <v>0</v>
      </c>
      <c r="J224" s="77"/>
      <c r="K224" s="77">
        <v>3198.5574999999999</v>
      </c>
      <c r="L224" s="77">
        <v>3198.5574999999999</v>
      </c>
      <c r="M224" s="77">
        <v>3196.8399999999997</v>
      </c>
      <c r="N224" s="77">
        <v>0</v>
      </c>
      <c r="O224" s="77">
        <v>0</v>
      </c>
      <c r="P224" s="77"/>
      <c r="Q224" s="77">
        <v>1917.875</v>
      </c>
      <c r="R224" s="77">
        <v>1917.875</v>
      </c>
      <c r="S224" s="77">
        <v>1917.875</v>
      </c>
      <c r="T224" s="77">
        <v>1916.1575</v>
      </c>
      <c r="U224" s="77">
        <v>0</v>
      </c>
      <c r="V224" s="77"/>
      <c r="W224" s="77">
        <v>0</v>
      </c>
      <c r="X224" s="77">
        <v>0</v>
      </c>
      <c r="Y224" s="77">
        <v>0</v>
      </c>
      <c r="Z224" s="77">
        <v>0</v>
      </c>
      <c r="AA224" s="77">
        <v>0</v>
      </c>
      <c r="AB224" s="77"/>
      <c r="AC224" s="77">
        <v>129.83499999999913</v>
      </c>
      <c r="AD224" s="77">
        <v>129.83499999999913</v>
      </c>
      <c r="AE224" s="77">
        <v>129.83499999999913</v>
      </c>
      <c r="AF224" s="77">
        <v>0</v>
      </c>
      <c r="AG224" s="77">
        <v>0</v>
      </c>
      <c r="AH224" s="77"/>
      <c r="AI224" s="77">
        <v>0</v>
      </c>
      <c r="AJ224" s="77">
        <v>0</v>
      </c>
      <c r="AK224" s="77">
        <v>0</v>
      </c>
      <c r="AL224" s="77">
        <v>0</v>
      </c>
      <c r="AM224" s="77">
        <v>0</v>
      </c>
    </row>
    <row r="225" spans="1:39">
      <c r="A225" s="88">
        <v>36901</v>
      </c>
      <c r="B225" s="89" t="s">
        <v>202</v>
      </c>
      <c r="C225" s="76">
        <v>1.94E-4</v>
      </c>
      <c r="E225" s="77">
        <v>1723.2150000000006</v>
      </c>
      <c r="F225" s="77">
        <v>1723.2150000000006</v>
      </c>
      <c r="G225" s="77">
        <v>1722.6330000000007</v>
      </c>
      <c r="H225" s="77">
        <v>649.31799999999998</v>
      </c>
      <c r="I225" s="77">
        <v>0</v>
      </c>
      <c r="J225" s="77"/>
      <c r="K225" s="77">
        <v>1083.8779999999999</v>
      </c>
      <c r="L225" s="77">
        <v>1083.8779999999999</v>
      </c>
      <c r="M225" s="77">
        <v>1083.296</v>
      </c>
      <c r="N225" s="77">
        <v>0</v>
      </c>
      <c r="O225" s="77">
        <v>0</v>
      </c>
      <c r="P225" s="77"/>
      <c r="Q225" s="77">
        <v>649.9</v>
      </c>
      <c r="R225" s="77">
        <v>649.9</v>
      </c>
      <c r="S225" s="77">
        <v>649.9</v>
      </c>
      <c r="T225" s="77">
        <v>649.31799999999998</v>
      </c>
      <c r="U225" s="77">
        <v>0</v>
      </c>
      <c r="V225" s="77"/>
      <c r="W225" s="77">
        <v>0</v>
      </c>
      <c r="X225" s="77">
        <v>0</v>
      </c>
      <c r="Y225" s="77">
        <v>0</v>
      </c>
      <c r="Z225" s="77">
        <v>0</v>
      </c>
      <c r="AA225" s="77">
        <v>0</v>
      </c>
      <c r="AB225" s="77"/>
      <c r="AC225" s="77">
        <v>0</v>
      </c>
      <c r="AD225" s="77">
        <v>0</v>
      </c>
      <c r="AE225" s="77">
        <v>0</v>
      </c>
      <c r="AF225" s="77">
        <v>0</v>
      </c>
      <c r="AG225" s="77">
        <v>0</v>
      </c>
      <c r="AH225" s="77"/>
      <c r="AI225" s="77">
        <v>-10.562999999999192</v>
      </c>
      <c r="AJ225" s="77">
        <v>-10.562999999999192</v>
      </c>
      <c r="AK225" s="77">
        <v>-10.562999999999192</v>
      </c>
      <c r="AL225" s="77">
        <v>0</v>
      </c>
      <c r="AM225" s="77">
        <v>0</v>
      </c>
    </row>
    <row r="226" spans="1:39">
      <c r="A226" s="88">
        <v>36905</v>
      </c>
      <c r="B226" s="89" t="s">
        <v>203</v>
      </c>
      <c r="C226" s="76">
        <v>1.9149999999999999E-4</v>
      </c>
      <c r="E226" s="77">
        <v>1967.4275000000007</v>
      </c>
      <c r="F226" s="77">
        <v>1967.4275000000007</v>
      </c>
      <c r="G226" s="77">
        <v>1966.8530000000005</v>
      </c>
      <c r="H226" s="77">
        <v>640.95049999999992</v>
      </c>
      <c r="I226" s="77">
        <v>0</v>
      </c>
      <c r="J226" s="77"/>
      <c r="K226" s="77">
        <v>1069.9105</v>
      </c>
      <c r="L226" s="77">
        <v>1069.9105</v>
      </c>
      <c r="M226" s="77">
        <v>1069.336</v>
      </c>
      <c r="N226" s="77">
        <v>0</v>
      </c>
      <c r="O226" s="77">
        <v>0</v>
      </c>
      <c r="P226" s="77"/>
      <c r="Q226" s="77">
        <v>641.52499999999998</v>
      </c>
      <c r="R226" s="77">
        <v>641.52499999999998</v>
      </c>
      <c r="S226" s="77">
        <v>641.52499999999998</v>
      </c>
      <c r="T226" s="77">
        <v>640.95049999999992</v>
      </c>
      <c r="U226" s="77">
        <v>0</v>
      </c>
      <c r="V226" s="77"/>
      <c r="W226" s="77">
        <v>0</v>
      </c>
      <c r="X226" s="77">
        <v>0</v>
      </c>
      <c r="Y226" s="77">
        <v>0</v>
      </c>
      <c r="Z226" s="77">
        <v>0</v>
      </c>
      <c r="AA226" s="77">
        <v>0</v>
      </c>
      <c r="AB226" s="77"/>
      <c r="AC226" s="77">
        <v>255.99200000000064</v>
      </c>
      <c r="AD226" s="77">
        <v>255.99200000000064</v>
      </c>
      <c r="AE226" s="77">
        <v>255.99200000000064</v>
      </c>
      <c r="AF226" s="77">
        <v>0</v>
      </c>
      <c r="AG226" s="77">
        <v>0</v>
      </c>
      <c r="AH226" s="77"/>
      <c r="AI226" s="77">
        <v>0</v>
      </c>
      <c r="AJ226" s="77">
        <v>0</v>
      </c>
      <c r="AK226" s="77">
        <v>0</v>
      </c>
      <c r="AL226" s="77">
        <v>0</v>
      </c>
      <c r="AM226" s="77">
        <v>0</v>
      </c>
    </row>
    <row r="227" spans="1:39">
      <c r="A227" s="88">
        <v>37000</v>
      </c>
      <c r="B227" s="89" t="s">
        <v>204</v>
      </c>
      <c r="C227" s="76">
        <v>1.9151999999999999E-3</v>
      </c>
      <c r="E227" s="77">
        <v>18443.574999999993</v>
      </c>
      <c r="F227" s="77">
        <v>18443.574999999993</v>
      </c>
      <c r="G227" s="77">
        <v>18437.829399999999</v>
      </c>
      <c r="H227" s="77">
        <v>6410.1743999999999</v>
      </c>
      <c r="I227" s="77">
        <v>0</v>
      </c>
      <c r="J227" s="77"/>
      <c r="K227" s="77">
        <v>10700.222399999999</v>
      </c>
      <c r="L227" s="77">
        <v>10700.222399999999</v>
      </c>
      <c r="M227" s="77">
        <v>10694.4768</v>
      </c>
      <c r="N227" s="77">
        <v>0</v>
      </c>
      <c r="O227" s="77">
        <v>0</v>
      </c>
      <c r="P227" s="77"/>
      <c r="Q227" s="77">
        <v>6415.92</v>
      </c>
      <c r="R227" s="77">
        <v>6415.92</v>
      </c>
      <c r="S227" s="77">
        <v>6415.92</v>
      </c>
      <c r="T227" s="77">
        <v>6410.1743999999999</v>
      </c>
      <c r="U227" s="77">
        <v>0</v>
      </c>
      <c r="V227" s="77"/>
      <c r="W227" s="77">
        <v>0</v>
      </c>
      <c r="X227" s="77">
        <v>0</v>
      </c>
      <c r="Y227" s="77">
        <v>0</v>
      </c>
      <c r="Z227" s="77">
        <v>0</v>
      </c>
      <c r="AA227" s="77">
        <v>0</v>
      </c>
      <c r="AB227" s="77"/>
      <c r="AC227" s="77">
        <v>1327.4325999999965</v>
      </c>
      <c r="AD227" s="77">
        <v>1327.4325999999965</v>
      </c>
      <c r="AE227" s="77">
        <v>1327.4325999999965</v>
      </c>
      <c r="AF227" s="77">
        <v>0</v>
      </c>
      <c r="AG227" s="77">
        <v>0</v>
      </c>
      <c r="AH227" s="77"/>
      <c r="AI227" s="77">
        <v>0</v>
      </c>
      <c r="AJ227" s="77">
        <v>0</v>
      </c>
      <c r="AK227" s="77">
        <v>0</v>
      </c>
      <c r="AL227" s="77">
        <v>0</v>
      </c>
      <c r="AM227" s="77">
        <v>0</v>
      </c>
    </row>
    <row r="228" spans="1:39">
      <c r="A228" s="88">
        <v>37001</v>
      </c>
      <c r="B228" s="89" t="s">
        <v>335</v>
      </c>
      <c r="C228" s="76">
        <v>7.9599999999999997E-5</v>
      </c>
      <c r="E228" s="77">
        <v>-132.34250000000009</v>
      </c>
      <c r="F228" s="77">
        <v>-132.34250000000009</v>
      </c>
      <c r="G228" s="77">
        <v>-132.58130000000006</v>
      </c>
      <c r="H228" s="77">
        <v>266.4212</v>
      </c>
      <c r="I228" s="77">
        <v>0</v>
      </c>
      <c r="J228" s="77"/>
      <c r="K228" s="77">
        <v>444.72519999999997</v>
      </c>
      <c r="L228" s="77">
        <v>444.72519999999997</v>
      </c>
      <c r="M228" s="77">
        <v>444.4864</v>
      </c>
      <c r="N228" s="77">
        <v>0</v>
      </c>
      <c r="O228" s="77">
        <v>0</v>
      </c>
      <c r="P228" s="77"/>
      <c r="Q228" s="77">
        <v>266.65999999999997</v>
      </c>
      <c r="R228" s="77">
        <v>266.65999999999997</v>
      </c>
      <c r="S228" s="77">
        <v>266.65999999999997</v>
      </c>
      <c r="T228" s="77">
        <v>266.4212</v>
      </c>
      <c r="U228" s="77">
        <v>0</v>
      </c>
      <c r="V228" s="77"/>
      <c r="W228" s="77">
        <v>0</v>
      </c>
      <c r="X228" s="77">
        <v>0</v>
      </c>
      <c r="Y228" s="77">
        <v>0</v>
      </c>
      <c r="Z228" s="77">
        <v>0</v>
      </c>
      <c r="AA228" s="77">
        <v>0</v>
      </c>
      <c r="AB228" s="77"/>
      <c r="AC228" s="77">
        <v>0</v>
      </c>
      <c r="AD228" s="77">
        <v>0</v>
      </c>
      <c r="AE228" s="77">
        <v>0</v>
      </c>
      <c r="AF228" s="77">
        <v>0</v>
      </c>
      <c r="AG228" s="77">
        <v>0</v>
      </c>
      <c r="AH228" s="77"/>
      <c r="AI228" s="77">
        <v>-843.72770000000003</v>
      </c>
      <c r="AJ228" s="77">
        <v>-843.72770000000003</v>
      </c>
      <c r="AK228" s="77">
        <v>-843.72770000000003</v>
      </c>
      <c r="AL228" s="77">
        <v>0</v>
      </c>
      <c r="AM228" s="77">
        <v>0</v>
      </c>
    </row>
    <row r="229" spans="1:39">
      <c r="A229" s="88">
        <v>37005</v>
      </c>
      <c r="B229" s="89" t="s">
        <v>205</v>
      </c>
      <c r="C229" s="76">
        <v>4.572E-4</v>
      </c>
      <c r="E229" s="77">
        <v>5287.7525000000014</v>
      </c>
      <c r="F229" s="77">
        <v>5287.7525000000014</v>
      </c>
      <c r="G229" s="77">
        <v>5286.3809000000019</v>
      </c>
      <c r="H229" s="77">
        <v>1530.2483999999999</v>
      </c>
      <c r="I229" s="77">
        <v>0</v>
      </c>
      <c r="J229" s="77"/>
      <c r="K229" s="77">
        <v>2554.3764000000001</v>
      </c>
      <c r="L229" s="77">
        <v>2554.3764000000001</v>
      </c>
      <c r="M229" s="77">
        <v>2553.0048000000002</v>
      </c>
      <c r="N229" s="77">
        <v>0</v>
      </c>
      <c r="O229" s="77">
        <v>0</v>
      </c>
      <c r="P229" s="77"/>
      <c r="Q229" s="77">
        <v>1531.62</v>
      </c>
      <c r="R229" s="77">
        <v>1531.62</v>
      </c>
      <c r="S229" s="77">
        <v>1531.62</v>
      </c>
      <c r="T229" s="77">
        <v>1530.2483999999999</v>
      </c>
      <c r="U229" s="77">
        <v>0</v>
      </c>
      <c r="V229" s="77"/>
      <c r="W229" s="77">
        <v>0</v>
      </c>
      <c r="X229" s="77">
        <v>0</v>
      </c>
      <c r="Y229" s="77">
        <v>0</v>
      </c>
      <c r="Z229" s="77">
        <v>0</v>
      </c>
      <c r="AA229" s="77">
        <v>0</v>
      </c>
      <c r="AB229" s="77"/>
      <c r="AC229" s="77">
        <v>1201.7561000000014</v>
      </c>
      <c r="AD229" s="77">
        <v>1201.7561000000014</v>
      </c>
      <c r="AE229" s="77">
        <v>1201.7561000000014</v>
      </c>
      <c r="AF229" s="77">
        <v>0</v>
      </c>
      <c r="AG229" s="77">
        <v>0</v>
      </c>
      <c r="AH229" s="77"/>
      <c r="AI229" s="77">
        <v>0</v>
      </c>
      <c r="AJ229" s="77">
        <v>0</v>
      </c>
      <c r="AK229" s="77">
        <v>0</v>
      </c>
      <c r="AL229" s="77">
        <v>0</v>
      </c>
      <c r="AM229" s="77">
        <v>0</v>
      </c>
    </row>
    <row r="230" spans="1:39">
      <c r="A230" s="88">
        <v>37100</v>
      </c>
      <c r="B230" s="89" t="s">
        <v>206</v>
      </c>
      <c r="C230" s="76">
        <v>2.9053E-3</v>
      </c>
      <c r="E230" s="77">
        <v>22111.214999999993</v>
      </c>
      <c r="F230" s="77">
        <v>22111.214999999993</v>
      </c>
      <c r="G230" s="77">
        <v>22102.499099999994</v>
      </c>
      <c r="H230" s="77">
        <v>9724.0391</v>
      </c>
      <c r="I230" s="77">
        <v>0</v>
      </c>
      <c r="J230" s="77"/>
      <c r="K230" s="77">
        <v>16231.911099999999</v>
      </c>
      <c r="L230" s="77">
        <v>16231.911099999999</v>
      </c>
      <c r="M230" s="77">
        <v>16223.1952</v>
      </c>
      <c r="N230" s="77">
        <v>0</v>
      </c>
      <c r="O230" s="77">
        <v>0</v>
      </c>
      <c r="P230" s="77"/>
      <c r="Q230" s="77">
        <v>9732.7549999999992</v>
      </c>
      <c r="R230" s="77">
        <v>9732.7549999999992</v>
      </c>
      <c r="S230" s="77">
        <v>9732.7549999999992</v>
      </c>
      <c r="T230" s="77">
        <v>9724.0391</v>
      </c>
      <c r="U230" s="77">
        <v>0</v>
      </c>
      <c r="V230" s="77"/>
      <c r="W230" s="77">
        <v>0</v>
      </c>
      <c r="X230" s="77">
        <v>0</v>
      </c>
      <c r="Y230" s="77">
        <v>0</v>
      </c>
      <c r="Z230" s="77">
        <v>0</v>
      </c>
      <c r="AA230" s="77">
        <v>0</v>
      </c>
      <c r="AB230" s="77"/>
      <c r="AC230" s="77">
        <v>0</v>
      </c>
      <c r="AD230" s="77">
        <v>0</v>
      </c>
      <c r="AE230" s="77">
        <v>0</v>
      </c>
      <c r="AF230" s="77">
        <v>0</v>
      </c>
      <c r="AG230" s="77">
        <v>0</v>
      </c>
      <c r="AH230" s="77"/>
      <c r="AI230" s="77">
        <v>-3853.4511000000057</v>
      </c>
      <c r="AJ230" s="77">
        <v>-3853.4511000000057</v>
      </c>
      <c r="AK230" s="77">
        <v>-3853.4511000000057</v>
      </c>
      <c r="AL230" s="77">
        <v>0</v>
      </c>
      <c r="AM230" s="77">
        <v>0</v>
      </c>
    </row>
    <row r="231" spans="1:39">
      <c r="A231" s="88">
        <v>37200</v>
      </c>
      <c r="B231" s="89" t="s">
        <v>207</v>
      </c>
      <c r="C231" s="76">
        <v>6.4570000000000003E-4</v>
      </c>
      <c r="E231" s="77">
        <v>5365.7999999999993</v>
      </c>
      <c r="F231" s="77">
        <v>5365.7999999999993</v>
      </c>
      <c r="G231" s="77">
        <v>5363.8629000000001</v>
      </c>
      <c r="H231" s="77">
        <v>2161.1579000000002</v>
      </c>
      <c r="I231" s="77">
        <v>0</v>
      </c>
      <c r="J231" s="77"/>
      <c r="K231" s="77">
        <v>3607.5259000000001</v>
      </c>
      <c r="L231" s="77">
        <v>3607.5259000000001</v>
      </c>
      <c r="M231" s="77">
        <v>3605.5888</v>
      </c>
      <c r="N231" s="77">
        <v>0</v>
      </c>
      <c r="O231" s="77">
        <v>0</v>
      </c>
      <c r="P231" s="77"/>
      <c r="Q231" s="77">
        <v>2163.0950000000003</v>
      </c>
      <c r="R231" s="77">
        <v>2163.0950000000003</v>
      </c>
      <c r="S231" s="77">
        <v>2163.0950000000003</v>
      </c>
      <c r="T231" s="77">
        <v>2161.1579000000002</v>
      </c>
      <c r="U231" s="77">
        <v>0</v>
      </c>
      <c r="V231" s="77"/>
      <c r="W231" s="77">
        <v>0</v>
      </c>
      <c r="X231" s="77">
        <v>0</v>
      </c>
      <c r="Y231" s="77">
        <v>0</v>
      </c>
      <c r="Z231" s="77">
        <v>0</v>
      </c>
      <c r="AA231" s="77">
        <v>0</v>
      </c>
      <c r="AB231" s="77"/>
      <c r="AC231" s="77">
        <v>0</v>
      </c>
      <c r="AD231" s="77">
        <v>0</v>
      </c>
      <c r="AE231" s="77">
        <v>0</v>
      </c>
      <c r="AF231" s="77">
        <v>0</v>
      </c>
      <c r="AG231" s="77">
        <v>0</v>
      </c>
      <c r="AH231" s="77"/>
      <c r="AI231" s="77">
        <v>-404.82090000000062</v>
      </c>
      <c r="AJ231" s="77">
        <v>-404.82090000000062</v>
      </c>
      <c r="AK231" s="77">
        <v>-404.82090000000062</v>
      </c>
      <c r="AL231" s="77">
        <v>0</v>
      </c>
      <c r="AM231" s="77">
        <v>0</v>
      </c>
    </row>
    <row r="232" spans="1:39">
      <c r="A232" s="88">
        <v>37300</v>
      </c>
      <c r="B232" s="89" t="s">
        <v>208</v>
      </c>
      <c r="C232" s="76">
        <v>1.7251E-3</v>
      </c>
      <c r="E232" s="77">
        <v>13139.374999999993</v>
      </c>
      <c r="F232" s="77">
        <v>13139.374999999993</v>
      </c>
      <c r="G232" s="77">
        <v>13134.19969999999</v>
      </c>
      <c r="H232" s="77">
        <v>5773.9097000000002</v>
      </c>
      <c r="I232" s="77">
        <v>0</v>
      </c>
      <c r="J232" s="77"/>
      <c r="K232" s="77">
        <v>9638.1337000000003</v>
      </c>
      <c r="L232" s="77">
        <v>9638.1337000000003</v>
      </c>
      <c r="M232" s="77">
        <v>9632.9583999999995</v>
      </c>
      <c r="N232" s="77">
        <v>0</v>
      </c>
      <c r="O232" s="77">
        <v>0</v>
      </c>
      <c r="P232" s="77"/>
      <c r="Q232" s="77">
        <v>5779.085</v>
      </c>
      <c r="R232" s="77">
        <v>5779.085</v>
      </c>
      <c r="S232" s="77">
        <v>5779.085</v>
      </c>
      <c r="T232" s="77">
        <v>5773.9097000000002</v>
      </c>
      <c r="U232" s="77">
        <v>0</v>
      </c>
      <c r="V232" s="77"/>
      <c r="W232" s="77">
        <v>0</v>
      </c>
      <c r="X232" s="77">
        <v>0</v>
      </c>
      <c r="Y232" s="77">
        <v>0</v>
      </c>
      <c r="Z232" s="77">
        <v>0</v>
      </c>
      <c r="AA232" s="77">
        <v>0</v>
      </c>
      <c r="AB232" s="77"/>
      <c r="AC232" s="77">
        <v>0</v>
      </c>
      <c r="AD232" s="77">
        <v>0</v>
      </c>
      <c r="AE232" s="77">
        <v>0</v>
      </c>
      <c r="AF232" s="77">
        <v>0</v>
      </c>
      <c r="AG232" s="77">
        <v>0</v>
      </c>
      <c r="AH232" s="77"/>
      <c r="AI232" s="77">
        <v>-2277.8437000000085</v>
      </c>
      <c r="AJ232" s="77">
        <v>-2277.8437000000085</v>
      </c>
      <c r="AK232" s="77">
        <v>-2277.8437000000085</v>
      </c>
      <c r="AL232" s="77">
        <v>0</v>
      </c>
      <c r="AM232" s="77">
        <v>0</v>
      </c>
    </row>
    <row r="233" spans="1:39">
      <c r="A233" s="88">
        <v>37301</v>
      </c>
      <c r="B233" s="89" t="s">
        <v>209</v>
      </c>
      <c r="C233" s="76">
        <v>1.8780000000000001E-4</v>
      </c>
      <c r="E233" s="77">
        <v>1297.1974999999993</v>
      </c>
      <c r="F233" s="77">
        <v>1297.1974999999993</v>
      </c>
      <c r="G233" s="77">
        <v>1296.6340999999993</v>
      </c>
      <c r="H233" s="77">
        <v>628.56659999999999</v>
      </c>
      <c r="I233" s="77">
        <v>0</v>
      </c>
      <c r="J233" s="77"/>
      <c r="K233" s="77">
        <v>1049.2386000000001</v>
      </c>
      <c r="L233" s="77">
        <v>1049.2386000000001</v>
      </c>
      <c r="M233" s="77">
        <v>1048.6752000000001</v>
      </c>
      <c r="N233" s="77">
        <v>0</v>
      </c>
      <c r="O233" s="77">
        <v>0</v>
      </c>
      <c r="P233" s="77"/>
      <c r="Q233" s="77">
        <v>629.13</v>
      </c>
      <c r="R233" s="77">
        <v>629.13</v>
      </c>
      <c r="S233" s="77">
        <v>629.13</v>
      </c>
      <c r="T233" s="77">
        <v>628.56659999999999</v>
      </c>
      <c r="U233" s="77">
        <v>0</v>
      </c>
      <c r="V233" s="77"/>
      <c r="W233" s="77">
        <v>0</v>
      </c>
      <c r="X233" s="77">
        <v>0</v>
      </c>
      <c r="Y233" s="77">
        <v>0</v>
      </c>
      <c r="Z233" s="77">
        <v>0</v>
      </c>
      <c r="AA233" s="77">
        <v>0</v>
      </c>
      <c r="AB233" s="77"/>
      <c r="AC233" s="77">
        <v>0</v>
      </c>
      <c r="AD233" s="77">
        <v>0</v>
      </c>
      <c r="AE233" s="77">
        <v>0</v>
      </c>
      <c r="AF233" s="77">
        <v>0</v>
      </c>
      <c r="AG233" s="77">
        <v>0</v>
      </c>
      <c r="AH233" s="77"/>
      <c r="AI233" s="77">
        <v>-381.17110000000093</v>
      </c>
      <c r="AJ233" s="77">
        <v>-381.17110000000093</v>
      </c>
      <c r="AK233" s="77">
        <v>-381.17110000000093</v>
      </c>
      <c r="AL233" s="77">
        <v>0</v>
      </c>
      <c r="AM233" s="77">
        <v>0</v>
      </c>
    </row>
    <row r="234" spans="1:39">
      <c r="A234" s="88">
        <v>37305</v>
      </c>
      <c r="B234" s="89" t="s">
        <v>210</v>
      </c>
      <c r="C234" s="76">
        <v>4.4040000000000003E-4</v>
      </c>
      <c r="E234" s="77">
        <v>6400.7424999999994</v>
      </c>
      <c r="F234" s="77">
        <v>6400.7424999999994</v>
      </c>
      <c r="G234" s="77">
        <v>6399.4213</v>
      </c>
      <c r="H234" s="77">
        <v>1474.0188000000001</v>
      </c>
      <c r="I234" s="77">
        <v>0</v>
      </c>
      <c r="J234" s="77"/>
      <c r="K234" s="77">
        <v>2460.5147999999999</v>
      </c>
      <c r="L234" s="77">
        <v>2460.5147999999999</v>
      </c>
      <c r="M234" s="77">
        <v>2459.1936000000001</v>
      </c>
      <c r="N234" s="77">
        <v>0</v>
      </c>
      <c r="O234" s="77">
        <v>0</v>
      </c>
      <c r="P234" s="77"/>
      <c r="Q234" s="77">
        <v>1475.3400000000001</v>
      </c>
      <c r="R234" s="77">
        <v>1475.3400000000001</v>
      </c>
      <c r="S234" s="77">
        <v>1475.3400000000001</v>
      </c>
      <c r="T234" s="77">
        <v>1474.0188000000001</v>
      </c>
      <c r="U234" s="77">
        <v>0</v>
      </c>
      <c r="V234" s="77"/>
      <c r="W234" s="77">
        <v>0</v>
      </c>
      <c r="X234" s="77">
        <v>0</v>
      </c>
      <c r="Y234" s="77">
        <v>0</v>
      </c>
      <c r="Z234" s="77">
        <v>0</v>
      </c>
      <c r="AA234" s="77">
        <v>0</v>
      </c>
      <c r="AB234" s="77"/>
      <c r="AC234" s="77">
        <v>2464.8876999999993</v>
      </c>
      <c r="AD234" s="77">
        <v>2464.8876999999993</v>
      </c>
      <c r="AE234" s="77">
        <v>2464.8876999999993</v>
      </c>
      <c r="AF234" s="77">
        <v>0</v>
      </c>
      <c r="AG234" s="77">
        <v>0</v>
      </c>
      <c r="AH234" s="77"/>
      <c r="AI234" s="77">
        <v>0</v>
      </c>
      <c r="AJ234" s="77">
        <v>0</v>
      </c>
      <c r="AK234" s="77">
        <v>0</v>
      </c>
      <c r="AL234" s="77">
        <v>0</v>
      </c>
      <c r="AM234" s="77">
        <v>0</v>
      </c>
    </row>
    <row r="235" spans="1:39">
      <c r="A235" s="88">
        <v>37400</v>
      </c>
      <c r="B235" s="89" t="s">
        <v>211</v>
      </c>
      <c r="C235" s="76">
        <v>8.0526999999999994E-3</v>
      </c>
      <c r="E235" s="77">
        <v>64854.837499999994</v>
      </c>
      <c r="F235" s="77">
        <v>64854.837499999994</v>
      </c>
      <c r="G235" s="77">
        <v>64830.679399999994</v>
      </c>
      <c r="H235" s="77">
        <v>26952.386899999998</v>
      </c>
      <c r="I235" s="77">
        <v>0</v>
      </c>
      <c r="J235" s="77"/>
      <c r="K235" s="77">
        <v>44990.4349</v>
      </c>
      <c r="L235" s="77">
        <v>44990.4349</v>
      </c>
      <c r="M235" s="77">
        <v>44966.2768</v>
      </c>
      <c r="N235" s="77">
        <v>0</v>
      </c>
      <c r="O235" s="77">
        <v>0</v>
      </c>
      <c r="P235" s="77"/>
      <c r="Q235" s="77">
        <v>26976.544999999998</v>
      </c>
      <c r="R235" s="77">
        <v>26976.544999999998</v>
      </c>
      <c r="S235" s="77">
        <v>26976.544999999998</v>
      </c>
      <c r="T235" s="77">
        <v>26952.386899999998</v>
      </c>
      <c r="U235" s="77">
        <v>0</v>
      </c>
      <c r="V235" s="77"/>
      <c r="W235" s="77">
        <v>0</v>
      </c>
      <c r="X235" s="77">
        <v>0</v>
      </c>
      <c r="Y235" s="77">
        <v>0</v>
      </c>
      <c r="Z235" s="77">
        <v>0</v>
      </c>
      <c r="AA235" s="77">
        <v>0</v>
      </c>
      <c r="AB235" s="77"/>
      <c r="AC235" s="77">
        <v>0</v>
      </c>
      <c r="AD235" s="77">
        <v>0</v>
      </c>
      <c r="AE235" s="77">
        <v>0</v>
      </c>
      <c r="AF235" s="77">
        <v>0</v>
      </c>
      <c r="AG235" s="77">
        <v>0</v>
      </c>
      <c r="AH235" s="77"/>
      <c r="AI235" s="77">
        <v>-7112.1424000000115</v>
      </c>
      <c r="AJ235" s="77">
        <v>-7112.1424000000115</v>
      </c>
      <c r="AK235" s="77">
        <v>-7112.1424000000115</v>
      </c>
      <c r="AL235" s="77">
        <v>0</v>
      </c>
      <c r="AM235" s="77">
        <v>0</v>
      </c>
    </row>
    <row r="236" spans="1:39">
      <c r="A236" s="88">
        <v>37405</v>
      </c>
      <c r="B236" s="89" t="s">
        <v>212</v>
      </c>
      <c r="C236" s="76">
        <v>1.864E-3</v>
      </c>
      <c r="E236" s="77">
        <v>15327.475000000006</v>
      </c>
      <c r="F236" s="77">
        <v>15327.475000000006</v>
      </c>
      <c r="G236" s="77">
        <v>15321.883000000005</v>
      </c>
      <c r="H236" s="77">
        <v>6238.808</v>
      </c>
      <c r="I236" s="77">
        <v>0</v>
      </c>
      <c r="J236" s="77"/>
      <c r="K236" s="77">
        <v>10414.168</v>
      </c>
      <c r="L236" s="77">
        <v>10414.168</v>
      </c>
      <c r="M236" s="77">
        <v>10408.575999999999</v>
      </c>
      <c r="N236" s="77">
        <v>0</v>
      </c>
      <c r="O236" s="77">
        <v>0</v>
      </c>
      <c r="P236" s="77"/>
      <c r="Q236" s="77">
        <v>6244.4</v>
      </c>
      <c r="R236" s="77">
        <v>6244.4</v>
      </c>
      <c r="S236" s="77">
        <v>6244.4</v>
      </c>
      <c r="T236" s="77">
        <v>6238.808</v>
      </c>
      <c r="U236" s="77">
        <v>0</v>
      </c>
      <c r="V236" s="77"/>
      <c r="W236" s="77">
        <v>0</v>
      </c>
      <c r="X236" s="77">
        <v>0</v>
      </c>
      <c r="Y236" s="77">
        <v>0</v>
      </c>
      <c r="Z236" s="77">
        <v>0</v>
      </c>
      <c r="AA236" s="77">
        <v>0</v>
      </c>
      <c r="AB236" s="77"/>
      <c r="AC236" s="77">
        <v>0</v>
      </c>
      <c r="AD236" s="77">
        <v>0</v>
      </c>
      <c r="AE236" s="77">
        <v>0</v>
      </c>
      <c r="AF236" s="77">
        <v>0</v>
      </c>
      <c r="AG236" s="77">
        <v>0</v>
      </c>
      <c r="AH236" s="77"/>
      <c r="AI236" s="77">
        <v>-1331.0929999999935</v>
      </c>
      <c r="AJ236" s="77">
        <v>-1331.0929999999935</v>
      </c>
      <c r="AK236" s="77">
        <v>-1331.0929999999935</v>
      </c>
      <c r="AL236" s="77">
        <v>0</v>
      </c>
      <c r="AM236" s="77">
        <v>0</v>
      </c>
    </row>
    <row r="237" spans="1:39">
      <c r="A237" s="88">
        <v>37500</v>
      </c>
      <c r="B237" s="89" t="s">
        <v>213</v>
      </c>
      <c r="C237" s="76">
        <v>8.9360000000000004E-4</v>
      </c>
      <c r="E237" s="77">
        <v>8356.5049999999992</v>
      </c>
      <c r="F237" s="77">
        <v>8356.5049999999992</v>
      </c>
      <c r="G237" s="77">
        <v>8353.8241999999991</v>
      </c>
      <c r="H237" s="77">
        <v>2990.8792000000003</v>
      </c>
      <c r="I237" s="77">
        <v>0</v>
      </c>
      <c r="J237" s="77"/>
      <c r="K237" s="77">
        <v>4992.5432000000001</v>
      </c>
      <c r="L237" s="77">
        <v>4992.5432000000001</v>
      </c>
      <c r="M237" s="77">
        <v>4989.8624</v>
      </c>
      <c r="N237" s="77">
        <v>0</v>
      </c>
      <c r="O237" s="77">
        <v>0</v>
      </c>
      <c r="P237" s="77"/>
      <c r="Q237" s="77">
        <v>2993.56</v>
      </c>
      <c r="R237" s="77">
        <v>2993.56</v>
      </c>
      <c r="S237" s="77">
        <v>2993.56</v>
      </c>
      <c r="T237" s="77">
        <v>2990.8792000000003</v>
      </c>
      <c r="U237" s="77">
        <v>0</v>
      </c>
      <c r="V237" s="77"/>
      <c r="W237" s="77">
        <v>0</v>
      </c>
      <c r="X237" s="77">
        <v>0</v>
      </c>
      <c r="Y237" s="77">
        <v>0</v>
      </c>
      <c r="Z237" s="77">
        <v>0</v>
      </c>
      <c r="AA237" s="77">
        <v>0</v>
      </c>
      <c r="AB237" s="77"/>
      <c r="AC237" s="77">
        <v>370.40179999999964</v>
      </c>
      <c r="AD237" s="77">
        <v>370.40179999999964</v>
      </c>
      <c r="AE237" s="77">
        <v>370.40179999999964</v>
      </c>
      <c r="AF237" s="77">
        <v>0</v>
      </c>
      <c r="AG237" s="77">
        <v>0</v>
      </c>
      <c r="AH237" s="77"/>
      <c r="AI237" s="77">
        <v>0</v>
      </c>
      <c r="AJ237" s="77">
        <v>0</v>
      </c>
      <c r="AK237" s="77">
        <v>0</v>
      </c>
      <c r="AL237" s="77">
        <v>0</v>
      </c>
      <c r="AM237" s="77">
        <v>0</v>
      </c>
    </row>
    <row r="238" spans="1:39">
      <c r="A238" s="88">
        <v>37600</v>
      </c>
      <c r="B238" s="89" t="s">
        <v>214</v>
      </c>
      <c r="C238" s="76">
        <v>5.6343000000000001E-3</v>
      </c>
      <c r="E238" s="77">
        <v>47674.94999999999</v>
      </c>
      <c r="F238" s="77">
        <v>47674.94999999999</v>
      </c>
      <c r="G238" s="77">
        <v>47658.047099999989</v>
      </c>
      <c r="H238" s="77">
        <v>18858.002100000002</v>
      </c>
      <c r="I238" s="77">
        <v>0</v>
      </c>
      <c r="J238" s="77"/>
      <c r="K238" s="77">
        <v>31478.8341</v>
      </c>
      <c r="L238" s="77">
        <v>31478.8341</v>
      </c>
      <c r="M238" s="77">
        <v>31461.931199999999</v>
      </c>
      <c r="N238" s="77">
        <v>0</v>
      </c>
      <c r="O238" s="77">
        <v>0</v>
      </c>
      <c r="P238" s="77"/>
      <c r="Q238" s="77">
        <v>18874.904999999999</v>
      </c>
      <c r="R238" s="77">
        <v>18874.904999999999</v>
      </c>
      <c r="S238" s="77">
        <v>18874.904999999999</v>
      </c>
      <c r="T238" s="77">
        <v>18858.002100000002</v>
      </c>
      <c r="U238" s="77">
        <v>0</v>
      </c>
      <c r="V238" s="77"/>
      <c r="W238" s="77">
        <v>0</v>
      </c>
      <c r="X238" s="77">
        <v>0</v>
      </c>
      <c r="Y238" s="77">
        <v>0</v>
      </c>
      <c r="Z238" s="77">
        <v>0</v>
      </c>
      <c r="AA238" s="77">
        <v>0</v>
      </c>
      <c r="AB238" s="77"/>
      <c r="AC238" s="77">
        <v>0</v>
      </c>
      <c r="AD238" s="77">
        <v>0</v>
      </c>
      <c r="AE238" s="77">
        <v>0</v>
      </c>
      <c r="AF238" s="77">
        <v>0</v>
      </c>
      <c r="AG238" s="77">
        <v>0</v>
      </c>
      <c r="AH238" s="77"/>
      <c r="AI238" s="77">
        <v>-2678.7891000000091</v>
      </c>
      <c r="AJ238" s="77">
        <v>-2678.7891000000091</v>
      </c>
      <c r="AK238" s="77">
        <v>-2678.7891000000091</v>
      </c>
      <c r="AL238" s="77">
        <v>0</v>
      </c>
      <c r="AM238" s="77">
        <v>0</v>
      </c>
    </row>
    <row r="239" spans="1:39">
      <c r="A239" s="88">
        <v>37601</v>
      </c>
      <c r="B239" s="89" t="s">
        <v>215</v>
      </c>
      <c r="C239" s="76">
        <v>2.3470000000000001E-4</v>
      </c>
      <c r="E239" s="77">
        <v>637.07999999999902</v>
      </c>
      <c r="F239" s="77">
        <v>637.07999999999902</v>
      </c>
      <c r="G239" s="77">
        <v>636.37589999999909</v>
      </c>
      <c r="H239" s="77">
        <v>785.54090000000008</v>
      </c>
      <c r="I239" s="77">
        <v>0</v>
      </c>
      <c r="J239" s="77"/>
      <c r="K239" s="77">
        <v>1311.2689</v>
      </c>
      <c r="L239" s="77">
        <v>1311.2689</v>
      </c>
      <c r="M239" s="77">
        <v>1310.5648000000001</v>
      </c>
      <c r="N239" s="77">
        <v>0</v>
      </c>
      <c r="O239" s="77">
        <v>0</v>
      </c>
      <c r="P239" s="77"/>
      <c r="Q239" s="77">
        <v>786.245</v>
      </c>
      <c r="R239" s="77">
        <v>786.245</v>
      </c>
      <c r="S239" s="77">
        <v>786.245</v>
      </c>
      <c r="T239" s="77">
        <v>785.54090000000008</v>
      </c>
      <c r="U239" s="77">
        <v>0</v>
      </c>
      <c r="V239" s="77"/>
      <c r="W239" s="77">
        <v>0</v>
      </c>
      <c r="X239" s="77">
        <v>0</v>
      </c>
      <c r="Y239" s="77">
        <v>0</v>
      </c>
      <c r="Z239" s="77">
        <v>0</v>
      </c>
      <c r="AA239" s="77">
        <v>0</v>
      </c>
      <c r="AB239" s="77"/>
      <c r="AC239" s="77">
        <v>0</v>
      </c>
      <c r="AD239" s="77">
        <v>0</v>
      </c>
      <c r="AE239" s="77">
        <v>0</v>
      </c>
      <c r="AF239" s="77">
        <v>0</v>
      </c>
      <c r="AG239" s="77">
        <v>0</v>
      </c>
      <c r="AH239" s="77"/>
      <c r="AI239" s="77">
        <v>-1460.4339000000009</v>
      </c>
      <c r="AJ239" s="77">
        <v>-1460.4339000000009</v>
      </c>
      <c r="AK239" s="77">
        <v>-1460.4339000000009</v>
      </c>
      <c r="AL239" s="77">
        <v>0</v>
      </c>
      <c r="AM239" s="77">
        <v>0</v>
      </c>
    </row>
    <row r="240" spans="1:39">
      <c r="A240" s="88">
        <v>37605</v>
      </c>
      <c r="B240" s="89" t="s">
        <v>216</v>
      </c>
      <c r="C240" s="76">
        <v>6.9490000000000003E-4</v>
      </c>
      <c r="E240" s="77">
        <v>5612.8125</v>
      </c>
      <c r="F240" s="77">
        <v>5612.8125</v>
      </c>
      <c r="G240" s="77">
        <v>5610.7278000000006</v>
      </c>
      <c r="H240" s="77">
        <v>2325.8303000000001</v>
      </c>
      <c r="I240" s="77">
        <v>0</v>
      </c>
      <c r="J240" s="77"/>
      <c r="K240" s="77">
        <v>3882.4063000000001</v>
      </c>
      <c r="L240" s="77">
        <v>3882.4063000000001</v>
      </c>
      <c r="M240" s="77">
        <v>3880.3216000000002</v>
      </c>
      <c r="N240" s="77">
        <v>0</v>
      </c>
      <c r="O240" s="77">
        <v>0</v>
      </c>
      <c r="P240" s="77"/>
      <c r="Q240" s="77">
        <v>2327.915</v>
      </c>
      <c r="R240" s="77">
        <v>2327.915</v>
      </c>
      <c r="S240" s="77">
        <v>2327.915</v>
      </c>
      <c r="T240" s="77">
        <v>2325.8303000000001</v>
      </c>
      <c r="U240" s="77">
        <v>0</v>
      </c>
      <c r="V240" s="77"/>
      <c r="W240" s="77">
        <v>0</v>
      </c>
      <c r="X240" s="77">
        <v>0</v>
      </c>
      <c r="Y240" s="77">
        <v>0</v>
      </c>
      <c r="Z240" s="77">
        <v>0</v>
      </c>
      <c r="AA240" s="77">
        <v>0</v>
      </c>
      <c r="AB240" s="77"/>
      <c r="AC240" s="77">
        <v>0</v>
      </c>
      <c r="AD240" s="77">
        <v>0</v>
      </c>
      <c r="AE240" s="77">
        <v>0</v>
      </c>
      <c r="AF240" s="77">
        <v>0</v>
      </c>
      <c r="AG240" s="77">
        <v>0</v>
      </c>
      <c r="AH240" s="77"/>
      <c r="AI240" s="77">
        <v>-597.50879999999961</v>
      </c>
      <c r="AJ240" s="77">
        <v>-597.50879999999961</v>
      </c>
      <c r="AK240" s="77">
        <v>-597.50879999999961</v>
      </c>
      <c r="AL240" s="77">
        <v>0</v>
      </c>
      <c r="AM240" s="77">
        <v>0</v>
      </c>
    </row>
    <row r="241" spans="1:39">
      <c r="A241" s="88">
        <v>37610</v>
      </c>
      <c r="B241" s="89" t="s">
        <v>217</v>
      </c>
      <c r="C241" s="76">
        <v>1.7455999999999999E-3</v>
      </c>
      <c r="E241" s="77">
        <v>12851.03</v>
      </c>
      <c r="F241" s="77">
        <v>12851.03</v>
      </c>
      <c r="G241" s="77">
        <v>12845.7932</v>
      </c>
      <c r="H241" s="77">
        <v>5842.5231999999996</v>
      </c>
      <c r="I241" s="77">
        <v>0</v>
      </c>
      <c r="J241" s="77"/>
      <c r="K241" s="77">
        <v>9752.6671999999999</v>
      </c>
      <c r="L241" s="77">
        <v>9752.6671999999999</v>
      </c>
      <c r="M241" s="77">
        <v>9747.4303999999993</v>
      </c>
      <c r="N241" s="77">
        <v>0</v>
      </c>
      <c r="O241" s="77">
        <v>0</v>
      </c>
      <c r="P241" s="77"/>
      <c r="Q241" s="77">
        <v>5847.76</v>
      </c>
      <c r="R241" s="77">
        <v>5847.76</v>
      </c>
      <c r="S241" s="77">
        <v>5847.76</v>
      </c>
      <c r="T241" s="77">
        <v>5842.5231999999996</v>
      </c>
      <c r="U241" s="77">
        <v>0</v>
      </c>
      <c r="V241" s="77"/>
      <c r="W241" s="77">
        <v>0</v>
      </c>
      <c r="X241" s="77">
        <v>0</v>
      </c>
      <c r="Y241" s="77">
        <v>0</v>
      </c>
      <c r="Z241" s="77">
        <v>0</v>
      </c>
      <c r="AA241" s="77">
        <v>0</v>
      </c>
      <c r="AB241" s="77"/>
      <c r="AC241" s="77">
        <v>0</v>
      </c>
      <c r="AD241" s="77">
        <v>0</v>
      </c>
      <c r="AE241" s="77">
        <v>0</v>
      </c>
      <c r="AF241" s="77">
        <v>0</v>
      </c>
      <c r="AG241" s="77">
        <v>0</v>
      </c>
      <c r="AH241" s="77"/>
      <c r="AI241" s="77">
        <v>-2749.3971999999994</v>
      </c>
      <c r="AJ241" s="77">
        <v>-2749.3971999999994</v>
      </c>
      <c r="AK241" s="77">
        <v>-2749.3971999999994</v>
      </c>
      <c r="AL241" s="77">
        <v>0</v>
      </c>
      <c r="AM241" s="77">
        <v>0</v>
      </c>
    </row>
    <row r="242" spans="1:39">
      <c r="A242" s="88">
        <v>37700</v>
      </c>
      <c r="B242" s="89" t="s">
        <v>218</v>
      </c>
      <c r="C242" s="76">
        <v>2.3754000000000002E-3</v>
      </c>
      <c r="E242" s="77">
        <v>21934.887500000004</v>
      </c>
      <c r="F242" s="77">
        <v>21934.887500000004</v>
      </c>
      <c r="G242" s="77">
        <v>21927.761300000006</v>
      </c>
      <c r="H242" s="77">
        <v>7950.4638000000004</v>
      </c>
      <c r="I242" s="77">
        <v>0</v>
      </c>
      <c r="J242" s="77"/>
      <c r="K242" s="77">
        <v>13271.3598</v>
      </c>
      <c r="L242" s="77">
        <v>13271.3598</v>
      </c>
      <c r="M242" s="77">
        <v>13264.233600000001</v>
      </c>
      <c r="N242" s="77">
        <v>0</v>
      </c>
      <c r="O242" s="77">
        <v>0</v>
      </c>
      <c r="P242" s="77"/>
      <c r="Q242" s="77">
        <v>7957.59</v>
      </c>
      <c r="R242" s="77">
        <v>7957.59</v>
      </c>
      <c r="S242" s="77">
        <v>7957.59</v>
      </c>
      <c r="T242" s="77">
        <v>7950.4638000000004</v>
      </c>
      <c r="U242" s="77">
        <v>0</v>
      </c>
      <c r="V242" s="77"/>
      <c r="W242" s="77">
        <v>0</v>
      </c>
      <c r="X242" s="77">
        <v>0</v>
      </c>
      <c r="Y242" s="77">
        <v>0</v>
      </c>
      <c r="Z242" s="77">
        <v>0</v>
      </c>
      <c r="AA242" s="77">
        <v>0</v>
      </c>
      <c r="AB242" s="77"/>
      <c r="AC242" s="77">
        <v>705.93770000000222</v>
      </c>
      <c r="AD242" s="77">
        <v>705.93770000000222</v>
      </c>
      <c r="AE242" s="77">
        <v>705.93770000000222</v>
      </c>
      <c r="AF242" s="77">
        <v>0</v>
      </c>
      <c r="AG242" s="77">
        <v>0</v>
      </c>
      <c r="AH242" s="77"/>
      <c r="AI242" s="77">
        <v>0</v>
      </c>
      <c r="AJ242" s="77">
        <v>0</v>
      </c>
      <c r="AK242" s="77">
        <v>0</v>
      </c>
      <c r="AL242" s="77">
        <v>0</v>
      </c>
      <c r="AM242" s="77">
        <v>0</v>
      </c>
    </row>
    <row r="243" spans="1:39">
      <c r="A243" s="88">
        <v>37705</v>
      </c>
      <c r="B243" s="89" t="s">
        <v>219</v>
      </c>
      <c r="C243" s="76">
        <v>7.0790000000000002E-4</v>
      </c>
      <c r="E243" s="77">
        <v>6635.5949999999993</v>
      </c>
      <c r="F243" s="77">
        <v>6635.5949999999993</v>
      </c>
      <c r="G243" s="77">
        <v>6633.4712999999992</v>
      </c>
      <c r="H243" s="77">
        <v>2369.3413</v>
      </c>
      <c r="I243" s="77">
        <v>0</v>
      </c>
      <c r="J243" s="77"/>
      <c r="K243" s="77">
        <v>3955.0373</v>
      </c>
      <c r="L243" s="77">
        <v>3955.0373</v>
      </c>
      <c r="M243" s="77">
        <v>3952.9136000000003</v>
      </c>
      <c r="N243" s="77">
        <v>0</v>
      </c>
      <c r="O243" s="77">
        <v>0</v>
      </c>
      <c r="P243" s="77"/>
      <c r="Q243" s="77">
        <v>2371.4650000000001</v>
      </c>
      <c r="R243" s="77">
        <v>2371.4650000000001</v>
      </c>
      <c r="S243" s="77">
        <v>2371.4650000000001</v>
      </c>
      <c r="T243" s="77">
        <v>2369.3413</v>
      </c>
      <c r="U243" s="77">
        <v>0</v>
      </c>
      <c r="V243" s="77"/>
      <c r="W243" s="77">
        <v>0</v>
      </c>
      <c r="X243" s="77">
        <v>0</v>
      </c>
      <c r="Y243" s="77">
        <v>0</v>
      </c>
      <c r="Z243" s="77">
        <v>0</v>
      </c>
      <c r="AA243" s="77">
        <v>0</v>
      </c>
      <c r="AB243" s="77"/>
      <c r="AC243" s="77">
        <v>309.09269999999924</v>
      </c>
      <c r="AD243" s="77">
        <v>309.09269999999924</v>
      </c>
      <c r="AE243" s="77">
        <v>309.09269999999924</v>
      </c>
      <c r="AF243" s="77">
        <v>0</v>
      </c>
      <c r="AG243" s="77">
        <v>0</v>
      </c>
      <c r="AH243" s="77"/>
      <c r="AI243" s="77">
        <v>0</v>
      </c>
      <c r="AJ243" s="77">
        <v>0</v>
      </c>
      <c r="AK243" s="77">
        <v>0</v>
      </c>
      <c r="AL243" s="77">
        <v>0</v>
      </c>
      <c r="AM243" s="77">
        <v>0</v>
      </c>
    </row>
    <row r="244" spans="1:39">
      <c r="A244" s="88">
        <v>37800</v>
      </c>
      <c r="B244" s="89" t="s">
        <v>220</v>
      </c>
      <c r="C244" s="76">
        <v>7.3393E-3</v>
      </c>
      <c r="E244" s="77">
        <v>65547.982499999998</v>
      </c>
      <c r="F244" s="77">
        <v>65547.982499999998</v>
      </c>
      <c r="G244" s="77">
        <v>65525.964599999992</v>
      </c>
      <c r="H244" s="77">
        <v>24564.6371</v>
      </c>
      <c r="I244" s="77">
        <v>0</v>
      </c>
      <c r="J244" s="77"/>
      <c r="K244" s="77">
        <v>41004.669099999999</v>
      </c>
      <c r="L244" s="77">
        <v>41004.669099999999</v>
      </c>
      <c r="M244" s="77">
        <v>40982.6512</v>
      </c>
      <c r="N244" s="77">
        <v>0</v>
      </c>
      <c r="O244" s="77">
        <v>0</v>
      </c>
      <c r="P244" s="77"/>
      <c r="Q244" s="77">
        <v>24586.654999999999</v>
      </c>
      <c r="R244" s="77">
        <v>24586.654999999999</v>
      </c>
      <c r="S244" s="77">
        <v>24586.654999999999</v>
      </c>
      <c r="T244" s="77">
        <v>24564.6371</v>
      </c>
      <c r="U244" s="77">
        <v>0</v>
      </c>
      <c r="V244" s="77"/>
      <c r="W244" s="77">
        <v>0</v>
      </c>
      <c r="X244" s="77">
        <v>0</v>
      </c>
      <c r="Y244" s="77">
        <v>0</v>
      </c>
      <c r="Z244" s="77">
        <v>0</v>
      </c>
      <c r="AA244" s="77">
        <v>0</v>
      </c>
      <c r="AB244" s="77"/>
      <c r="AC244" s="77">
        <v>0</v>
      </c>
      <c r="AD244" s="77">
        <v>0</v>
      </c>
      <c r="AE244" s="77">
        <v>0</v>
      </c>
      <c r="AF244" s="77">
        <v>0</v>
      </c>
      <c r="AG244" s="77">
        <v>0</v>
      </c>
      <c r="AH244" s="77"/>
      <c r="AI244" s="77">
        <v>-43.341599999999744</v>
      </c>
      <c r="AJ244" s="77">
        <v>-43.341599999999744</v>
      </c>
      <c r="AK244" s="77">
        <v>-43.341599999999744</v>
      </c>
      <c r="AL244" s="77">
        <v>0</v>
      </c>
      <c r="AM244" s="77">
        <v>0</v>
      </c>
    </row>
    <row r="245" spans="1:39">
      <c r="A245" s="88">
        <v>37801</v>
      </c>
      <c r="B245" s="89" t="s">
        <v>221</v>
      </c>
      <c r="C245" s="76">
        <v>5.6400000000000002E-5</v>
      </c>
      <c r="E245" s="77">
        <v>195.42999999999989</v>
      </c>
      <c r="F245" s="77">
        <v>195.42999999999989</v>
      </c>
      <c r="G245" s="77">
        <v>195.2607999999999</v>
      </c>
      <c r="H245" s="77">
        <v>188.77080000000001</v>
      </c>
      <c r="I245" s="77">
        <v>0</v>
      </c>
      <c r="J245" s="77"/>
      <c r="K245" s="77">
        <v>315.10680000000002</v>
      </c>
      <c r="L245" s="77">
        <v>315.10680000000002</v>
      </c>
      <c r="M245" s="77">
        <v>314.93760000000003</v>
      </c>
      <c r="N245" s="77">
        <v>0</v>
      </c>
      <c r="O245" s="77">
        <v>0</v>
      </c>
      <c r="P245" s="77"/>
      <c r="Q245" s="77">
        <v>188.94</v>
      </c>
      <c r="R245" s="77">
        <v>188.94</v>
      </c>
      <c r="S245" s="77">
        <v>188.94</v>
      </c>
      <c r="T245" s="77">
        <v>188.77080000000001</v>
      </c>
      <c r="U245" s="77">
        <v>0</v>
      </c>
      <c r="V245" s="77"/>
      <c r="W245" s="77">
        <v>0</v>
      </c>
      <c r="X245" s="77">
        <v>0</v>
      </c>
      <c r="Y245" s="77">
        <v>0</v>
      </c>
      <c r="Z245" s="77">
        <v>0</v>
      </c>
      <c r="AA245" s="77">
        <v>0</v>
      </c>
      <c r="AB245" s="77"/>
      <c r="AC245" s="77">
        <v>0</v>
      </c>
      <c r="AD245" s="77">
        <v>0</v>
      </c>
      <c r="AE245" s="77">
        <v>0</v>
      </c>
      <c r="AF245" s="77">
        <v>0</v>
      </c>
      <c r="AG245" s="77">
        <v>0</v>
      </c>
      <c r="AH245" s="77"/>
      <c r="AI245" s="77">
        <v>-308.61680000000013</v>
      </c>
      <c r="AJ245" s="77">
        <v>-308.61680000000013</v>
      </c>
      <c r="AK245" s="77">
        <v>-308.61680000000013</v>
      </c>
      <c r="AL245" s="77">
        <v>0</v>
      </c>
      <c r="AM245" s="77">
        <v>0</v>
      </c>
    </row>
    <row r="246" spans="1:39">
      <c r="A246" s="88">
        <v>37805</v>
      </c>
      <c r="B246" s="89" t="s">
        <v>222</v>
      </c>
      <c r="C246" s="76">
        <v>5.4929999999999996E-4</v>
      </c>
      <c r="E246" s="77">
        <v>6229.1899999999978</v>
      </c>
      <c r="F246" s="77">
        <v>6229.1899999999978</v>
      </c>
      <c r="G246" s="77">
        <v>6227.5420999999978</v>
      </c>
      <c r="H246" s="77">
        <v>1838.5070999999998</v>
      </c>
      <c r="I246" s="77">
        <v>0</v>
      </c>
      <c r="J246" s="77"/>
      <c r="K246" s="77">
        <v>3068.9390999999996</v>
      </c>
      <c r="L246" s="77">
        <v>3068.9390999999996</v>
      </c>
      <c r="M246" s="77">
        <v>3067.2911999999997</v>
      </c>
      <c r="N246" s="77">
        <v>0</v>
      </c>
      <c r="O246" s="77">
        <v>0</v>
      </c>
      <c r="P246" s="77"/>
      <c r="Q246" s="77">
        <v>1840.155</v>
      </c>
      <c r="R246" s="77">
        <v>1840.155</v>
      </c>
      <c r="S246" s="77">
        <v>1840.155</v>
      </c>
      <c r="T246" s="77">
        <v>1838.5070999999998</v>
      </c>
      <c r="U246" s="77">
        <v>0</v>
      </c>
      <c r="V246" s="77"/>
      <c r="W246" s="77">
        <v>0</v>
      </c>
      <c r="X246" s="77">
        <v>0</v>
      </c>
      <c r="Y246" s="77">
        <v>0</v>
      </c>
      <c r="Z246" s="77">
        <v>0</v>
      </c>
      <c r="AA246" s="77">
        <v>0</v>
      </c>
      <c r="AB246" s="77"/>
      <c r="AC246" s="77">
        <v>1320.0958999999984</v>
      </c>
      <c r="AD246" s="77">
        <v>1320.0958999999984</v>
      </c>
      <c r="AE246" s="77">
        <v>1320.0958999999984</v>
      </c>
      <c r="AF246" s="77">
        <v>0</v>
      </c>
      <c r="AG246" s="77">
        <v>0</v>
      </c>
      <c r="AH246" s="77"/>
      <c r="AI246" s="77">
        <v>0</v>
      </c>
      <c r="AJ246" s="77">
        <v>0</v>
      </c>
      <c r="AK246" s="77">
        <v>0</v>
      </c>
      <c r="AL246" s="77">
        <v>0</v>
      </c>
      <c r="AM246" s="77">
        <v>0</v>
      </c>
    </row>
    <row r="247" spans="1:39">
      <c r="A247" s="88">
        <v>37900</v>
      </c>
      <c r="B247" s="89" t="s">
        <v>223</v>
      </c>
      <c r="C247" s="76">
        <v>3.8422999999999999E-3</v>
      </c>
      <c r="E247" s="77">
        <v>37655.37999999999</v>
      </c>
      <c r="F247" s="77">
        <v>37655.37999999999</v>
      </c>
      <c r="G247" s="77">
        <v>37643.853099999993</v>
      </c>
      <c r="H247" s="77">
        <v>12860.178099999999</v>
      </c>
      <c r="I247" s="77">
        <v>0</v>
      </c>
      <c r="J247" s="77"/>
      <c r="K247" s="77">
        <v>21466.930099999998</v>
      </c>
      <c r="L247" s="77">
        <v>21466.930099999998</v>
      </c>
      <c r="M247" s="77">
        <v>21455.403200000001</v>
      </c>
      <c r="N247" s="77">
        <v>0</v>
      </c>
      <c r="O247" s="77">
        <v>0</v>
      </c>
      <c r="P247" s="77"/>
      <c r="Q247" s="77">
        <v>12871.705</v>
      </c>
      <c r="R247" s="77">
        <v>12871.705</v>
      </c>
      <c r="S247" s="77">
        <v>12871.705</v>
      </c>
      <c r="T247" s="77">
        <v>12860.178099999999</v>
      </c>
      <c r="U247" s="77">
        <v>0</v>
      </c>
      <c r="V247" s="77"/>
      <c r="W247" s="77">
        <v>0</v>
      </c>
      <c r="X247" s="77">
        <v>0</v>
      </c>
      <c r="Y247" s="77">
        <v>0</v>
      </c>
      <c r="Z247" s="77">
        <v>0</v>
      </c>
      <c r="AA247" s="77">
        <v>0</v>
      </c>
      <c r="AB247" s="77"/>
      <c r="AC247" s="77">
        <v>3316.7448999999906</v>
      </c>
      <c r="AD247" s="77">
        <v>3316.7448999999906</v>
      </c>
      <c r="AE247" s="77">
        <v>3316.7448999999906</v>
      </c>
      <c r="AF247" s="77">
        <v>0</v>
      </c>
      <c r="AG247" s="77">
        <v>0</v>
      </c>
      <c r="AH247" s="77"/>
      <c r="AI247" s="77">
        <v>0</v>
      </c>
      <c r="AJ247" s="77">
        <v>0</v>
      </c>
      <c r="AK247" s="77">
        <v>0</v>
      </c>
      <c r="AL247" s="77">
        <v>0</v>
      </c>
      <c r="AM247" s="77">
        <v>0</v>
      </c>
    </row>
    <row r="248" spans="1:39">
      <c r="A248" s="88">
        <v>37901</v>
      </c>
      <c r="B248" s="89" t="s">
        <v>224</v>
      </c>
      <c r="C248" s="76">
        <v>5.2200000000000002E-5</v>
      </c>
      <c r="E248" s="77">
        <v>542.95500000000015</v>
      </c>
      <c r="F248" s="77">
        <v>542.95500000000015</v>
      </c>
      <c r="G248" s="77">
        <v>542.79840000000013</v>
      </c>
      <c r="H248" s="77">
        <v>174.71340000000001</v>
      </c>
      <c r="I248" s="77">
        <v>0</v>
      </c>
      <c r="J248" s="77"/>
      <c r="K248" s="77">
        <v>291.64140000000003</v>
      </c>
      <c r="L248" s="77">
        <v>291.64140000000003</v>
      </c>
      <c r="M248" s="77">
        <v>291.48480000000001</v>
      </c>
      <c r="N248" s="77">
        <v>0</v>
      </c>
      <c r="O248" s="77">
        <v>0</v>
      </c>
      <c r="P248" s="77"/>
      <c r="Q248" s="77">
        <v>174.87</v>
      </c>
      <c r="R248" s="77">
        <v>174.87</v>
      </c>
      <c r="S248" s="77">
        <v>174.87</v>
      </c>
      <c r="T248" s="77">
        <v>174.71340000000001</v>
      </c>
      <c r="U248" s="77">
        <v>0</v>
      </c>
      <c r="V248" s="77"/>
      <c r="W248" s="77">
        <v>0</v>
      </c>
      <c r="X248" s="77">
        <v>0</v>
      </c>
      <c r="Y248" s="77">
        <v>0</v>
      </c>
      <c r="Z248" s="77">
        <v>0</v>
      </c>
      <c r="AA248" s="77">
        <v>0</v>
      </c>
      <c r="AB248" s="77"/>
      <c r="AC248" s="77">
        <v>76.44360000000006</v>
      </c>
      <c r="AD248" s="77">
        <v>76.44360000000006</v>
      </c>
      <c r="AE248" s="77">
        <v>76.44360000000006</v>
      </c>
      <c r="AF248" s="77">
        <v>0</v>
      </c>
      <c r="AG248" s="77">
        <v>0</v>
      </c>
      <c r="AH248" s="77"/>
      <c r="AI248" s="77">
        <v>0</v>
      </c>
      <c r="AJ248" s="77">
        <v>0</v>
      </c>
      <c r="AK248" s="77">
        <v>0</v>
      </c>
      <c r="AL248" s="77">
        <v>0</v>
      </c>
      <c r="AM248" s="77">
        <v>0</v>
      </c>
    </row>
    <row r="249" spans="1:39">
      <c r="A249" s="88">
        <v>37905</v>
      </c>
      <c r="B249" s="89" t="s">
        <v>225</v>
      </c>
      <c r="C249" s="76">
        <v>4.6309999999999998E-4</v>
      </c>
      <c r="E249" s="77">
        <v>4622.4075000000012</v>
      </c>
      <c r="F249" s="77">
        <v>4622.4075000000012</v>
      </c>
      <c r="G249" s="77">
        <v>4621.0182000000013</v>
      </c>
      <c r="H249" s="77">
        <v>1549.9956999999999</v>
      </c>
      <c r="I249" s="77">
        <v>0</v>
      </c>
      <c r="J249" s="77"/>
      <c r="K249" s="77">
        <v>2587.3397</v>
      </c>
      <c r="L249" s="77">
        <v>2587.3397</v>
      </c>
      <c r="M249" s="77">
        <v>2585.9503999999997</v>
      </c>
      <c r="N249" s="77">
        <v>0</v>
      </c>
      <c r="O249" s="77">
        <v>0</v>
      </c>
      <c r="P249" s="77"/>
      <c r="Q249" s="77">
        <v>1551.385</v>
      </c>
      <c r="R249" s="77">
        <v>1551.385</v>
      </c>
      <c r="S249" s="77">
        <v>1551.385</v>
      </c>
      <c r="T249" s="77">
        <v>1549.9956999999999</v>
      </c>
      <c r="U249" s="77">
        <v>0</v>
      </c>
      <c r="V249" s="77"/>
      <c r="W249" s="77">
        <v>0</v>
      </c>
      <c r="X249" s="77">
        <v>0</v>
      </c>
      <c r="Y249" s="77">
        <v>0</v>
      </c>
      <c r="Z249" s="77">
        <v>0</v>
      </c>
      <c r="AA249" s="77">
        <v>0</v>
      </c>
      <c r="AB249" s="77"/>
      <c r="AC249" s="77">
        <v>483.68280000000141</v>
      </c>
      <c r="AD249" s="77">
        <v>483.68280000000141</v>
      </c>
      <c r="AE249" s="77">
        <v>483.68280000000141</v>
      </c>
      <c r="AF249" s="77">
        <v>0</v>
      </c>
      <c r="AG249" s="77">
        <v>0</v>
      </c>
      <c r="AH249" s="77"/>
      <c r="AI249" s="77">
        <v>0</v>
      </c>
      <c r="AJ249" s="77">
        <v>0</v>
      </c>
      <c r="AK249" s="77">
        <v>0</v>
      </c>
      <c r="AL249" s="77">
        <v>0</v>
      </c>
      <c r="AM249" s="77">
        <v>0</v>
      </c>
    </row>
    <row r="250" spans="1:39">
      <c r="A250" s="88">
        <v>38000</v>
      </c>
      <c r="B250" s="89" t="s">
        <v>226</v>
      </c>
      <c r="C250" s="76">
        <v>6.3971999999999996E-3</v>
      </c>
      <c r="E250" s="77">
        <v>53889.707500000004</v>
      </c>
      <c r="F250" s="77">
        <v>53889.707500000004</v>
      </c>
      <c r="G250" s="77">
        <v>53870.515899999999</v>
      </c>
      <c r="H250" s="77">
        <v>21411.428399999997</v>
      </c>
      <c r="I250" s="77">
        <v>0</v>
      </c>
      <c r="J250" s="77"/>
      <c r="K250" s="77">
        <v>35741.1564</v>
      </c>
      <c r="L250" s="77">
        <v>35741.1564</v>
      </c>
      <c r="M250" s="77">
        <v>35721.964799999994</v>
      </c>
      <c r="N250" s="77">
        <v>0</v>
      </c>
      <c r="O250" s="77">
        <v>0</v>
      </c>
      <c r="P250" s="77"/>
      <c r="Q250" s="77">
        <v>21430.62</v>
      </c>
      <c r="R250" s="77">
        <v>21430.62</v>
      </c>
      <c r="S250" s="77">
        <v>21430.62</v>
      </c>
      <c r="T250" s="77">
        <v>21411.428399999997</v>
      </c>
      <c r="U250" s="77">
        <v>0</v>
      </c>
      <c r="V250" s="77"/>
      <c r="W250" s="77">
        <v>0</v>
      </c>
      <c r="X250" s="77">
        <v>0</v>
      </c>
      <c r="Y250" s="77">
        <v>0</v>
      </c>
      <c r="Z250" s="77">
        <v>0</v>
      </c>
      <c r="AA250" s="77">
        <v>0</v>
      </c>
      <c r="AB250" s="77"/>
      <c r="AC250" s="77">
        <v>0</v>
      </c>
      <c r="AD250" s="77">
        <v>0</v>
      </c>
      <c r="AE250" s="77">
        <v>0</v>
      </c>
      <c r="AF250" s="77">
        <v>0</v>
      </c>
      <c r="AG250" s="77">
        <v>0</v>
      </c>
      <c r="AH250" s="77"/>
      <c r="AI250" s="77">
        <v>-3282.0688999999984</v>
      </c>
      <c r="AJ250" s="77">
        <v>-3282.0688999999984</v>
      </c>
      <c r="AK250" s="77">
        <v>-3282.0688999999984</v>
      </c>
      <c r="AL250" s="77">
        <v>0</v>
      </c>
      <c r="AM250" s="77">
        <v>0</v>
      </c>
    </row>
    <row r="251" spans="1:39">
      <c r="A251" s="88">
        <v>38005</v>
      </c>
      <c r="B251" s="89" t="s">
        <v>227</v>
      </c>
      <c r="C251" s="76">
        <v>1.2283999999999999E-3</v>
      </c>
      <c r="E251" s="77">
        <v>12671.872499999999</v>
      </c>
      <c r="F251" s="77">
        <v>12671.872499999999</v>
      </c>
      <c r="G251" s="77">
        <v>12668.1873</v>
      </c>
      <c r="H251" s="77">
        <v>4111.4547999999995</v>
      </c>
      <c r="I251" s="77">
        <v>0</v>
      </c>
      <c r="J251" s="77"/>
      <c r="K251" s="77">
        <v>6863.0707999999995</v>
      </c>
      <c r="L251" s="77">
        <v>6863.0707999999995</v>
      </c>
      <c r="M251" s="77">
        <v>6859.3855999999996</v>
      </c>
      <c r="N251" s="77">
        <v>0</v>
      </c>
      <c r="O251" s="77">
        <v>0</v>
      </c>
      <c r="P251" s="77"/>
      <c r="Q251" s="77">
        <v>4115.1399999999994</v>
      </c>
      <c r="R251" s="77">
        <v>4115.1399999999994</v>
      </c>
      <c r="S251" s="77">
        <v>4115.1399999999994</v>
      </c>
      <c r="T251" s="77">
        <v>4111.4547999999995</v>
      </c>
      <c r="U251" s="77">
        <v>0</v>
      </c>
      <c r="V251" s="77"/>
      <c r="W251" s="77">
        <v>0</v>
      </c>
      <c r="X251" s="77">
        <v>0</v>
      </c>
      <c r="Y251" s="77">
        <v>0</v>
      </c>
      <c r="Z251" s="77">
        <v>0</v>
      </c>
      <c r="AA251" s="77">
        <v>0</v>
      </c>
      <c r="AB251" s="77"/>
      <c r="AC251" s="77">
        <v>1693.6617000000006</v>
      </c>
      <c r="AD251" s="77">
        <v>1693.6617000000006</v>
      </c>
      <c r="AE251" s="77">
        <v>1693.6617000000006</v>
      </c>
      <c r="AF251" s="77">
        <v>0</v>
      </c>
      <c r="AG251" s="77">
        <v>0</v>
      </c>
      <c r="AH251" s="77"/>
      <c r="AI251" s="77">
        <v>0</v>
      </c>
      <c r="AJ251" s="77">
        <v>0</v>
      </c>
      <c r="AK251" s="77">
        <v>0</v>
      </c>
      <c r="AL251" s="77">
        <v>0</v>
      </c>
      <c r="AM251" s="77">
        <v>0</v>
      </c>
    </row>
    <row r="252" spans="1:39">
      <c r="A252" s="88">
        <v>38100</v>
      </c>
      <c r="B252" s="89" t="s">
        <v>228</v>
      </c>
      <c r="C252" s="76">
        <v>2.8528E-3</v>
      </c>
      <c r="E252" s="77">
        <v>27138.177499999991</v>
      </c>
      <c r="F252" s="77">
        <v>27138.177499999991</v>
      </c>
      <c r="G252" s="77">
        <v>27129.619099999993</v>
      </c>
      <c r="H252" s="77">
        <v>9548.3215999999993</v>
      </c>
      <c r="I252" s="77">
        <v>0</v>
      </c>
      <c r="J252" s="77"/>
      <c r="K252" s="77">
        <v>15938.5936</v>
      </c>
      <c r="L252" s="77">
        <v>15938.5936</v>
      </c>
      <c r="M252" s="77">
        <v>15930.0352</v>
      </c>
      <c r="N252" s="77">
        <v>0</v>
      </c>
      <c r="O252" s="77">
        <v>0</v>
      </c>
      <c r="P252" s="77"/>
      <c r="Q252" s="77">
        <v>9556.8799999999992</v>
      </c>
      <c r="R252" s="77">
        <v>9556.8799999999992</v>
      </c>
      <c r="S252" s="77">
        <v>9556.8799999999992</v>
      </c>
      <c r="T252" s="77">
        <v>9548.3215999999993</v>
      </c>
      <c r="U252" s="77">
        <v>0</v>
      </c>
      <c r="V252" s="77"/>
      <c r="W252" s="77">
        <v>0</v>
      </c>
      <c r="X252" s="77">
        <v>0</v>
      </c>
      <c r="Y252" s="77">
        <v>0</v>
      </c>
      <c r="Z252" s="77">
        <v>0</v>
      </c>
      <c r="AA252" s="77">
        <v>0</v>
      </c>
      <c r="AB252" s="77"/>
      <c r="AC252" s="77">
        <v>1642.7038999999932</v>
      </c>
      <c r="AD252" s="77">
        <v>1642.7038999999932</v>
      </c>
      <c r="AE252" s="77">
        <v>1642.7038999999932</v>
      </c>
      <c r="AF252" s="77">
        <v>0</v>
      </c>
      <c r="AG252" s="77">
        <v>0</v>
      </c>
      <c r="AH252" s="77"/>
      <c r="AI252" s="77">
        <v>0</v>
      </c>
      <c r="AJ252" s="77">
        <v>0</v>
      </c>
      <c r="AK252" s="77">
        <v>0</v>
      </c>
      <c r="AL252" s="77">
        <v>0</v>
      </c>
      <c r="AM252" s="77">
        <v>0</v>
      </c>
    </row>
    <row r="253" spans="1:39">
      <c r="A253" s="88">
        <v>38105</v>
      </c>
      <c r="B253" s="89" t="s">
        <v>229</v>
      </c>
      <c r="C253" s="76">
        <v>5.7609999999999996E-4</v>
      </c>
      <c r="E253" s="77">
        <v>5617.8474999999999</v>
      </c>
      <c r="F253" s="77">
        <v>5617.8474999999999</v>
      </c>
      <c r="G253" s="77">
        <v>5616.1191999999992</v>
      </c>
      <c r="H253" s="77">
        <v>1928.2067</v>
      </c>
      <c r="I253" s="77">
        <v>0</v>
      </c>
      <c r="J253" s="77"/>
      <c r="K253" s="77">
        <v>3218.6706999999997</v>
      </c>
      <c r="L253" s="77">
        <v>3218.6706999999997</v>
      </c>
      <c r="M253" s="77">
        <v>3216.9423999999999</v>
      </c>
      <c r="N253" s="77">
        <v>0</v>
      </c>
      <c r="O253" s="77">
        <v>0</v>
      </c>
      <c r="P253" s="77"/>
      <c r="Q253" s="77">
        <v>1929.9349999999999</v>
      </c>
      <c r="R253" s="77">
        <v>1929.9349999999999</v>
      </c>
      <c r="S253" s="77">
        <v>1929.9349999999999</v>
      </c>
      <c r="T253" s="77">
        <v>1928.2067</v>
      </c>
      <c r="U253" s="77">
        <v>0</v>
      </c>
      <c r="V253" s="77"/>
      <c r="W253" s="77">
        <v>0</v>
      </c>
      <c r="X253" s="77">
        <v>0</v>
      </c>
      <c r="Y253" s="77">
        <v>0</v>
      </c>
      <c r="Z253" s="77">
        <v>0</v>
      </c>
      <c r="AA253" s="77">
        <v>0</v>
      </c>
      <c r="AB253" s="77"/>
      <c r="AC253" s="77">
        <v>469.24179999999978</v>
      </c>
      <c r="AD253" s="77">
        <v>469.24179999999978</v>
      </c>
      <c r="AE253" s="77">
        <v>469.24179999999978</v>
      </c>
      <c r="AF253" s="77">
        <v>0</v>
      </c>
      <c r="AG253" s="77">
        <v>0</v>
      </c>
      <c r="AH253" s="77"/>
      <c r="AI253" s="77">
        <v>0</v>
      </c>
      <c r="AJ253" s="77">
        <v>0</v>
      </c>
      <c r="AK253" s="77">
        <v>0</v>
      </c>
      <c r="AL253" s="77">
        <v>0</v>
      </c>
      <c r="AM253" s="77">
        <v>0</v>
      </c>
    </row>
    <row r="254" spans="1:39">
      <c r="A254" s="88">
        <v>38200</v>
      </c>
      <c r="B254" s="89" t="s">
        <v>230</v>
      </c>
      <c r="C254" s="76">
        <v>2.7244000000000001E-3</v>
      </c>
      <c r="E254" s="77">
        <v>25140.694999999992</v>
      </c>
      <c r="F254" s="77">
        <v>25140.694999999992</v>
      </c>
      <c r="G254" s="77">
        <v>25132.521799999991</v>
      </c>
      <c r="H254" s="77">
        <v>9118.5668000000005</v>
      </c>
      <c r="I254" s="77">
        <v>0</v>
      </c>
      <c r="J254" s="77"/>
      <c r="K254" s="77">
        <v>15221.222800000001</v>
      </c>
      <c r="L254" s="77">
        <v>15221.222800000001</v>
      </c>
      <c r="M254" s="77">
        <v>15213.0496</v>
      </c>
      <c r="N254" s="77">
        <v>0</v>
      </c>
      <c r="O254" s="77">
        <v>0</v>
      </c>
      <c r="P254" s="77"/>
      <c r="Q254" s="77">
        <v>9126.74</v>
      </c>
      <c r="R254" s="77">
        <v>9126.74</v>
      </c>
      <c r="S254" s="77">
        <v>9126.74</v>
      </c>
      <c r="T254" s="77">
        <v>9118.5668000000005</v>
      </c>
      <c r="U254" s="77">
        <v>0</v>
      </c>
      <c r="V254" s="77"/>
      <c r="W254" s="77">
        <v>0</v>
      </c>
      <c r="X254" s="77">
        <v>0</v>
      </c>
      <c r="Y254" s="77">
        <v>0</v>
      </c>
      <c r="Z254" s="77">
        <v>0</v>
      </c>
      <c r="AA254" s="77">
        <v>0</v>
      </c>
      <c r="AB254" s="77"/>
      <c r="AC254" s="77">
        <v>792.73219999999128</v>
      </c>
      <c r="AD254" s="77">
        <v>792.73219999999128</v>
      </c>
      <c r="AE254" s="77">
        <v>792.73219999999128</v>
      </c>
      <c r="AF254" s="77">
        <v>0</v>
      </c>
      <c r="AG254" s="77">
        <v>0</v>
      </c>
      <c r="AH254" s="77"/>
      <c r="AI254" s="77">
        <v>0</v>
      </c>
      <c r="AJ254" s="77">
        <v>0</v>
      </c>
      <c r="AK254" s="77">
        <v>0</v>
      </c>
      <c r="AL254" s="77">
        <v>0</v>
      </c>
      <c r="AM254" s="77">
        <v>0</v>
      </c>
    </row>
    <row r="255" spans="1:39">
      <c r="A255" s="88">
        <v>38205</v>
      </c>
      <c r="B255" s="89" t="s">
        <v>231</v>
      </c>
      <c r="C255" s="76">
        <v>3.992E-4</v>
      </c>
      <c r="E255" s="77">
        <v>4113.7700000000004</v>
      </c>
      <c r="F255" s="77">
        <v>4113.7700000000004</v>
      </c>
      <c r="G255" s="77">
        <v>4112.5724000000009</v>
      </c>
      <c r="H255" s="77">
        <v>1336.1224</v>
      </c>
      <c r="I255" s="77">
        <v>0</v>
      </c>
      <c r="J255" s="77"/>
      <c r="K255" s="77">
        <v>2230.3303999999998</v>
      </c>
      <c r="L255" s="77">
        <v>2230.3303999999998</v>
      </c>
      <c r="M255" s="77">
        <v>2229.1327999999999</v>
      </c>
      <c r="N255" s="77">
        <v>0</v>
      </c>
      <c r="O255" s="77">
        <v>0</v>
      </c>
      <c r="P255" s="77"/>
      <c r="Q255" s="77">
        <v>1337.32</v>
      </c>
      <c r="R255" s="77">
        <v>1337.32</v>
      </c>
      <c r="S255" s="77">
        <v>1337.32</v>
      </c>
      <c r="T255" s="77">
        <v>1336.1224</v>
      </c>
      <c r="U255" s="77">
        <v>0</v>
      </c>
      <c r="V255" s="77"/>
      <c r="W255" s="77">
        <v>0</v>
      </c>
      <c r="X255" s="77">
        <v>0</v>
      </c>
      <c r="Y255" s="77">
        <v>0</v>
      </c>
      <c r="Z255" s="77">
        <v>0</v>
      </c>
      <c r="AA255" s="77">
        <v>0</v>
      </c>
      <c r="AB255" s="77"/>
      <c r="AC255" s="77">
        <v>546.1196000000009</v>
      </c>
      <c r="AD255" s="77">
        <v>546.1196000000009</v>
      </c>
      <c r="AE255" s="77">
        <v>546.1196000000009</v>
      </c>
      <c r="AF255" s="77">
        <v>0</v>
      </c>
      <c r="AG255" s="77">
        <v>0</v>
      </c>
      <c r="AH255" s="77"/>
      <c r="AI255" s="77">
        <v>0</v>
      </c>
      <c r="AJ255" s="77">
        <v>0</v>
      </c>
      <c r="AK255" s="77">
        <v>0</v>
      </c>
      <c r="AL255" s="77">
        <v>0</v>
      </c>
      <c r="AM255" s="77">
        <v>0</v>
      </c>
    </row>
    <row r="256" spans="1:39">
      <c r="A256" s="88">
        <v>38210</v>
      </c>
      <c r="B256" s="89" t="s">
        <v>232</v>
      </c>
      <c r="C256" s="76">
        <v>1.0332E-3</v>
      </c>
      <c r="E256" s="77">
        <v>8840.9000000000015</v>
      </c>
      <c r="F256" s="77">
        <v>8840.9000000000015</v>
      </c>
      <c r="G256" s="77">
        <v>8837.8004000000019</v>
      </c>
      <c r="H256" s="77">
        <v>3458.1203999999998</v>
      </c>
      <c r="I256" s="77">
        <v>0</v>
      </c>
      <c r="J256" s="77"/>
      <c r="K256" s="77">
        <v>5772.4884000000002</v>
      </c>
      <c r="L256" s="77">
        <v>5772.4884000000002</v>
      </c>
      <c r="M256" s="77">
        <v>5769.3887999999997</v>
      </c>
      <c r="N256" s="77">
        <v>0</v>
      </c>
      <c r="O256" s="77">
        <v>0</v>
      </c>
      <c r="P256" s="77"/>
      <c r="Q256" s="77">
        <v>3461.22</v>
      </c>
      <c r="R256" s="77">
        <v>3461.22</v>
      </c>
      <c r="S256" s="77">
        <v>3461.22</v>
      </c>
      <c r="T256" s="77">
        <v>3458.1203999999998</v>
      </c>
      <c r="U256" s="77">
        <v>0</v>
      </c>
      <c r="V256" s="77"/>
      <c r="W256" s="77">
        <v>0</v>
      </c>
      <c r="X256" s="77">
        <v>0</v>
      </c>
      <c r="Y256" s="77">
        <v>0</v>
      </c>
      <c r="Z256" s="77">
        <v>0</v>
      </c>
      <c r="AA256" s="77">
        <v>0</v>
      </c>
      <c r="AB256" s="77"/>
      <c r="AC256" s="77">
        <v>0</v>
      </c>
      <c r="AD256" s="77">
        <v>0</v>
      </c>
      <c r="AE256" s="77">
        <v>0</v>
      </c>
      <c r="AF256" s="77">
        <v>0</v>
      </c>
      <c r="AG256" s="77">
        <v>0</v>
      </c>
      <c r="AH256" s="77"/>
      <c r="AI256" s="77">
        <v>-392.80839999999807</v>
      </c>
      <c r="AJ256" s="77">
        <v>-392.80839999999807</v>
      </c>
      <c r="AK256" s="77">
        <v>-392.80839999999807</v>
      </c>
      <c r="AL256" s="77">
        <v>0</v>
      </c>
      <c r="AM256" s="77">
        <v>0</v>
      </c>
    </row>
    <row r="257" spans="1:39">
      <c r="A257" s="88">
        <v>38300</v>
      </c>
      <c r="B257" s="89" t="s">
        <v>233</v>
      </c>
      <c r="C257" s="76">
        <v>2.1595E-3</v>
      </c>
      <c r="E257" s="77">
        <v>19975.855</v>
      </c>
      <c r="F257" s="77">
        <v>19975.855</v>
      </c>
      <c r="G257" s="77">
        <v>19969.376499999998</v>
      </c>
      <c r="H257" s="77">
        <v>7227.8464999999997</v>
      </c>
      <c r="I257" s="77">
        <v>0</v>
      </c>
      <c r="J257" s="77"/>
      <c r="K257" s="77">
        <v>12065.1265</v>
      </c>
      <c r="L257" s="77">
        <v>12065.1265</v>
      </c>
      <c r="M257" s="77">
        <v>12058.647999999999</v>
      </c>
      <c r="N257" s="77">
        <v>0</v>
      </c>
      <c r="O257" s="77">
        <v>0</v>
      </c>
      <c r="P257" s="77"/>
      <c r="Q257" s="77">
        <v>7234.3249999999998</v>
      </c>
      <c r="R257" s="77">
        <v>7234.3249999999998</v>
      </c>
      <c r="S257" s="77">
        <v>7234.3249999999998</v>
      </c>
      <c r="T257" s="77">
        <v>7227.8464999999997</v>
      </c>
      <c r="U257" s="77">
        <v>0</v>
      </c>
      <c r="V257" s="77"/>
      <c r="W257" s="77">
        <v>0</v>
      </c>
      <c r="X257" s="77">
        <v>0</v>
      </c>
      <c r="Y257" s="77">
        <v>0</v>
      </c>
      <c r="Z257" s="77">
        <v>0</v>
      </c>
      <c r="AA257" s="77">
        <v>0</v>
      </c>
      <c r="AB257" s="77"/>
      <c r="AC257" s="77">
        <v>676.40350000000035</v>
      </c>
      <c r="AD257" s="77">
        <v>676.40350000000035</v>
      </c>
      <c r="AE257" s="77">
        <v>676.40350000000035</v>
      </c>
      <c r="AF257" s="77">
        <v>0</v>
      </c>
      <c r="AG257" s="77">
        <v>0</v>
      </c>
      <c r="AH257" s="77"/>
      <c r="AI257" s="77">
        <v>0</v>
      </c>
      <c r="AJ257" s="77">
        <v>0</v>
      </c>
      <c r="AK257" s="77">
        <v>0</v>
      </c>
      <c r="AL257" s="77">
        <v>0</v>
      </c>
      <c r="AM257" s="77">
        <v>0</v>
      </c>
    </row>
    <row r="258" spans="1:39">
      <c r="A258" s="88">
        <v>38400</v>
      </c>
      <c r="B258" s="89" t="s">
        <v>234</v>
      </c>
      <c r="C258" s="76">
        <v>2.6337999999999999E-3</v>
      </c>
      <c r="E258" s="77">
        <v>25301.892499999991</v>
      </c>
      <c r="F258" s="77">
        <v>25301.892499999991</v>
      </c>
      <c r="G258" s="77">
        <v>25293.991099999992</v>
      </c>
      <c r="H258" s="77">
        <v>8815.3285999999989</v>
      </c>
      <c r="I258" s="77">
        <v>0</v>
      </c>
      <c r="J258" s="77"/>
      <c r="K258" s="77">
        <v>14715.0406</v>
      </c>
      <c r="L258" s="77">
        <v>14715.0406</v>
      </c>
      <c r="M258" s="77">
        <v>14707.1392</v>
      </c>
      <c r="N258" s="77">
        <v>0</v>
      </c>
      <c r="O258" s="77">
        <v>0</v>
      </c>
      <c r="P258" s="77"/>
      <c r="Q258" s="77">
        <v>8823.23</v>
      </c>
      <c r="R258" s="77">
        <v>8823.23</v>
      </c>
      <c r="S258" s="77">
        <v>8823.23</v>
      </c>
      <c r="T258" s="77">
        <v>8815.3285999999989</v>
      </c>
      <c r="U258" s="77">
        <v>0</v>
      </c>
      <c r="V258" s="77"/>
      <c r="W258" s="77">
        <v>0</v>
      </c>
      <c r="X258" s="77">
        <v>0</v>
      </c>
      <c r="Y258" s="77">
        <v>0</v>
      </c>
      <c r="Z258" s="77">
        <v>0</v>
      </c>
      <c r="AA258" s="77">
        <v>0</v>
      </c>
      <c r="AB258" s="77"/>
      <c r="AC258" s="77">
        <v>1763.621899999991</v>
      </c>
      <c r="AD258" s="77">
        <v>1763.621899999991</v>
      </c>
      <c r="AE258" s="77">
        <v>1763.621899999991</v>
      </c>
      <c r="AF258" s="77">
        <v>0</v>
      </c>
      <c r="AG258" s="77">
        <v>0</v>
      </c>
      <c r="AH258" s="77"/>
      <c r="AI258" s="77">
        <v>0</v>
      </c>
      <c r="AJ258" s="77">
        <v>0</v>
      </c>
      <c r="AK258" s="77">
        <v>0</v>
      </c>
      <c r="AL258" s="77">
        <v>0</v>
      </c>
      <c r="AM258" s="77">
        <v>0</v>
      </c>
    </row>
    <row r="259" spans="1:39">
      <c r="A259" s="88">
        <v>38402</v>
      </c>
      <c r="B259" s="89" t="s">
        <v>235</v>
      </c>
      <c r="C259" s="76">
        <v>1.12E-4</v>
      </c>
      <c r="E259" s="77">
        <v>519.66499999999996</v>
      </c>
      <c r="F259" s="77">
        <v>519.66499999999996</v>
      </c>
      <c r="G259" s="77">
        <v>519.32899999999995</v>
      </c>
      <c r="H259" s="77">
        <v>374.86399999999998</v>
      </c>
      <c r="I259" s="77">
        <v>0</v>
      </c>
      <c r="J259" s="77"/>
      <c r="K259" s="77">
        <v>625.74400000000003</v>
      </c>
      <c r="L259" s="77">
        <v>625.74400000000003</v>
      </c>
      <c r="M259" s="77">
        <v>625.40800000000002</v>
      </c>
      <c r="N259" s="77">
        <v>0</v>
      </c>
      <c r="O259" s="77">
        <v>0</v>
      </c>
      <c r="P259" s="77"/>
      <c r="Q259" s="77">
        <v>375.2</v>
      </c>
      <c r="R259" s="77">
        <v>375.2</v>
      </c>
      <c r="S259" s="77">
        <v>375.2</v>
      </c>
      <c r="T259" s="77">
        <v>374.86399999999998</v>
      </c>
      <c r="U259" s="77">
        <v>0</v>
      </c>
      <c r="V259" s="77"/>
      <c r="W259" s="77">
        <v>0</v>
      </c>
      <c r="X259" s="77">
        <v>0</v>
      </c>
      <c r="Y259" s="77">
        <v>0</v>
      </c>
      <c r="Z259" s="77">
        <v>0</v>
      </c>
      <c r="AA259" s="77">
        <v>0</v>
      </c>
      <c r="AB259" s="77"/>
      <c r="AC259" s="77">
        <v>0</v>
      </c>
      <c r="AD259" s="77">
        <v>0</v>
      </c>
      <c r="AE259" s="77">
        <v>0</v>
      </c>
      <c r="AF259" s="77">
        <v>0</v>
      </c>
      <c r="AG259" s="77">
        <v>0</v>
      </c>
      <c r="AH259" s="77"/>
      <c r="AI259" s="77">
        <v>-481.279</v>
      </c>
      <c r="AJ259" s="77">
        <v>-481.279</v>
      </c>
      <c r="AK259" s="77">
        <v>-481.279</v>
      </c>
      <c r="AL259" s="77">
        <v>0</v>
      </c>
      <c r="AM259" s="77">
        <v>0</v>
      </c>
    </row>
    <row r="260" spans="1:39">
      <c r="A260" s="88">
        <v>38405</v>
      </c>
      <c r="B260" s="89" t="s">
        <v>236</v>
      </c>
      <c r="C260" s="76">
        <v>7.0279999999999995E-4</v>
      </c>
      <c r="E260" s="77">
        <v>5363.6775000000007</v>
      </c>
      <c r="F260" s="77">
        <v>5363.6775000000007</v>
      </c>
      <c r="G260" s="77">
        <v>5361.5691000000006</v>
      </c>
      <c r="H260" s="77">
        <v>2352.2716</v>
      </c>
      <c r="I260" s="77">
        <v>0</v>
      </c>
      <c r="J260" s="77"/>
      <c r="K260" s="77">
        <v>3926.5435999999995</v>
      </c>
      <c r="L260" s="77">
        <v>3926.5435999999995</v>
      </c>
      <c r="M260" s="77">
        <v>3924.4351999999999</v>
      </c>
      <c r="N260" s="77">
        <v>0</v>
      </c>
      <c r="O260" s="77">
        <v>0</v>
      </c>
      <c r="P260" s="77"/>
      <c r="Q260" s="77">
        <v>2354.3799999999997</v>
      </c>
      <c r="R260" s="77">
        <v>2354.3799999999997</v>
      </c>
      <c r="S260" s="77">
        <v>2354.3799999999997</v>
      </c>
      <c r="T260" s="77">
        <v>2352.2716</v>
      </c>
      <c r="U260" s="77">
        <v>0</v>
      </c>
      <c r="V260" s="77"/>
      <c r="W260" s="77">
        <v>0</v>
      </c>
      <c r="X260" s="77">
        <v>0</v>
      </c>
      <c r="Y260" s="77">
        <v>0</v>
      </c>
      <c r="Z260" s="77">
        <v>0</v>
      </c>
      <c r="AA260" s="77">
        <v>0</v>
      </c>
      <c r="AB260" s="77"/>
      <c r="AC260" s="77">
        <v>0</v>
      </c>
      <c r="AD260" s="77">
        <v>0</v>
      </c>
      <c r="AE260" s="77">
        <v>0</v>
      </c>
      <c r="AF260" s="77">
        <v>0</v>
      </c>
      <c r="AG260" s="77">
        <v>0</v>
      </c>
      <c r="AH260" s="77"/>
      <c r="AI260" s="77">
        <v>-917.24609999999848</v>
      </c>
      <c r="AJ260" s="77">
        <v>-917.24609999999848</v>
      </c>
      <c r="AK260" s="77">
        <v>-917.24609999999848</v>
      </c>
      <c r="AL260" s="77">
        <v>0</v>
      </c>
      <c r="AM260" s="77">
        <v>0</v>
      </c>
    </row>
    <row r="261" spans="1:39">
      <c r="A261" s="88">
        <v>38500</v>
      </c>
      <c r="B261" s="89" t="s">
        <v>237</v>
      </c>
      <c r="C261" s="76">
        <v>2.0376999999999999E-3</v>
      </c>
      <c r="E261" s="77">
        <v>21188.532499999998</v>
      </c>
      <c r="F261" s="77">
        <v>21188.532499999998</v>
      </c>
      <c r="G261" s="77">
        <v>21182.419399999999</v>
      </c>
      <c r="H261" s="77">
        <v>6820.1818999999996</v>
      </c>
      <c r="I261" s="77">
        <v>0</v>
      </c>
      <c r="J261" s="77"/>
      <c r="K261" s="77">
        <v>11384.6299</v>
      </c>
      <c r="L261" s="77">
        <v>11384.6299</v>
      </c>
      <c r="M261" s="77">
        <v>11378.516799999999</v>
      </c>
      <c r="N261" s="77">
        <v>0</v>
      </c>
      <c r="O261" s="77">
        <v>0</v>
      </c>
      <c r="P261" s="77"/>
      <c r="Q261" s="77">
        <v>6826.2950000000001</v>
      </c>
      <c r="R261" s="77">
        <v>6826.2950000000001</v>
      </c>
      <c r="S261" s="77">
        <v>6826.2950000000001</v>
      </c>
      <c r="T261" s="77">
        <v>6820.1818999999996</v>
      </c>
      <c r="U261" s="77">
        <v>0</v>
      </c>
      <c r="V261" s="77"/>
      <c r="W261" s="77">
        <v>0</v>
      </c>
      <c r="X261" s="77">
        <v>0</v>
      </c>
      <c r="Y261" s="77">
        <v>0</v>
      </c>
      <c r="Z261" s="77">
        <v>0</v>
      </c>
      <c r="AA261" s="77">
        <v>0</v>
      </c>
      <c r="AB261" s="77"/>
      <c r="AC261" s="77">
        <v>2977.6075999999994</v>
      </c>
      <c r="AD261" s="77">
        <v>2977.6075999999994</v>
      </c>
      <c r="AE261" s="77">
        <v>2977.6075999999994</v>
      </c>
      <c r="AF261" s="77">
        <v>0</v>
      </c>
      <c r="AG261" s="77">
        <v>0</v>
      </c>
      <c r="AH261" s="77"/>
      <c r="AI261" s="77">
        <v>0</v>
      </c>
      <c r="AJ261" s="77">
        <v>0</v>
      </c>
      <c r="AK261" s="77">
        <v>0</v>
      </c>
      <c r="AL261" s="77">
        <v>0</v>
      </c>
      <c r="AM261" s="77">
        <v>0</v>
      </c>
    </row>
    <row r="262" spans="1:39">
      <c r="A262" s="88">
        <v>38600</v>
      </c>
      <c r="B262" s="89" t="s">
        <v>238</v>
      </c>
      <c r="C262" s="76">
        <v>2.6662000000000001E-3</v>
      </c>
      <c r="E262" s="77">
        <v>24100.304999999993</v>
      </c>
      <c r="F262" s="77">
        <v>24100.304999999993</v>
      </c>
      <c r="G262" s="77">
        <v>24092.306399999994</v>
      </c>
      <c r="H262" s="77">
        <v>8923.7713999999996</v>
      </c>
      <c r="I262" s="77">
        <v>0</v>
      </c>
      <c r="J262" s="77"/>
      <c r="K262" s="77">
        <v>14896.0594</v>
      </c>
      <c r="L262" s="77">
        <v>14896.0594</v>
      </c>
      <c r="M262" s="77">
        <v>14888.060800000001</v>
      </c>
      <c r="N262" s="77">
        <v>0</v>
      </c>
      <c r="O262" s="77">
        <v>0</v>
      </c>
      <c r="P262" s="77"/>
      <c r="Q262" s="77">
        <v>8931.77</v>
      </c>
      <c r="R262" s="77">
        <v>8931.77</v>
      </c>
      <c r="S262" s="77">
        <v>8931.77</v>
      </c>
      <c r="T262" s="77">
        <v>8923.7713999999996</v>
      </c>
      <c r="U262" s="77">
        <v>0</v>
      </c>
      <c r="V262" s="77"/>
      <c r="W262" s="77">
        <v>0</v>
      </c>
      <c r="X262" s="77">
        <v>0</v>
      </c>
      <c r="Y262" s="77">
        <v>0</v>
      </c>
      <c r="Z262" s="77">
        <v>0</v>
      </c>
      <c r="AA262" s="77">
        <v>0</v>
      </c>
      <c r="AB262" s="77"/>
      <c r="AC262" s="77">
        <v>272.47559999999066</v>
      </c>
      <c r="AD262" s="77">
        <v>272.47559999999066</v>
      </c>
      <c r="AE262" s="77">
        <v>272.47559999999066</v>
      </c>
      <c r="AF262" s="77">
        <v>0</v>
      </c>
      <c r="AG262" s="77">
        <v>0</v>
      </c>
      <c r="AH262" s="77"/>
      <c r="AI262" s="77">
        <v>0</v>
      </c>
      <c r="AJ262" s="77">
        <v>0</v>
      </c>
      <c r="AK262" s="77">
        <v>0</v>
      </c>
      <c r="AL262" s="77">
        <v>0</v>
      </c>
      <c r="AM262" s="77">
        <v>0</v>
      </c>
    </row>
    <row r="263" spans="1:39">
      <c r="A263" s="88">
        <v>38601</v>
      </c>
      <c r="B263" s="89" t="s">
        <v>239</v>
      </c>
      <c r="C263" s="76">
        <v>3.18E-5</v>
      </c>
      <c r="E263" s="77">
        <v>322.0474999999999</v>
      </c>
      <c r="F263" s="77">
        <v>322.0474999999999</v>
      </c>
      <c r="G263" s="77">
        <v>321.95209999999992</v>
      </c>
      <c r="H263" s="77">
        <v>106.4346</v>
      </c>
      <c r="I263" s="77">
        <v>0</v>
      </c>
      <c r="J263" s="77"/>
      <c r="K263" s="77">
        <v>177.66660000000002</v>
      </c>
      <c r="L263" s="77">
        <v>177.66660000000002</v>
      </c>
      <c r="M263" s="77">
        <v>177.5712</v>
      </c>
      <c r="N263" s="77">
        <v>0</v>
      </c>
      <c r="O263" s="77">
        <v>0</v>
      </c>
      <c r="P263" s="77"/>
      <c r="Q263" s="77">
        <v>106.53</v>
      </c>
      <c r="R263" s="77">
        <v>106.53</v>
      </c>
      <c r="S263" s="77">
        <v>106.53</v>
      </c>
      <c r="T263" s="77">
        <v>106.4346</v>
      </c>
      <c r="U263" s="77">
        <v>0</v>
      </c>
      <c r="V263" s="77"/>
      <c r="W263" s="77">
        <v>0</v>
      </c>
      <c r="X263" s="77">
        <v>0</v>
      </c>
      <c r="Y263" s="77">
        <v>0</v>
      </c>
      <c r="Z263" s="77">
        <v>0</v>
      </c>
      <c r="AA263" s="77">
        <v>0</v>
      </c>
      <c r="AB263" s="77"/>
      <c r="AC263" s="77">
        <v>37.850899999999911</v>
      </c>
      <c r="AD263" s="77">
        <v>37.850899999999911</v>
      </c>
      <c r="AE263" s="77">
        <v>37.850899999999911</v>
      </c>
      <c r="AF263" s="77">
        <v>0</v>
      </c>
      <c r="AG263" s="77">
        <v>0</v>
      </c>
      <c r="AH263" s="77"/>
      <c r="AI263" s="77">
        <v>0</v>
      </c>
      <c r="AJ263" s="77">
        <v>0</v>
      </c>
      <c r="AK263" s="77">
        <v>0</v>
      </c>
      <c r="AL263" s="77">
        <v>0</v>
      </c>
      <c r="AM263" s="77">
        <v>0</v>
      </c>
    </row>
    <row r="264" spans="1:39">
      <c r="A264" s="88">
        <v>38602</v>
      </c>
      <c r="B264" s="89" t="s">
        <v>240</v>
      </c>
      <c r="C264" s="76">
        <v>1.9929999999999999E-4</v>
      </c>
      <c r="E264" s="77">
        <v>1028.0850000000005</v>
      </c>
      <c r="F264" s="77">
        <v>1028.0850000000005</v>
      </c>
      <c r="G264" s="77">
        <v>1027.4871000000005</v>
      </c>
      <c r="H264" s="77">
        <v>667.05709999999999</v>
      </c>
      <c r="I264" s="77">
        <v>0</v>
      </c>
      <c r="J264" s="77"/>
      <c r="K264" s="77">
        <v>1113.4891</v>
      </c>
      <c r="L264" s="77">
        <v>1113.4891</v>
      </c>
      <c r="M264" s="77">
        <v>1112.8912</v>
      </c>
      <c r="N264" s="77">
        <v>0</v>
      </c>
      <c r="O264" s="77">
        <v>0</v>
      </c>
      <c r="P264" s="77"/>
      <c r="Q264" s="77">
        <v>667.65499999999997</v>
      </c>
      <c r="R264" s="77">
        <v>667.65499999999997</v>
      </c>
      <c r="S264" s="77">
        <v>667.65499999999997</v>
      </c>
      <c r="T264" s="77">
        <v>667.05709999999999</v>
      </c>
      <c r="U264" s="77">
        <v>0</v>
      </c>
      <c r="V264" s="77"/>
      <c r="W264" s="77">
        <v>0</v>
      </c>
      <c r="X264" s="77">
        <v>0</v>
      </c>
      <c r="Y264" s="77">
        <v>0</v>
      </c>
      <c r="Z264" s="77">
        <v>0</v>
      </c>
      <c r="AA264" s="77">
        <v>0</v>
      </c>
      <c r="AB264" s="77"/>
      <c r="AC264" s="77">
        <v>0</v>
      </c>
      <c r="AD264" s="77">
        <v>0</v>
      </c>
      <c r="AE264" s="77">
        <v>0</v>
      </c>
      <c r="AF264" s="77">
        <v>0</v>
      </c>
      <c r="AG264" s="77">
        <v>0</v>
      </c>
      <c r="AH264" s="77"/>
      <c r="AI264" s="77">
        <v>-753.05909999999949</v>
      </c>
      <c r="AJ264" s="77">
        <v>-753.05909999999949</v>
      </c>
      <c r="AK264" s="77">
        <v>-753.05909999999949</v>
      </c>
      <c r="AL264" s="77">
        <v>0</v>
      </c>
      <c r="AM264" s="77">
        <v>0</v>
      </c>
    </row>
    <row r="265" spans="1:39">
      <c r="A265" s="88">
        <v>38605</v>
      </c>
      <c r="B265" s="89" t="s">
        <v>241</v>
      </c>
      <c r="C265" s="76">
        <v>7.4120000000000002E-4</v>
      </c>
      <c r="E265" s="77">
        <v>6804.4399999999987</v>
      </c>
      <c r="F265" s="77">
        <v>6804.4399999999987</v>
      </c>
      <c r="G265" s="77">
        <v>6802.2163999999993</v>
      </c>
      <c r="H265" s="77">
        <v>2480.7964000000002</v>
      </c>
      <c r="I265" s="77">
        <v>0</v>
      </c>
      <c r="J265" s="77"/>
      <c r="K265" s="77">
        <v>4141.0843999999997</v>
      </c>
      <c r="L265" s="77">
        <v>4141.0843999999997</v>
      </c>
      <c r="M265" s="77">
        <v>4138.8608000000004</v>
      </c>
      <c r="N265" s="77">
        <v>0</v>
      </c>
      <c r="O265" s="77">
        <v>0</v>
      </c>
      <c r="P265" s="77"/>
      <c r="Q265" s="77">
        <v>2483.02</v>
      </c>
      <c r="R265" s="77">
        <v>2483.02</v>
      </c>
      <c r="S265" s="77">
        <v>2483.02</v>
      </c>
      <c r="T265" s="77">
        <v>2480.7964000000002</v>
      </c>
      <c r="U265" s="77">
        <v>0</v>
      </c>
      <c r="V265" s="77"/>
      <c r="W265" s="77">
        <v>0</v>
      </c>
      <c r="X265" s="77">
        <v>0</v>
      </c>
      <c r="Y265" s="77">
        <v>0</v>
      </c>
      <c r="Z265" s="77">
        <v>0</v>
      </c>
      <c r="AA265" s="77">
        <v>0</v>
      </c>
      <c r="AB265" s="77"/>
      <c r="AC265" s="77">
        <v>180.33559999999852</v>
      </c>
      <c r="AD265" s="77">
        <v>180.33559999999852</v>
      </c>
      <c r="AE265" s="77">
        <v>180.33559999999852</v>
      </c>
      <c r="AF265" s="77">
        <v>0</v>
      </c>
      <c r="AG265" s="77">
        <v>0</v>
      </c>
      <c r="AH265" s="77"/>
      <c r="AI265" s="77">
        <v>0</v>
      </c>
      <c r="AJ265" s="77">
        <v>0</v>
      </c>
      <c r="AK265" s="77">
        <v>0</v>
      </c>
      <c r="AL265" s="77">
        <v>0</v>
      </c>
      <c r="AM265" s="77">
        <v>0</v>
      </c>
    </row>
    <row r="266" spans="1:39">
      <c r="A266" s="88">
        <v>38610</v>
      </c>
      <c r="B266" s="89" t="s">
        <v>242</v>
      </c>
      <c r="C266" s="76">
        <v>5.1929999999999999E-4</v>
      </c>
      <c r="E266" s="77">
        <v>5745.6975000000002</v>
      </c>
      <c r="F266" s="77">
        <v>5745.6975000000002</v>
      </c>
      <c r="G266" s="77">
        <v>5744.1396000000004</v>
      </c>
      <c r="H266" s="77">
        <v>1738.0971</v>
      </c>
      <c r="I266" s="77">
        <v>0</v>
      </c>
      <c r="J266" s="77"/>
      <c r="K266" s="77">
        <v>2901.3290999999999</v>
      </c>
      <c r="L266" s="77">
        <v>2901.3290999999999</v>
      </c>
      <c r="M266" s="77">
        <v>2899.7712000000001</v>
      </c>
      <c r="N266" s="77">
        <v>0</v>
      </c>
      <c r="O266" s="77">
        <v>0</v>
      </c>
      <c r="P266" s="77"/>
      <c r="Q266" s="77">
        <v>1739.655</v>
      </c>
      <c r="R266" s="77">
        <v>1739.655</v>
      </c>
      <c r="S266" s="77">
        <v>1739.655</v>
      </c>
      <c r="T266" s="77">
        <v>1738.0971</v>
      </c>
      <c r="U266" s="77">
        <v>0</v>
      </c>
      <c r="V266" s="77"/>
      <c r="W266" s="77">
        <v>0</v>
      </c>
      <c r="X266" s="77">
        <v>0</v>
      </c>
      <c r="Y266" s="77">
        <v>0</v>
      </c>
      <c r="Z266" s="77">
        <v>0</v>
      </c>
      <c r="AA266" s="77">
        <v>0</v>
      </c>
      <c r="AB266" s="77"/>
      <c r="AC266" s="77">
        <v>1104.7134000000005</v>
      </c>
      <c r="AD266" s="77">
        <v>1104.7134000000005</v>
      </c>
      <c r="AE266" s="77">
        <v>1104.7134000000005</v>
      </c>
      <c r="AF266" s="77">
        <v>0</v>
      </c>
      <c r="AG266" s="77">
        <v>0</v>
      </c>
      <c r="AH266" s="77"/>
      <c r="AI266" s="77">
        <v>0</v>
      </c>
      <c r="AJ266" s="77">
        <v>0</v>
      </c>
      <c r="AK266" s="77">
        <v>0</v>
      </c>
      <c r="AL266" s="77">
        <v>0</v>
      </c>
      <c r="AM266" s="77">
        <v>0</v>
      </c>
    </row>
    <row r="267" spans="1:39">
      <c r="A267" s="88">
        <v>38620</v>
      </c>
      <c r="B267" s="89" t="s">
        <v>243</v>
      </c>
      <c r="C267" s="76">
        <v>4.3080000000000001E-4</v>
      </c>
      <c r="E267" s="77">
        <v>4605.2600000000011</v>
      </c>
      <c r="F267" s="77">
        <v>4605.2600000000011</v>
      </c>
      <c r="G267" s="77">
        <v>4603.9676000000009</v>
      </c>
      <c r="H267" s="77">
        <v>1441.8876</v>
      </c>
      <c r="I267" s="77">
        <v>0</v>
      </c>
      <c r="J267" s="77"/>
      <c r="K267" s="77">
        <v>2406.8796000000002</v>
      </c>
      <c r="L267" s="77">
        <v>2406.8796000000002</v>
      </c>
      <c r="M267" s="77">
        <v>2405.5871999999999</v>
      </c>
      <c r="N267" s="77">
        <v>0</v>
      </c>
      <c r="O267" s="77">
        <v>0</v>
      </c>
      <c r="P267" s="77"/>
      <c r="Q267" s="77">
        <v>1443.18</v>
      </c>
      <c r="R267" s="77">
        <v>1443.18</v>
      </c>
      <c r="S267" s="77">
        <v>1443.18</v>
      </c>
      <c r="T267" s="77">
        <v>1441.8876</v>
      </c>
      <c r="U267" s="77">
        <v>0</v>
      </c>
      <c r="V267" s="77"/>
      <c r="W267" s="77">
        <v>0</v>
      </c>
      <c r="X267" s="77">
        <v>0</v>
      </c>
      <c r="Y267" s="77">
        <v>0</v>
      </c>
      <c r="Z267" s="77">
        <v>0</v>
      </c>
      <c r="AA267" s="77">
        <v>0</v>
      </c>
      <c r="AB267" s="77"/>
      <c r="AC267" s="77">
        <v>755.20040000000063</v>
      </c>
      <c r="AD267" s="77">
        <v>755.20040000000063</v>
      </c>
      <c r="AE267" s="77">
        <v>755.20040000000063</v>
      </c>
      <c r="AF267" s="77">
        <v>0</v>
      </c>
      <c r="AG267" s="77">
        <v>0</v>
      </c>
      <c r="AH267" s="77"/>
      <c r="AI267" s="77">
        <v>0</v>
      </c>
      <c r="AJ267" s="77">
        <v>0</v>
      </c>
      <c r="AK267" s="77">
        <v>0</v>
      </c>
      <c r="AL267" s="77">
        <v>0</v>
      </c>
      <c r="AM267" s="77">
        <v>0</v>
      </c>
    </row>
    <row r="268" spans="1:39">
      <c r="A268" s="88">
        <v>38700</v>
      </c>
      <c r="B268" s="89" t="s">
        <v>244</v>
      </c>
      <c r="C268" s="76">
        <v>8.0769999999999995E-4</v>
      </c>
      <c r="E268" s="77">
        <v>6590.6299999999974</v>
      </c>
      <c r="F268" s="77">
        <v>6590.6299999999974</v>
      </c>
      <c r="G268" s="77">
        <v>6588.2068999999974</v>
      </c>
      <c r="H268" s="77">
        <v>2703.3718999999996</v>
      </c>
      <c r="I268" s="77">
        <v>0</v>
      </c>
      <c r="J268" s="77"/>
      <c r="K268" s="77">
        <v>4512.6198999999997</v>
      </c>
      <c r="L268" s="77">
        <v>4512.6198999999997</v>
      </c>
      <c r="M268" s="77">
        <v>4510.1967999999997</v>
      </c>
      <c r="N268" s="77">
        <v>0</v>
      </c>
      <c r="O268" s="77">
        <v>0</v>
      </c>
      <c r="P268" s="77"/>
      <c r="Q268" s="77">
        <v>2705.7950000000001</v>
      </c>
      <c r="R268" s="77">
        <v>2705.7950000000001</v>
      </c>
      <c r="S268" s="77">
        <v>2705.7950000000001</v>
      </c>
      <c r="T268" s="77">
        <v>2703.3718999999996</v>
      </c>
      <c r="U268" s="77">
        <v>0</v>
      </c>
      <c r="V268" s="77"/>
      <c r="W268" s="77">
        <v>0</v>
      </c>
      <c r="X268" s="77">
        <v>0</v>
      </c>
      <c r="Y268" s="77">
        <v>0</v>
      </c>
      <c r="Z268" s="77">
        <v>0</v>
      </c>
      <c r="AA268" s="77">
        <v>0</v>
      </c>
      <c r="AB268" s="77"/>
      <c r="AC268" s="77">
        <v>0</v>
      </c>
      <c r="AD268" s="77">
        <v>0</v>
      </c>
      <c r="AE268" s="77">
        <v>0</v>
      </c>
      <c r="AF268" s="77">
        <v>0</v>
      </c>
      <c r="AG268" s="77">
        <v>0</v>
      </c>
      <c r="AH268" s="77"/>
      <c r="AI268" s="77">
        <v>-627.78490000000238</v>
      </c>
      <c r="AJ268" s="77">
        <v>-627.78490000000238</v>
      </c>
      <c r="AK268" s="77">
        <v>-627.78490000000238</v>
      </c>
      <c r="AL268" s="77">
        <v>0</v>
      </c>
      <c r="AM268" s="77">
        <v>0</v>
      </c>
    </row>
    <row r="269" spans="1:39">
      <c r="A269" s="88">
        <v>38701</v>
      </c>
      <c r="B269" s="89" t="s">
        <v>245</v>
      </c>
      <c r="C269" s="76">
        <v>4.4100000000000001E-5</v>
      </c>
      <c r="E269" s="77">
        <v>654.06500000000005</v>
      </c>
      <c r="F269" s="77">
        <v>654.06500000000005</v>
      </c>
      <c r="G269" s="77">
        <v>653.93270000000007</v>
      </c>
      <c r="H269" s="77">
        <v>147.6027</v>
      </c>
      <c r="I269" s="77">
        <v>0</v>
      </c>
      <c r="J269" s="77"/>
      <c r="K269" s="77">
        <v>246.38670000000002</v>
      </c>
      <c r="L269" s="77">
        <v>246.38670000000002</v>
      </c>
      <c r="M269" s="77">
        <v>246.2544</v>
      </c>
      <c r="N269" s="77">
        <v>0</v>
      </c>
      <c r="O269" s="77">
        <v>0</v>
      </c>
      <c r="P269" s="77"/>
      <c r="Q269" s="77">
        <v>147.73500000000001</v>
      </c>
      <c r="R269" s="77">
        <v>147.73500000000001</v>
      </c>
      <c r="S269" s="77">
        <v>147.73500000000001</v>
      </c>
      <c r="T269" s="77">
        <v>147.6027</v>
      </c>
      <c r="U269" s="77">
        <v>0</v>
      </c>
      <c r="V269" s="77"/>
      <c r="W269" s="77">
        <v>0</v>
      </c>
      <c r="X269" s="77">
        <v>0</v>
      </c>
      <c r="Y269" s="77">
        <v>0</v>
      </c>
      <c r="Z269" s="77">
        <v>0</v>
      </c>
      <c r="AA269" s="77">
        <v>0</v>
      </c>
      <c r="AB269" s="77"/>
      <c r="AC269" s="77">
        <v>259.94330000000002</v>
      </c>
      <c r="AD269" s="77">
        <v>259.94330000000002</v>
      </c>
      <c r="AE269" s="77">
        <v>259.94330000000002</v>
      </c>
      <c r="AF269" s="77">
        <v>0</v>
      </c>
      <c r="AG269" s="77">
        <v>0</v>
      </c>
      <c r="AH269" s="77"/>
      <c r="AI269" s="77">
        <v>0</v>
      </c>
      <c r="AJ269" s="77">
        <v>0</v>
      </c>
      <c r="AK269" s="77">
        <v>0</v>
      </c>
      <c r="AL269" s="77">
        <v>0</v>
      </c>
      <c r="AM269" s="77">
        <v>0</v>
      </c>
    </row>
    <row r="270" spans="1:39">
      <c r="A270" s="88">
        <v>38800</v>
      </c>
      <c r="B270" s="89" t="s">
        <v>246</v>
      </c>
      <c r="C270" s="76">
        <v>1.3588000000000001E-3</v>
      </c>
      <c r="E270" s="77">
        <v>12131.197499999998</v>
      </c>
      <c r="F270" s="77">
        <v>12131.197499999998</v>
      </c>
      <c r="G270" s="77">
        <v>12127.121099999998</v>
      </c>
      <c r="H270" s="77">
        <v>4547.9036000000006</v>
      </c>
      <c r="I270" s="77">
        <v>0</v>
      </c>
      <c r="J270" s="77"/>
      <c r="K270" s="77">
        <v>7591.6156000000001</v>
      </c>
      <c r="L270" s="77">
        <v>7591.6156000000001</v>
      </c>
      <c r="M270" s="77">
        <v>7587.5392000000002</v>
      </c>
      <c r="N270" s="77">
        <v>0</v>
      </c>
      <c r="O270" s="77">
        <v>0</v>
      </c>
      <c r="P270" s="77"/>
      <c r="Q270" s="77">
        <v>4551.9800000000005</v>
      </c>
      <c r="R270" s="77">
        <v>4551.9800000000005</v>
      </c>
      <c r="S270" s="77">
        <v>4551.9800000000005</v>
      </c>
      <c r="T270" s="77">
        <v>4547.9036000000006</v>
      </c>
      <c r="U270" s="77">
        <v>0</v>
      </c>
      <c r="V270" s="77"/>
      <c r="W270" s="77">
        <v>0</v>
      </c>
      <c r="X270" s="77">
        <v>0</v>
      </c>
      <c r="Y270" s="77">
        <v>0</v>
      </c>
      <c r="Z270" s="77">
        <v>0</v>
      </c>
      <c r="AA270" s="77">
        <v>0</v>
      </c>
      <c r="AB270" s="77"/>
      <c r="AC270" s="77">
        <v>0</v>
      </c>
      <c r="AD270" s="77">
        <v>0</v>
      </c>
      <c r="AE270" s="77">
        <v>0</v>
      </c>
      <c r="AF270" s="77">
        <v>0</v>
      </c>
      <c r="AG270" s="77">
        <v>0</v>
      </c>
      <c r="AH270" s="77"/>
      <c r="AI270" s="77">
        <v>-12.39810000000216</v>
      </c>
      <c r="AJ270" s="77">
        <v>-12.39810000000216</v>
      </c>
      <c r="AK270" s="77">
        <v>-12.39810000000216</v>
      </c>
      <c r="AL270" s="77">
        <v>0</v>
      </c>
      <c r="AM270" s="77">
        <v>0</v>
      </c>
    </row>
    <row r="271" spans="1:39">
      <c r="A271" s="88">
        <v>38801</v>
      </c>
      <c r="B271" s="89" t="s">
        <v>247</v>
      </c>
      <c r="C271" s="76">
        <v>1.1519999999999999E-4</v>
      </c>
      <c r="E271" s="77">
        <v>504.52249999999981</v>
      </c>
      <c r="F271" s="77">
        <v>504.52249999999981</v>
      </c>
      <c r="G271" s="77">
        <v>504.17689999999993</v>
      </c>
      <c r="H271" s="77">
        <v>385.57439999999997</v>
      </c>
      <c r="I271" s="77">
        <v>0</v>
      </c>
      <c r="J271" s="77"/>
      <c r="K271" s="77">
        <v>643.62239999999997</v>
      </c>
      <c r="L271" s="77">
        <v>643.62239999999997</v>
      </c>
      <c r="M271" s="77">
        <v>643.27679999999998</v>
      </c>
      <c r="N271" s="77">
        <v>0</v>
      </c>
      <c r="O271" s="77">
        <v>0</v>
      </c>
      <c r="P271" s="77"/>
      <c r="Q271" s="77">
        <v>385.91999999999996</v>
      </c>
      <c r="R271" s="77">
        <v>385.91999999999996</v>
      </c>
      <c r="S271" s="77">
        <v>385.91999999999996</v>
      </c>
      <c r="T271" s="77">
        <v>385.57439999999997</v>
      </c>
      <c r="U271" s="77">
        <v>0</v>
      </c>
      <c r="V271" s="77"/>
      <c r="W271" s="77">
        <v>0</v>
      </c>
      <c r="X271" s="77">
        <v>0</v>
      </c>
      <c r="Y271" s="77">
        <v>0</v>
      </c>
      <c r="Z271" s="77">
        <v>0</v>
      </c>
      <c r="AA271" s="77">
        <v>0</v>
      </c>
      <c r="AB271" s="77"/>
      <c r="AC271" s="77">
        <v>0</v>
      </c>
      <c r="AD271" s="77">
        <v>0</v>
      </c>
      <c r="AE271" s="77">
        <v>0</v>
      </c>
      <c r="AF271" s="77">
        <v>0</v>
      </c>
      <c r="AG271" s="77">
        <v>0</v>
      </c>
      <c r="AH271" s="77"/>
      <c r="AI271" s="77">
        <v>-525.01990000000001</v>
      </c>
      <c r="AJ271" s="77">
        <v>-525.01990000000001</v>
      </c>
      <c r="AK271" s="77">
        <v>-525.01990000000001</v>
      </c>
      <c r="AL271" s="77">
        <v>0</v>
      </c>
      <c r="AM271" s="77">
        <v>0</v>
      </c>
    </row>
    <row r="272" spans="1:39">
      <c r="A272" s="88">
        <v>38900</v>
      </c>
      <c r="B272" s="89" t="s">
        <v>248</v>
      </c>
      <c r="C272" s="76">
        <v>2.9349999999999998E-4</v>
      </c>
      <c r="E272" s="77">
        <v>2982.0825000000013</v>
      </c>
      <c r="F272" s="77">
        <v>2982.0825000000013</v>
      </c>
      <c r="G272" s="77">
        <v>2981.2020000000011</v>
      </c>
      <c r="H272" s="77">
        <v>982.34449999999993</v>
      </c>
      <c r="I272" s="77">
        <v>0</v>
      </c>
      <c r="J272" s="77"/>
      <c r="K272" s="77">
        <v>1639.7845</v>
      </c>
      <c r="L272" s="77">
        <v>1639.7845</v>
      </c>
      <c r="M272" s="77">
        <v>1638.9039999999998</v>
      </c>
      <c r="N272" s="77">
        <v>0</v>
      </c>
      <c r="O272" s="77">
        <v>0</v>
      </c>
      <c r="P272" s="77"/>
      <c r="Q272" s="77">
        <v>983.22499999999991</v>
      </c>
      <c r="R272" s="77">
        <v>983.22499999999991</v>
      </c>
      <c r="S272" s="77">
        <v>983.22499999999991</v>
      </c>
      <c r="T272" s="77">
        <v>982.34449999999993</v>
      </c>
      <c r="U272" s="77">
        <v>0</v>
      </c>
      <c r="V272" s="77"/>
      <c r="W272" s="77">
        <v>0</v>
      </c>
      <c r="X272" s="77">
        <v>0</v>
      </c>
      <c r="Y272" s="77">
        <v>0</v>
      </c>
      <c r="Z272" s="77">
        <v>0</v>
      </c>
      <c r="AA272" s="77">
        <v>0</v>
      </c>
      <c r="AB272" s="77"/>
      <c r="AC272" s="77">
        <v>359.07300000000123</v>
      </c>
      <c r="AD272" s="77">
        <v>359.07300000000123</v>
      </c>
      <c r="AE272" s="77">
        <v>359.07300000000123</v>
      </c>
      <c r="AF272" s="77">
        <v>0</v>
      </c>
      <c r="AG272" s="77">
        <v>0</v>
      </c>
      <c r="AH272" s="77"/>
      <c r="AI272" s="77">
        <v>0</v>
      </c>
      <c r="AJ272" s="77">
        <v>0</v>
      </c>
      <c r="AK272" s="77">
        <v>0</v>
      </c>
      <c r="AL272" s="77">
        <v>0</v>
      </c>
      <c r="AM272" s="77">
        <v>0</v>
      </c>
    </row>
    <row r="273" spans="1:39">
      <c r="A273" s="88">
        <v>39000</v>
      </c>
      <c r="B273" s="89" t="s">
        <v>249</v>
      </c>
      <c r="C273" s="76">
        <v>1.4090699999999999E-2</v>
      </c>
      <c r="E273" s="77">
        <v>108343.88750000006</v>
      </c>
      <c r="F273" s="77">
        <v>108343.88750000006</v>
      </c>
      <c r="G273" s="77">
        <v>108301.61540000007</v>
      </c>
      <c r="H273" s="77">
        <v>47161.572899999999</v>
      </c>
      <c r="I273" s="77">
        <v>0</v>
      </c>
      <c r="J273" s="77"/>
      <c r="K273" s="77">
        <v>78724.74089999999</v>
      </c>
      <c r="L273" s="77">
        <v>78724.74089999999</v>
      </c>
      <c r="M273" s="77">
        <v>78682.468800000002</v>
      </c>
      <c r="N273" s="77">
        <v>0</v>
      </c>
      <c r="O273" s="77">
        <v>0</v>
      </c>
      <c r="P273" s="77"/>
      <c r="Q273" s="77">
        <v>47203.845000000001</v>
      </c>
      <c r="R273" s="77">
        <v>47203.845000000001</v>
      </c>
      <c r="S273" s="77">
        <v>47203.845000000001</v>
      </c>
      <c r="T273" s="77">
        <v>47161.572899999999</v>
      </c>
      <c r="U273" s="77">
        <v>0</v>
      </c>
      <c r="V273" s="77"/>
      <c r="W273" s="77">
        <v>0</v>
      </c>
      <c r="X273" s="77">
        <v>0</v>
      </c>
      <c r="Y273" s="77">
        <v>0</v>
      </c>
      <c r="Z273" s="77">
        <v>0</v>
      </c>
      <c r="AA273" s="77">
        <v>0</v>
      </c>
      <c r="AB273" s="77"/>
      <c r="AC273" s="77">
        <v>0</v>
      </c>
      <c r="AD273" s="77">
        <v>0</v>
      </c>
      <c r="AE273" s="77">
        <v>0</v>
      </c>
      <c r="AF273" s="77">
        <v>0</v>
      </c>
      <c r="AG273" s="77">
        <v>0</v>
      </c>
      <c r="AH273" s="77"/>
      <c r="AI273" s="77">
        <v>-17584.698399999936</v>
      </c>
      <c r="AJ273" s="77">
        <v>-17584.698399999936</v>
      </c>
      <c r="AK273" s="77">
        <v>-17584.698399999936</v>
      </c>
      <c r="AL273" s="77">
        <v>0</v>
      </c>
      <c r="AM273" s="77">
        <v>0</v>
      </c>
    </row>
    <row r="274" spans="1:39">
      <c r="A274" s="88">
        <v>39100</v>
      </c>
      <c r="B274" s="89" t="s">
        <v>250</v>
      </c>
      <c r="C274" s="76">
        <v>2.0573000000000002E-3</v>
      </c>
      <c r="E274" s="77">
        <v>22270.587499999994</v>
      </c>
      <c r="F274" s="77">
        <v>22270.587499999994</v>
      </c>
      <c r="G274" s="77">
        <v>22264.415599999993</v>
      </c>
      <c r="H274" s="77">
        <v>6885.7831000000006</v>
      </c>
      <c r="I274" s="77">
        <v>0</v>
      </c>
      <c r="J274" s="77"/>
      <c r="K274" s="77">
        <v>11494.135100000001</v>
      </c>
      <c r="L274" s="77">
        <v>11494.135100000001</v>
      </c>
      <c r="M274" s="77">
        <v>11487.9632</v>
      </c>
      <c r="N274" s="77">
        <v>0</v>
      </c>
      <c r="O274" s="77">
        <v>0</v>
      </c>
      <c r="P274" s="77"/>
      <c r="Q274" s="77">
        <v>6891.9550000000008</v>
      </c>
      <c r="R274" s="77">
        <v>6891.9550000000008</v>
      </c>
      <c r="S274" s="77">
        <v>6891.9550000000008</v>
      </c>
      <c r="T274" s="77">
        <v>6885.7831000000006</v>
      </c>
      <c r="U274" s="77">
        <v>0</v>
      </c>
      <c r="V274" s="77"/>
      <c r="W274" s="77">
        <v>0</v>
      </c>
      <c r="X274" s="77">
        <v>0</v>
      </c>
      <c r="Y274" s="77">
        <v>0</v>
      </c>
      <c r="Z274" s="77">
        <v>0</v>
      </c>
      <c r="AA274" s="77">
        <v>0</v>
      </c>
      <c r="AB274" s="77"/>
      <c r="AC274" s="77">
        <v>3884.4973999999929</v>
      </c>
      <c r="AD274" s="77">
        <v>3884.4973999999929</v>
      </c>
      <c r="AE274" s="77">
        <v>3884.4973999999929</v>
      </c>
      <c r="AF274" s="77">
        <v>0</v>
      </c>
      <c r="AG274" s="77">
        <v>0</v>
      </c>
      <c r="AH274" s="77"/>
      <c r="AI274" s="77">
        <v>0</v>
      </c>
      <c r="AJ274" s="77">
        <v>0</v>
      </c>
      <c r="AK274" s="77">
        <v>0</v>
      </c>
      <c r="AL274" s="77">
        <v>0</v>
      </c>
      <c r="AM274" s="77">
        <v>0</v>
      </c>
    </row>
    <row r="275" spans="1:39">
      <c r="A275" s="88">
        <v>39101</v>
      </c>
      <c r="B275" s="89" t="s">
        <v>251</v>
      </c>
      <c r="C275" s="76">
        <v>1.6899999999999999E-4</v>
      </c>
      <c r="E275" s="77">
        <v>1374.1775000000002</v>
      </c>
      <c r="F275" s="77">
        <v>1374.1775000000002</v>
      </c>
      <c r="G275" s="77">
        <v>1373.6705000000002</v>
      </c>
      <c r="H275" s="77">
        <v>565.64299999999992</v>
      </c>
      <c r="I275" s="77">
        <v>0</v>
      </c>
      <c r="J275" s="77"/>
      <c r="K275" s="77">
        <v>944.20299999999997</v>
      </c>
      <c r="L275" s="77">
        <v>944.20299999999997</v>
      </c>
      <c r="M275" s="77">
        <v>943.69599999999991</v>
      </c>
      <c r="N275" s="77">
        <v>0</v>
      </c>
      <c r="O275" s="77">
        <v>0</v>
      </c>
      <c r="P275" s="77"/>
      <c r="Q275" s="77">
        <v>566.15</v>
      </c>
      <c r="R275" s="77">
        <v>566.15</v>
      </c>
      <c r="S275" s="77">
        <v>566.15</v>
      </c>
      <c r="T275" s="77">
        <v>565.64299999999992</v>
      </c>
      <c r="U275" s="77">
        <v>0</v>
      </c>
      <c r="V275" s="77"/>
      <c r="W275" s="77">
        <v>0</v>
      </c>
      <c r="X275" s="77">
        <v>0</v>
      </c>
      <c r="Y275" s="77">
        <v>0</v>
      </c>
      <c r="Z275" s="77">
        <v>0</v>
      </c>
      <c r="AA275" s="77">
        <v>0</v>
      </c>
      <c r="AB275" s="77"/>
      <c r="AC275" s="77">
        <v>0</v>
      </c>
      <c r="AD275" s="77">
        <v>0</v>
      </c>
      <c r="AE275" s="77">
        <v>0</v>
      </c>
      <c r="AF275" s="77">
        <v>0</v>
      </c>
      <c r="AG275" s="77">
        <v>0</v>
      </c>
      <c r="AH275" s="77"/>
      <c r="AI275" s="77">
        <v>-136.17549999999983</v>
      </c>
      <c r="AJ275" s="77">
        <v>-136.17549999999983</v>
      </c>
      <c r="AK275" s="77">
        <v>-136.17549999999983</v>
      </c>
      <c r="AL275" s="77">
        <v>0</v>
      </c>
      <c r="AM275" s="77">
        <v>0</v>
      </c>
    </row>
    <row r="276" spans="1:39">
      <c r="A276" s="88">
        <v>39105</v>
      </c>
      <c r="B276" s="89" t="s">
        <v>252</v>
      </c>
      <c r="C276" s="76">
        <v>8.4730000000000005E-4</v>
      </c>
      <c r="E276" s="77">
        <v>8614.6574999999993</v>
      </c>
      <c r="F276" s="77">
        <v>8614.6574999999993</v>
      </c>
      <c r="G276" s="77">
        <v>8612.1155999999992</v>
      </c>
      <c r="H276" s="77">
        <v>2835.9131000000002</v>
      </c>
      <c r="I276" s="77">
        <v>0</v>
      </c>
      <c r="J276" s="77"/>
      <c r="K276" s="77">
        <v>4733.8651</v>
      </c>
      <c r="L276" s="77">
        <v>4733.8651</v>
      </c>
      <c r="M276" s="77">
        <v>4731.3232000000007</v>
      </c>
      <c r="N276" s="77">
        <v>0</v>
      </c>
      <c r="O276" s="77">
        <v>0</v>
      </c>
      <c r="P276" s="77"/>
      <c r="Q276" s="77">
        <v>2838.4550000000004</v>
      </c>
      <c r="R276" s="77">
        <v>2838.4550000000004</v>
      </c>
      <c r="S276" s="77">
        <v>2838.4550000000004</v>
      </c>
      <c r="T276" s="77">
        <v>2835.9131000000002</v>
      </c>
      <c r="U276" s="77">
        <v>0</v>
      </c>
      <c r="V276" s="77"/>
      <c r="W276" s="77">
        <v>0</v>
      </c>
      <c r="X276" s="77">
        <v>0</v>
      </c>
      <c r="Y276" s="77">
        <v>0</v>
      </c>
      <c r="Z276" s="77">
        <v>0</v>
      </c>
      <c r="AA276" s="77">
        <v>0</v>
      </c>
      <c r="AB276" s="77"/>
      <c r="AC276" s="77">
        <v>1042.3373999999985</v>
      </c>
      <c r="AD276" s="77">
        <v>1042.3373999999985</v>
      </c>
      <c r="AE276" s="77">
        <v>1042.3373999999985</v>
      </c>
      <c r="AF276" s="77">
        <v>0</v>
      </c>
      <c r="AG276" s="77">
        <v>0</v>
      </c>
      <c r="AH276" s="77"/>
      <c r="AI276" s="77">
        <v>0</v>
      </c>
      <c r="AJ276" s="77">
        <v>0</v>
      </c>
      <c r="AK276" s="77">
        <v>0</v>
      </c>
      <c r="AL276" s="77">
        <v>0</v>
      </c>
      <c r="AM276" s="77">
        <v>0</v>
      </c>
    </row>
    <row r="277" spans="1:39">
      <c r="A277" s="88">
        <v>39200</v>
      </c>
      <c r="B277" s="89" t="s">
        <v>365</v>
      </c>
      <c r="C277" s="76">
        <v>5.8469500000000001E-2</v>
      </c>
      <c r="E277" s="77">
        <v>443927.15250000003</v>
      </c>
      <c r="F277" s="77">
        <v>443927.15250000003</v>
      </c>
      <c r="G277" s="77">
        <v>443751.74400000006</v>
      </c>
      <c r="H277" s="77">
        <v>195697.41649999999</v>
      </c>
      <c r="I277" s="77">
        <v>0</v>
      </c>
      <c r="J277" s="77"/>
      <c r="K277" s="77">
        <v>326669.09649999999</v>
      </c>
      <c r="L277" s="77">
        <v>326669.09649999999</v>
      </c>
      <c r="M277" s="77">
        <v>326493.68800000002</v>
      </c>
      <c r="N277" s="77">
        <v>0</v>
      </c>
      <c r="O277" s="77">
        <v>0</v>
      </c>
      <c r="P277" s="77"/>
      <c r="Q277" s="77">
        <v>195872.82500000001</v>
      </c>
      <c r="R277" s="77">
        <v>195872.82500000001</v>
      </c>
      <c r="S277" s="77">
        <v>195872.82500000001</v>
      </c>
      <c r="T277" s="77">
        <v>195697.41649999999</v>
      </c>
      <c r="U277" s="77">
        <v>0</v>
      </c>
      <c r="V277" s="77"/>
      <c r="W277" s="77">
        <v>0</v>
      </c>
      <c r="X277" s="77">
        <v>0</v>
      </c>
      <c r="Y277" s="77">
        <v>0</v>
      </c>
      <c r="Z277" s="77">
        <v>0</v>
      </c>
      <c r="AA277" s="77">
        <v>0</v>
      </c>
      <c r="AB277" s="77"/>
      <c r="AC277" s="77">
        <v>0</v>
      </c>
      <c r="AD277" s="77">
        <v>0</v>
      </c>
      <c r="AE277" s="77">
        <v>0</v>
      </c>
      <c r="AF277" s="77">
        <v>0</v>
      </c>
      <c r="AG277" s="77">
        <v>0</v>
      </c>
      <c r="AH277" s="77"/>
      <c r="AI277" s="77">
        <v>-78614.768999999971</v>
      </c>
      <c r="AJ277" s="77">
        <v>-78614.768999999971</v>
      </c>
      <c r="AK277" s="77">
        <v>-78614.768999999971</v>
      </c>
      <c r="AL277" s="77">
        <v>0</v>
      </c>
      <c r="AM277" s="77">
        <v>0</v>
      </c>
    </row>
    <row r="278" spans="1:39">
      <c r="A278" s="88">
        <v>39201</v>
      </c>
      <c r="B278" s="89" t="s">
        <v>253</v>
      </c>
      <c r="C278" s="76">
        <v>1.7530000000000001E-4</v>
      </c>
      <c r="E278" s="77">
        <v>952.56249999999955</v>
      </c>
      <c r="F278" s="77">
        <v>952.56249999999955</v>
      </c>
      <c r="G278" s="77">
        <v>952.03659999999945</v>
      </c>
      <c r="H278" s="77">
        <v>586.72910000000002</v>
      </c>
      <c r="I278" s="77">
        <v>0</v>
      </c>
      <c r="J278" s="77"/>
      <c r="K278" s="77">
        <v>979.40110000000004</v>
      </c>
      <c r="L278" s="77">
        <v>979.40110000000004</v>
      </c>
      <c r="M278" s="77">
        <v>978.87520000000006</v>
      </c>
      <c r="N278" s="77">
        <v>0</v>
      </c>
      <c r="O278" s="77">
        <v>0</v>
      </c>
      <c r="P278" s="77"/>
      <c r="Q278" s="77">
        <v>587.255</v>
      </c>
      <c r="R278" s="77">
        <v>587.255</v>
      </c>
      <c r="S278" s="77">
        <v>587.255</v>
      </c>
      <c r="T278" s="77">
        <v>586.72910000000002</v>
      </c>
      <c r="U278" s="77">
        <v>0</v>
      </c>
      <c r="V278" s="77"/>
      <c r="W278" s="77">
        <v>0</v>
      </c>
      <c r="X278" s="77">
        <v>0</v>
      </c>
      <c r="Y278" s="77">
        <v>0</v>
      </c>
      <c r="Z278" s="77">
        <v>0</v>
      </c>
      <c r="AA278" s="77">
        <v>0</v>
      </c>
      <c r="AB278" s="77"/>
      <c r="AC278" s="77">
        <v>0</v>
      </c>
      <c r="AD278" s="77">
        <v>0</v>
      </c>
      <c r="AE278" s="77">
        <v>0</v>
      </c>
      <c r="AF278" s="77">
        <v>0</v>
      </c>
      <c r="AG278" s="77">
        <v>0</v>
      </c>
      <c r="AH278" s="77"/>
      <c r="AI278" s="77">
        <v>-614.09360000000061</v>
      </c>
      <c r="AJ278" s="77">
        <v>-614.09360000000061</v>
      </c>
      <c r="AK278" s="77">
        <v>-614.09360000000061</v>
      </c>
      <c r="AL278" s="77">
        <v>0</v>
      </c>
      <c r="AM278" s="77">
        <v>0</v>
      </c>
    </row>
    <row r="279" spans="1:39">
      <c r="A279" s="88">
        <v>39204</v>
      </c>
      <c r="B279" s="89" t="s">
        <v>254</v>
      </c>
      <c r="C279" s="76">
        <v>1.641E-4</v>
      </c>
      <c r="E279" s="77">
        <v>358.71000000000004</v>
      </c>
      <c r="F279" s="77">
        <v>358.71000000000004</v>
      </c>
      <c r="G279" s="77">
        <v>358.21769999999992</v>
      </c>
      <c r="H279" s="77">
        <v>549.24270000000001</v>
      </c>
      <c r="I279" s="77">
        <v>0</v>
      </c>
      <c r="J279" s="77"/>
      <c r="K279" s="77">
        <v>916.82670000000007</v>
      </c>
      <c r="L279" s="77">
        <v>916.82670000000007</v>
      </c>
      <c r="M279" s="77">
        <v>916.33440000000007</v>
      </c>
      <c r="N279" s="77">
        <v>0</v>
      </c>
      <c r="O279" s="77">
        <v>0</v>
      </c>
      <c r="P279" s="77"/>
      <c r="Q279" s="77">
        <v>549.73500000000001</v>
      </c>
      <c r="R279" s="77">
        <v>549.73500000000001</v>
      </c>
      <c r="S279" s="77">
        <v>549.73500000000001</v>
      </c>
      <c r="T279" s="77">
        <v>549.24270000000001</v>
      </c>
      <c r="U279" s="77">
        <v>0</v>
      </c>
      <c r="V279" s="77"/>
      <c r="W279" s="77">
        <v>0</v>
      </c>
      <c r="X279" s="77">
        <v>0</v>
      </c>
      <c r="Y279" s="77">
        <v>0</v>
      </c>
      <c r="Z279" s="77">
        <v>0</v>
      </c>
      <c r="AA279" s="77">
        <v>0</v>
      </c>
      <c r="AB279" s="77"/>
      <c r="AC279" s="77">
        <v>0</v>
      </c>
      <c r="AD279" s="77">
        <v>0</v>
      </c>
      <c r="AE279" s="77">
        <v>0</v>
      </c>
      <c r="AF279" s="77">
        <v>0</v>
      </c>
      <c r="AG279" s="77">
        <v>0</v>
      </c>
      <c r="AH279" s="77"/>
      <c r="AI279" s="77">
        <v>-1107.8517000000002</v>
      </c>
      <c r="AJ279" s="77">
        <v>-1107.8517000000002</v>
      </c>
      <c r="AK279" s="77">
        <v>-1107.8517000000002</v>
      </c>
      <c r="AL279" s="77">
        <v>0</v>
      </c>
      <c r="AM279" s="77">
        <v>0</v>
      </c>
    </row>
    <row r="280" spans="1:39">
      <c r="A280" s="88">
        <v>39205</v>
      </c>
      <c r="B280" s="89" t="s">
        <v>255</v>
      </c>
      <c r="C280" s="76">
        <v>4.7406999999999996E-3</v>
      </c>
      <c r="E280" s="77">
        <v>39452.649999999994</v>
      </c>
      <c r="F280" s="77">
        <v>39452.649999999994</v>
      </c>
      <c r="G280" s="77">
        <v>39438.427899999995</v>
      </c>
      <c r="H280" s="77">
        <v>15867.122899999998</v>
      </c>
      <c r="I280" s="77">
        <v>0</v>
      </c>
      <c r="J280" s="77"/>
      <c r="K280" s="77">
        <v>26486.290899999996</v>
      </c>
      <c r="L280" s="77">
        <v>26486.290899999996</v>
      </c>
      <c r="M280" s="77">
        <v>26472.068799999997</v>
      </c>
      <c r="N280" s="77">
        <v>0</v>
      </c>
      <c r="O280" s="77">
        <v>0</v>
      </c>
      <c r="P280" s="77"/>
      <c r="Q280" s="77">
        <v>15881.344999999999</v>
      </c>
      <c r="R280" s="77">
        <v>15881.344999999999</v>
      </c>
      <c r="S280" s="77">
        <v>15881.344999999999</v>
      </c>
      <c r="T280" s="77">
        <v>15867.122899999998</v>
      </c>
      <c r="U280" s="77">
        <v>0</v>
      </c>
      <c r="V280" s="77"/>
      <c r="W280" s="77">
        <v>0</v>
      </c>
      <c r="X280" s="77">
        <v>0</v>
      </c>
      <c r="Y280" s="77">
        <v>0</v>
      </c>
      <c r="Z280" s="77">
        <v>0</v>
      </c>
      <c r="AA280" s="77">
        <v>0</v>
      </c>
      <c r="AB280" s="77"/>
      <c r="AC280" s="77">
        <v>0</v>
      </c>
      <c r="AD280" s="77">
        <v>0</v>
      </c>
      <c r="AE280" s="77">
        <v>0</v>
      </c>
      <c r="AF280" s="77">
        <v>0</v>
      </c>
      <c r="AG280" s="77">
        <v>0</v>
      </c>
      <c r="AH280" s="77"/>
      <c r="AI280" s="77">
        <v>-2914.9858999999997</v>
      </c>
      <c r="AJ280" s="77">
        <v>-2914.9858999999997</v>
      </c>
      <c r="AK280" s="77">
        <v>-2914.9858999999997</v>
      </c>
      <c r="AL280" s="77">
        <v>0</v>
      </c>
      <c r="AM280" s="77">
        <v>0</v>
      </c>
    </row>
    <row r="281" spans="1:39">
      <c r="A281" s="88">
        <v>39208</v>
      </c>
      <c r="B281" s="89" t="s">
        <v>366</v>
      </c>
      <c r="C281" s="76">
        <v>3.4610000000000001E-4</v>
      </c>
      <c r="E281" s="77">
        <v>2536.9799999999987</v>
      </c>
      <c r="F281" s="77">
        <v>2536.9799999999987</v>
      </c>
      <c r="G281" s="77">
        <v>2535.9416999999985</v>
      </c>
      <c r="H281" s="77">
        <v>1158.3967</v>
      </c>
      <c r="I281" s="77">
        <v>0</v>
      </c>
      <c r="J281" s="77"/>
      <c r="K281" s="77">
        <v>1933.6607000000001</v>
      </c>
      <c r="L281" s="77">
        <v>1933.6607000000001</v>
      </c>
      <c r="M281" s="77">
        <v>1932.6224</v>
      </c>
      <c r="N281" s="77">
        <v>0</v>
      </c>
      <c r="O281" s="77">
        <v>0</v>
      </c>
      <c r="P281" s="77"/>
      <c r="Q281" s="77">
        <v>1159.4349999999999</v>
      </c>
      <c r="R281" s="77">
        <v>1159.4349999999999</v>
      </c>
      <c r="S281" s="77">
        <v>1159.4349999999999</v>
      </c>
      <c r="T281" s="77">
        <v>1158.3967</v>
      </c>
      <c r="U281" s="77">
        <v>0</v>
      </c>
      <c r="V281" s="77"/>
      <c r="W281" s="77">
        <v>0</v>
      </c>
      <c r="X281" s="77">
        <v>0</v>
      </c>
      <c r="Y281" s="77">
        <v>0</v>
      </c>
      <c r="Z281" s="77">
        <v>0</v>
      </c>
      <c r="AA281" s="77">
        <v>0</v>
      </c>
      <c r="AB281" s="77"/>
      <c r="AC281" s="77">
        <v>0</v>
      </c>
      <c r="AD281" s="77">
        <v>0</v>
      </c>
      <c r="AE281" s="77">
        <v>0</v>
      </c>
      <c r="AF281" s="77">
        <v>0</v>
      </c>
      <c r="AG281" s="77">
        <v>0</v>
      </c>
      <c r="AH281" s="77"/>
      <c r="AI281" s="77">
        <v>-556.1157000000012</v>
      </c>
      <c r="AJ281" s="77">
        <v>-556.1157000000012</v>
      </c>
      <c r="AK281" s="77">
        <v>-556.1157000000012</v>
      </c>
      <c r="AL281" s="77">
        <v>0</v>
      </c>
      <c r="AM281" s="77">
        <v>0</v>
      </c>
    </row>
    <row r="282" spans="1:39">
      <c r="A282" s="88">
        <v>39209</v>
      </c>
      <c r="B282" s="89" t="s">
        <v>256</v>
      </c>
      <c r="C282" s="76">
        <v>1.916E-4</v>
      </c>
      <c r="E282" s="77">
        <v>946.04</v>
      </c>
      <c r="F282" s="77">
        <v>946.04</v>
      </c>
      <c r="G282" s="77">
        <v>945.46519999999964</v>
      </c>
      <c r="H282" s="77">
        <v>641.28520000000003</v>
      </c>
      <c r="I282" s="77">
        <v>0</v>
      </c>
      <c r="J282" s="77"/>
      <c r="K282" s="77">
        <v>1070.4692</v>
      </c>
      <c r="L282" s="77">
        <v>1070.4692</v>
      </c>
      <c r="M282" s="77">
        <v>1069.8943999999999</v>
      </c>
      <c r="N282" s="77">
        <v>0</v>
      </c>
      <c r="O282" s="77">
        <v>0</v>
      </c>
      <c r="P282" s="77"/>
      <c r="Q282" s="77">
        <v>641.86</v>
      </c>
      <c r="R282" s="77">
        <v>641.86</v>
      </c>
      <c r="S282" s="77">
        <v>641.86</v>
      </c>
      <c r="T282" s="77">
        <v>641.28520000000003</v>
      </c>
      <c r="U282" s="77">
        <v>0</v>
      </c>
      <c r="V282" s="77"/>
      <c r="W282" s="77">
        <v>0</v>
      </c>
      <c r="X282" s="77">
        <v>0</v>
      </c>
      <c r="Y282" s="77">
        <v>0</v>
      </c>
      <c r="Z282" s="77">
        <v>0</v>
      </c>
      <c r="AA282" s="77">
        <v>0</v>
      </c>
      <c r="AB282" s="77"/>
      <c r="AC282" s="77">
        <v>0</v>
      </c>
      <c r="AD282" s="77">
        <v>0</v>
      </c>
      <c r="AE282" s="77">
        <v>0</v>
      </c>
      <c r="AF282" s="77">
        <v>0</v>
      </c>
      <c r="AG282" s="77">
        <v>0</v>
      </c>
      <c r="AH282" s="77"/>
      <c r="AI282" s="77">
        <v>-766.28920000000016</v>
      </c>
      <c r="AJ282" s="77">
        <v>-766.28920000000016</v>
      </c>
      <c r="AK282" s="77">
        <v>-766.28920000000016</v>
      </c>
      <c r="AL282" s="77">
        <v>0</v>
      </c>
      <c r="AM282" s="77">
        <v>0</v>
      </c>
    </row>
    <row r="283" spans="1:39">
      <c r="A283" s="88">
        <v>39300</v>
      </c>
      <c r="B283" s="89" t="s">
        <v>257</v>
      </c>
      <c r="C283" s="76">
        <v>7.6119999999999996E-4</v>
      </c>
      <c r="E283" s="77">
        <v>8792.8575000000019</v>
      </c>
      <c r="F283" s="77">
        <v>8792.8575000000019</v>
      </c>
      <c r="G283" s="77">
        <v>8790.5739000000012</v>
      </c>
      <c r="H283" s="77">
        <v>2547.7363999999998</v>
      </c>
      <c r="I283" s="77">
        <v>0</v>
      </c>
      <c r="J283" s="77"/>
      <c r="K283" s="77">
        <v>4252.8243999999995</v>
      </c>
      <c r="L283" s="77">
        <v>4252.8243999999995</v>
      </c>
      <c r="M283" s="77">
        <v>4250.5407999999998</v>
      </c>
      <c r="N283" s="77">
        <v>0</v>
      </c>
      <c r="O283" s="77">
        <v>0</v>
      </c>
      <c r="P283" s="77"/>
      <c r="Q283" s="77">
        <v>2550.02</v>
      </c>
      <c r="R283" s="77">
        <v>2550.02</v>
      </c>
      <c r="S283" s="77">
        <v>2550.02</v>
      </c>
      <c r="T283" s="77">
        <v>2547.7363999999998</v>
      </c>
      <c r="U283" s="77">
        <v>0</v>
      </c>
      <c r="V283" s="77"/>
      <c r="W283" s="77">
        <v>0</v>
      </c>
      <c r="X283" s="77">
        <v>0</v>
      </c>
      <c r="Y283" s="77">
        <v>0</v>
      </c>
      <c r="Z283" s="77">
        <v>0</v>
      </c>
      <c r="AA283" s="77">
        <v>0</v>
      </c>
      <c r="AB283" s="77"/>
      <c r="AC283" s="77">
        <v>1990.0131000000019</v>
      </c>
      <c r="AD283" s="77">
        <v>1990.0131000000019</v>
      </c>
      <c r="AE283" s="77">
        <v>1990.0131000000019</v>
      </c>
      <c r="AF283" s="77">
        <v>0</v>
      </c>
      <c r="AG283" s="77">
        <v>0</v>
      </c>
      <c r="AH283" s="77"/>
      <c r="AI283" s="77">
        <v>0</v>
      </c>
      <c r="AJ283" s="77">
        <v>0</v>
      </c>
      <c r="AK283" s="77">
        <v>0</v>
      </c>
      <c r="AL283" s="77">
        <v>0</v>
      </c>
      <c r="AM283" s="77">
        <v>0</v>
      </c>
    </row>
    <row r="284" spans="1:39">
      <c r="A284" s="88">
        <v>39301</v>
      </c>
      <c r="B284" s="89" t="s">
        <v>258</v>
      </c>
      <c r="C284" s="76">
        <v>5.3900000000000002E-5</v>
      </c>
      <c r="E284" s="77">
        <v>317.495</v>
      </c>
      <c r="F284" s="77">
        <v>317.495</v>
      </c>
      <c r="G284" s="77">
        <v>317.33330000000001</v>
      </c>
      <c r="H284" s="77">
        <v>180.4033</v>
      </c>
      <c r="I284" s="77">
        <v>0</v>
      </c>
      <c r="J284" s="77"/>
      <c r="K284" s="77">
        <v>301.13929999999999</v>
      </c>
      <c r="L284" s="77">
        <v>301.13929999999999</v>
      </c>
      <c r="M284" s="77">
        <v>300.9776</v>
      </c>
      <c r="N284" s="77">
        <v>0</v>
      </c>
      <c r="O284" s="77">
        <v>0</v>
      </c>
      <c r="P284" s="77"/>
      <c r="Q284" s="77">
        <v>180.565</v>
      </c>
      <c r="R284" s="77">
        <v>180.565</v>
      </c>
      <c r="S284" s="77">
        <v>180.565</v>
      </c>
      <c r="T284" s="77">
        <v>180.4033</v>
      </c>
      <c r="U284" s="77">
        <v>0</v>
      </c>
      <c r="V284" s="77"/>
      <c r="W284" s="77">
        <v>0</v>
      </c>
      <c r="X284" s="77">
        <v>0</v>
      </c>
      <c r="Y284" s="77">
        <v>0</v>
      </c>
      <c r="Z284" s="77">
        <v>0</v>
      </c>
      <c r="AA284" s="77">
        <v>0</v>
      </c>
      <c r="AB284" s="77"/>
      <c r="AC284" s="77">
        <v>0</v>
      </c>
      <c r="AD284" s="77">
        <v>0</v>
      </c>
      <c r="AE284" s="77">
        <v>0</v>
      </c>
      <c r="AF284" s="77">
        <v>0</v>
      </c>
      <c r="AG284" s="77">
        <v>0</v>
      </c>
      <c r="AH284" s="77"/>
      <c r="AI284" s="77">
        <v>-164.20929999999998</v>
      </c>
      <c r="AJ284" s="77">
        <v>-164.20929999999998</v>
      </c>
      <c r="AK284" s="77">
        <v>-164.20929999999998</v>
      </c>
      <c r="AL284" s="77">
        <v>0</v>
      </c>
      <c r="AM284" s="77">
        <v>0</v>
      </c>
    </row>
    <row r="285" spans="1:39">
      <c r="A285" s="88">
        <v>39400</v>
      </c>
      <c r="B285" s="89" t="s">
        <v>259</v>
      </c>
      <c r="C285" s="76">
        <v>5.419E-4</v>
      </c>
      <c r="E285" s="77">
        <v>6490.5049999999983</v>
      </c>
      <c r="F285" s="77">
        <v>6490.5049999999983</v>
      </c>
      <c r="G285" s="77">
        <v>6488.8792999999987</v>
      </c>
      <c r="H285" s="77">
        <v>1813.7393</v>
      </c>
      <c r="I285" s="77">
        <v>0</v>
      </c>
      <c r="J285" s="77"/>
      <c r="K285" s="77">
        <v>3027.5953</v>
      </c>
      <c r="L285" s="77">
        <v>3027.5953</v>
      </c>
      <c r="M285" s="77">
        <v>3025.9695999999999</v>
      </c>
      <c r="N285" s="77">
        <v>0</v>
      </c>
      <c r="O285" s="77">
        <v>0</v>
      </c>
      <c r="P285" s="77"/>
      <c r="Q285" s="77">
        <v>1815.365</v>
      </c>
      <c r="R285" s="77">
        <v>1815.365</v>
      </c>
      <c r="S285" s="77">
        <v>1815.365</v>
      </c>
      <c r="T285" s="77">
        <v>1813.7393</v>
      </c>
      <c r="U285" s="77">
        <v>0</v>
      </c>
      <c r="V285" s="77"/>
      <c r="W285" s="77">
        <v>0</v>
      </c>
      <c r="X285" s="77">
        <v>0</v>
      </c>
      <c r="Y285" s="77">
        <v>0</v>
      </c>
      <c r="Z285" s="77">
        <v>0</v>
      </c>
      <c r="AA285" s="77">
        <v>0</v>
      </c>
      <c r="AB285" s="77"/>
      <c r="AC285" s="77">
        <v>1647.5446999999986</v>
      </c>
      <c r="AD285" s="77">
        <v>1647.5446999999986</v>
      </c>
      <c r="AE285" s="77">
        <v>1647.5446999999986</v>
      </c>
      <c r="AF285" s="77">
        <v>0</v>
      </c>
      <c r="AG285" s="77">
        <v>0</v>
      </c>
      <c r="AH285" s="77"/>
      <c r="AI285" s="77">
        <v>0</v>
      </c>
      <c r="AJ285" s="77">
        <v>0</v>
      </c>
      <c r="AK285" s="77">
        <v>0</v>
      </c>
      <c r="AL285" s="77">
        <v>0</v>
      </c>
      <c r="AM285" s="77">
        <v>0</v>
      </c>
    </row>
    <row r="286" spans="1:39">
      <c r="A286" s="88">
        <v>39401</v>
      </c>
      <c r="B286" s="89" t="s">
        <v>260</v>
      </c>
      <c r="C286" s="76">
        <v>3.1119999999999997E-4</v>
      </c>
      <c r="E286" s="77">
        <v>-140.82249999999976</v>
      </c>
      <c r="F286" s="77">
        <v>-140.82249999999976</v>
      </c>
      <c r="G286" s="77">
        <v>-141.75609999999961</v>
      </c>
      <c r="H286" s="77">
        <v>1041.5863999999999</v>
      </c>
      <c r="I286" s="77">
        <v>0</v>
      </c>
      <c r="J286" s="77"/>
      <c r="K286" s="77">
        <v>1738.6743999999999</v>
      </c>
      <c r="L286" s="77">
        <v>1738.6743999999999</v>
      </c>
      <c r="M286" s="77">
        <v>1737.7407999999998</v>
      </c>
      <c r="N286" s="77">
        <v>0</v>
      </c>
      <c r="O286" s="77">
        <v>0</v>
      </c>
      <c r="P286" s="77"/>
      <c r="Q286" s="77">
        <v>1042.52</v>
      </c>
      <c r="R286" s="77">
        <v>1042.52</v>
      </c>
      <c r="S286" s="77">
        <v>1042.52</v>
      </c>
      <c r="T286" s="77">
        <v>1041.5863999999999</v>
      </c>
      <c r="U286" s="77">
        <v>0</v>
      </c>
      <c r="V286" s="77"/>
      <c r="W286" s="77">
        <v>0</v>
      </c>
      <c r="X286" s="77">
        <v>0</v>
      </c>
      <c r="Y286" s="77">
        <v>0</v>
      </c>
      <c r="Z286" s="77">
        <v>0</v>
      </c>
      <c r="AA286" s="77">
        <v>0</v>
      </c>
      <c r="AB286" s="77"/>
      <c r="AC286" s="77">
        <v>0</v>
      </c>
      <c r="AD286" s="77">
        <v>0</v>
      </c>
      <c r="AE286" s="77">
        <v>0</v>
      </c>
      <c r="AF286" s="77">
        <v>0</v>
      </c>
      <c r="AG286" s="77">
        <v>0</v>
      </c>
      <c r="AH286" s="77"/>
      <c r="AI286" s="77">
        <v>-2922.0168999999996</v>
      </c>
      <c r="AJ286" s="77">
        <v>-2922.0168999999996</v>
      </c>
      <c r="AK286" s="77">
        <v>-2922.0168999999996</v>
      </c>
      <c r="AL286" s="77">
        <v>0</v>
      </c>
      <c r="AM286" s="77">
        <v>0</v>
      </c>
    </row>
    <row r="287" spans="1:39">
      <c r="A287" s="88">
        <v>39500</v>
      </c>
      <c r="B287" s="89" t="s">
        <v>261</v>
      </c>
      <c r="C287" s="76">
        <v>1.745E-3</v>
      </c>
      <c r="E287" s="77">
        <v>15247.082500000002</v>
      </c>
      <c r="F287" s="77">
        <v>15247.082500000002</v>
      </c>
      <c r="G287" s="77">
        <v>15241.847500000002</v>
      </c>
      <c r="H287" s="77">
        <v>5840.5150000000003</v>
      </c>
      <c r="I287" s="77">
        <v>0</v>
      </c>
      <c r="J287" s="77"/>
      <c r="K287" s="77">
        <v>9749.3150000000005</v>
      </c>
      <c r="L287" s="77">
        <v>9749.3150000000005</v>
      </c>
      <c r="M287" s="77">
        <v>9744.08</v>
      </c>
      <c r="N287" s="77">
        <v>0</v>
      </c>
      <c r="O287" s="77">
        <v>0</v>
      </c>
      <c r="P287" s="77"/>
      <c r="Q287" s="77">
        <v>5845.75</v>
      </c>
      <c r="R287" s="77">
        <v>5845.75</v>
      </c>
      <c r="S287" s="77">
        <v>5845.75</v>
      </c>
      <c r="T287" s="77">
        <v>5840.5150000000003</v>
      </c>
      <c r="U287" s="77">
        <v>0</v>
      </c>
      <c r="V287" s="77"/>
      <c r="W287" s="77">
        <v>0</v>
      </c>
      <c r="X287" s="77">
        <v>0</v>
      </c>
      <c r="Y287" s="77">
        <v>0</v>
      </c>
      <c r="Z287" s="77">
        <v>0</v>
      </c>
      <c r="AA287" s="77">
        <v>0</v>
      </c>
      <c r="AB287" s="77"/>
      <c r="AC287" s="77">
        <v>0</v>
      </c>
      <c r="AD287" s="77">
        <v>0</v>
      </c>
      <c r="AE287" s="77">
        <v>0</v>
      </c>
      <c r="AF287" s="77">
        <v>0</v>
      </c>
      <c r="AG287" s="77">
        <v>0</v>
      </c>
      <c r="AH287" s="77"/>
      <c r="AI287" s="77">
        <v>-347.98249999999825</v>
      </c>
      <c r="AJ287" s="77">
        <v>-347.98249999999825</v>
      </c>
      <c r="AK287" s="77">
        <v>-347.98249999999825</v>
      </c>
      <c r="AL287" s="77">
        <v>0</v>
      </c>
      <c r="AM287" s="77">
        <v>0</v>
      </c>
    </row>
    <row r="288" spans="1:39">
      <c r="A288" s="88">
        <v>39501</v>
      </c>
      <c r="B288" s="89" t="s">
        <v>262</v>
      </c>
      <c r="C288" s="76">
        <v>6.0399999999999998E-5</v>
      </c>
      <c r="E288" s="77">
        <v>377.24000000000012</v>
      </c>
      <c r="F288" s="77">
        <v>377.24000000000012</v>
      </c>
      <c r="G288" s="77">
        <v>377.05880000000013</v>
      </c>
      <c r="H288" s="77">
        <v>202.15879999999999</v>
      </c>
      <c r="I288" s="77">
        <v>0</v>
      </c>
      <c r="J288" s="77"/>
      <c r="K288" s="77">
        <v>337.45479999999998</v>
      </c>
      <c r="L288" s="77">
        <v>337.45479999999998</v>
      </c>
      <c r="M288" s="77">
        <v>337.27359999999999</v>
      </c>
      <c r="N288" s="77">
        <v>0</v>
      </c>
      <c r="O288" s="77">
        <v>0</v>
      </c>
      <c r="P288" s="77"/>
      <c r="Q288" s="77">
        <v>202.34</v>
      </c>
      <c r="R288" s="77">
        <v>202.34</v>
      </c>
      <c r="S288" s="77">
        <v>202.34</v>
      </c>
      <c r="T288" s="77">
        <v>202.15879999999999</v>
      </c>
      <c r="U288" s="77">
        <v>0</v>
      </c>
      <c r="V288" s="77"/>
      <c r="W288" s="77">
        <v>0</v>
      </c>
      <c r="X288" s="77">
        <v>0</v>
      </c>
      <c r="Y288" s="77">
        <v>0</v>
      </c>
      <c r="Z288" s="77">
        <v>0</v>
      </c>
      <c r="AA288" s="77">
        <v>0</v>
      </c>
      <c r="AB288" s="77"/>
      <c r="AC288" s="77">
        <v>0</v>
      </c>
      <c r="AD288" s="77">
        <v>0</v>
      </c>
      <c r="AE288" s="77">
        <v>0</v>
      </c>
      <c r="AF288" s="77">
        <v>0</v>
      </c>
      <c r="AG288" s="77">
        <v>0</v>
      </c>
      <c r="AH288" s="77"/>
      <c r="AI288" s="77">
        <v>-162.55479999999989</v>
      </c>
      <c r="AJ288" s="77">
        <v>-162.55479999999989</v>
      </c>
      <c r="AK288" s="77">
        <v>-162.55479999999989</v>
      </c>
      <c r="AL288" s="77">
        <v>0</v>
      </c>
      <c r="AM288" s="77">
        <v>0</v>
      </c>
    </row>
    <row r="289" spans="1:39">
      <c r="A289" s="88">
        <v>39600</v>
      </c>
      <c r="B289" s="89" t="s">
        <v>263</v>
      </c>
      <c r="C289" s="76">
        <v>5.7155000000000001E-3</v>
      </c>
      <c r="E289" s="77">
        <v>52886.400000000009</v>
      </c>
      <c r="F289" s="77">
        <v>52886.400000000009</v>
      </c>
      <c r="G289" s="77">
        <v>52869.253500000006</v>
      </c>
      <c r="H289" s="77">
        <v>19129.7785</v>
      </c>
      <c r="I289" s="77">
        <v>0</v>
      </c>
      <c r="J289" s="77"/>
      <c r="K289" s="77">
        <v>31932.498500000002</v>
      </c>
      <c r="L289" s="77">
        <v>31932.498500000002</v>
      </c>
      <c r="M289" s="77">
        <v>31915.351999999999</v>
      </c>
      <c r="N289" s="77">
        <v>0</v>
      </c>
      <c r="O289" s="77">
        <v>0</v>
      </c>
      <c r="P289" s="77"/>
      <c r="Q289" s="77">
        <v>19146.924999999999</v>
      </c>
      <c r="R289" s="77">
        <v>19146.924999999999</v>
      </c>
      <c r="S289" s="77">
        <v>19146.924999999999</v>
      </c>
      <c r="T289" s="77">
        <v>19129.7785</v>
      </c>
      <c r="U289" s="77">
        <v>0</v>
      </c>
      <c r="V289" s="77"/>
      <c r="W289" s="77">
        <v>0</v>
      </c>
      <c r="X289" s="77">
        <v>0</v>
      </c>
      <c r="Y289" s="77">
        <v>0</v>
      </c>
      <c r="Z289" s="77">
        <v>0</v>
      </c>
      <c r="AA289" s="77">
        <v>0</v>
      </c>
      <c r="AB289" s="77"/>
      <c r="AC289" s="77">
        <v>1806.9765000000043</v>
      </c>
      <c r="AD289" s="77">
        <v>1806.9765000000043</v>
      </c>
      <c r="AE289" s="77">
        <v>1806.9765000000043</v>
      </c>
      <c r="AF289" s="77">
        <v>0</v>
      </c>
      <c r="AG289" s="77">
        <v>0</v>
      </c>
      <c r="AH289" s="77"/>
      <c r="AI289" s="77">
        <v>0</v>
      </c>
      <c r="AJ289" s="77">
        <v>0</v>
      </c>
      <c r="AK289" s="77">
        <v>0</v>
      </c>
      <c r="AL289" s="77">
        <v>0</v>
      </c>
      <c r="AM289" s="77">
        <v>0</v>
      </c>
    </row>
    <row r="290" spans="1:39">
      <c r="A290" s="88">
        <v>39605</v>
      </c>
      <c r="B290" s="89" t="s">
        <v>264</v>
      </c>
      <c r="C290" s="76">
        <v>8.4079999999999995E-4</v>
      </c>
      <c r="E290" s="77">
        <v>7759.3600000000006</v>
      </c>
      <c r="F290" s="77">
        <v>7759.3600000000006</v>
      </c>
      <c r="G290" s="77">
        <v>7756.8376000000007</v>
      </c>
      <c r="H290" s="77">
        <v>2814.1576</v>
      </c>
      <c r="I290" s="77">
        <v>0</v>
      </c>
      <c r="J290" s="77"/>
      <c r="K290" s="77">
        <v>4697.5495999999994</v>
      </c>
      <c r="L290" s="77">
        <v>4697.5495999999994</v>
      </c>
      <c r="M290" s="77">
        <v>4695.0271999999995</v>
      </c>
      <c r="N290" s="77">
        <v>0</v>
      </c>
      <c r="O290" s="77">
        <v>0</v>
      </c>
      <c r="P290" s="77"/>
      <c r="Q290" s="77">
        <v>2816.68</v>
      </c>
      <c r="R290" s="77">
        <v>2816.68</v>
      </c>
      <c r="S290" s="77">
        <v>2816.68</v>
      </c>
      <c r="T290" s="77">
        <v>2814.1576</v>
      </c>
      <c r="U290" s="77">
        <v>0</v>
      </c>
      <c r="V290" s="77"/>
      <c r="W290" s="77">
        <v>0</v>
      </c>
      <c r="X290" s="77">
        <v>0</v>
      </c>
      <c r="Y290" s="77">
        <v>0</v>
      </c>
      <c r="Z290" s="77">
        <v>0</v>
      </c>
      <c r="AA290" s="77">
        <v>0</v>
      </c>
      <c r="AB290" s="77"/>
      <c r="AC290" s="77">
        <v>245.13040000000183</v>
      </c>
      <c r="AD290" s="77">
        <v>245.13040000000183</v>
      </c>
      <c r="AE290" s="77">
        <v>245.13040000000183</v>
      </c>
      <c r="AF290" s="77">
        <v>0</v>
      </c>
      <c r="AG290" s="77">
        <v>0</v>
      </c>
      <c r="AH290" s="77"/>
      <c r="AI290" s="77">
        <v>0</v>
      </c>
      <c r="AJ290" s="77">
        <v>0</v>
      </c>
      <c r="AK290" s="77">
        <v>0</v>
      </c>
      <c r="AL290" s="77">
        <v>0</v>
      </c>
      <c r="AM290" s="77">
        <v>0</v>
      </c>
    </row>
    <row r="291" spans="1:39">
      <c r="A291" s="88">
        <v>39700</v>
      </c>
      <c r="B291" s="89" t="s">
        <v>265</v>
      </c>
      <c r="C291" s="76">
        <v>3.3145000000000002E-3</v>
      </c>
      <c r="E291" s="77">
        <v>30296.432499999995</v>
      </c>
      <c r="F291" s="77">
        <v>30296.432499999995</v>
      </c>
      <c r="G291" s="77">
        <v>30286.488999999994</v>
      </c>
      <c r="H291" s="77">
        <v>11093.631500000001</v>
      </c>
      <c r="I291" s="77">
        <v>0</v>
      </c>
      <c r="J291" s="77"/>
      <c r="K291" s="77">
        <v>18518.111500000003</v>
      </c>
      <c r="L291" s="77">
        <v>18518.111500000003</v>
      </c>
      <c r="M291" s="77">
        <v>18508.168000000001</v>
      </c>
      <c r="N291" s="77">
        <v>0</v>
      </c>
      <c r="O291" s="77">
        <v>0</v>
      </c>
      <c r="P291" s="77"/>
      <c r="Q291" s="77">
        <v>11103.575000000001</v>
      </c>
      <c r="R291" s="77">
        <v>11103.575000000001</v>
      </c>
      <c r="S291" s="77">
        <v>11103.575000000001</v>
      </c>
      <c r="T291" s="77">
        <v>11093.631500000001</v>
      </c>
      <c r="U291" s="77">
        <v>0</v>
      </c>
      <c r="V291" s="77"/>
      <c r="W291" s="77">
        <v>0</v>
      </c>
      <c r="X291" s="77">
        <v>0</v>
      </c>
      <c r="Y291" s="77">
        <v>0</v>
      </c>
      <c r="Z291" s="77">
        <v>0</v>
      </c>
      <c r="AA291" s="77">
        <v>0</v>
      </c>
      <c r="AB291" s="77"/>
      <c r="AC291" s="77">
        <v>674.74599999999191</v>
      </c>
      <c r="AD291" s="77">
        <v>674.74599999999191</v>
      </c>
      <c r="AE291" s="77">
        <v>674.74599999999191</v>
      </c>
      <c r="AF291" s="77">
        <v>0</v>
      </c>
      <c r="AG291" s="77">
        <v>0</v>
      </c>
      <c r="AH291" s="77"/>
      <c r="AI291" s="77">
        <v>0</v>
      </c>
      <c r="AJ291" s="77">
        <v>0</v>
      </c>
      <c r="AK291" s="77">
        <v>0</v>
      </c>
      <c r="AL291" s="77">
        <v>0</v>
      </c>
      <c r="AM291" s="77">
        <v>0</v>
      </c>
    </row>
    <row r="292" spans="1:39">
      <c r="A292" s="88">
        <v>39703</v>
      </c>
      <c r="B292" s="89" t="s">
        <v>266</v>
      </c>
      <c r="C292" s="76">
        <v>1.4329999999999999E-4</v>
      </c>
      <c r="E292" s="77">
        <v>270.51500000000055</v>
      </c>
      <c r="F292" s="77">
        <v>270.51500000000055</v>
      </c>
      <c r="G292" s="77">
        <v>270.08510000000069</v>
      </c>
      <c r="H292" s="77">
        <v>479.62509999999997</v>
      </c>
      <c r="I292" s="77">
        <v>0</v>
      </c>
      <c r="J292" s="77"/>
      <c r="K292" s="77">
        <v>800.61709999999994</v>
      </c>
      <c r="L292" s="77">
        <v>800.61709999999994</v>
      </c>
      <c r="M292" s="77">
        <v>800.18719999999996</v>
      </c>
      <c r="N292" s="77">
        <v>0</v>
      </c>
      <c r="O292" s="77">
        <v>0</v>
      </c>
      <c r="P292" s="77"/>
      <c r="Q292" s="77">
        <v>480.05499999999995</v>
      </c>
      <c r="R292" s="77">
        <v>480.05499999999995</v>
      </c>
      <c r="S292" s="77">
        <v>480.05499999999995</v>
      </c>
      <c r="T292" s="77">
        <v>479.62509999999997</v>
      </c>
      <c r="U292" s="77">
        <v>0</v>
      </c>
      <c r="V292" s="77"/>
      <c r="W292" s="77">
        <v>0</v>
      </c>
      <c r="X292" s="77">
        <v>0</v>
      </c>
      <c r="Y292" s="77">
        <v>0</v>
      </c>
      <c r="Z292" s="77">
        <v>0</v>
      </c>
      <c r="AA292" s="77">
        <v>0</v>
      </c>
      <c r="AB292" s="77"/>
      <c r="AC292" s="77">
        <v>0</v>
      </c>
      <c r="AD292" s="77">
        <v>0</v>
      </c>
      <c r="AE292" s="77">
        <v>0</v>
      </c>
      <c r="AF292" s="77">
        <v>0</v>
      </c>
      <c r="AG292" s="77">
        <v>0</v>
      </c>
      <c r="AH292" s="77"/>
      <c r="AI292" s="77">
        <v>-1010.1570999999992</v>
      </c>
      <c r="AJ292" s="77">
        <v>-1010.1570999999992</v>
      </c>
      <c r="AK292" s="77">
        <v>-1010.1570999999992</v>
      </c>
      <c r="AL292" s="77">
        <v>0</v>
      </c>
      <c r="AM292" s="77">
        <v>0</v>
      </c>
    </row>
    <row r="293" spans="1:39">
      <c r="A293" s="88">
        <v>39705</v>
      </c>
      <c r="B293" s="89" t="s">
        <v>267</v>
      </c>
      <c r="C293" s="76">
        <v>7.8140000000000002E-4</v>
      </c>
      <c r="E293" s="77">
        <v>8134.8975000000009</v>
      </c>
      <c r="F293" s="77">
        <v>8134.8975000000009</v>
      </c>
      <c r="G293" s="77">
        <v>8132.5532999999996</v>
      </c>
      <c r="H293" s="77">
        <v>2615.3458000000001</v>
      </c>
      <c r="I293" s="77">
        <v>0</v>
      </c>
      <c r="J293" s="77"/>
      <c r="K293" s="77">
        <v>4365.6818000000003</v>
      </c>
      <c r="L293" s="77">
        <v>4365.6818000000003</v>
      </c>
      <c r="M293" s="77">
        <v>4363.3375999999998</v>
      </c>
      <c r="N293" s="77">
        <v>0</v>
      </c>
      <c r="O293" s="77">
        <v>0</v>
      </c>
      <c r="P293" s="77"/>
      <c r="Q293" s="77">
        <v>2617.69</v>
      </c>
      <c r="R293" s="77">
        <v>2617.69</v>
      </c>
      <c r="S293" s="77">
        <v>2617.69</v>
      </c>
      <c r="T293" s="77">
        <v>2615.3458000000001</v>
      </c>
      <c r="U293" s="77">
        <v>0</v>
      </c>
      <c r="V293" s="77"/>
      <c r="W293" s="77">
        <v>0</v>
      </c>
      <c r="X293" s="77">
        <v>0</v>
      </c>
      <c r="Y293" s="77">
        <v>0</v>
      </c>
      <c r="Z293" s="77">
        <v>0</v>
      </c>
      <c r="AA293" s="77">
        <v>0</v>
      </c>
      <c r="AB293" s="77"/>
      <c r="AC293" s="77">
        <v>1151.5257000000001</v>
      </c>
      <c r="AD293" s="77">
        <v>1151.5257000000001</v>
      </c>
      <c r="AE293" s="77">
        <v>1151.5257000000001</v>
      </c>
      <c r="AF293" s="77">
        <v>0</v>
      </c>
      <c r="AG293" s="77">
        <v>0</v>
      </c>
      <c r="AH293" s="77"/>
      <c r="AI293" s="77">
        <v>0</v>
      </c>
      <c r="AJ293" s="77">
        <v>0</v>
      </c>
      <c r="AK293" s="77">
        <v>0</v>
      </c>
      <c r="AL293" s="77">
        <v>0</v>
      </c>
      <c r="AM293" s="77">
        <v>0</v>
      </c>
    </row>
    <row r="294" spans="1:39">
      <c r="A294" s="88">
        <v>39800</v>
      </c>
      <c r="B294" s="89" t="s">
        <v>268</v>
      </c>
      <c r="C294" s="76">
        <v>3.7190999999999999E-3</v>
      </c>
      <c r="E294" s="77">
        <v>34758.772500000014</v>
      </c>
      <c r="F294" s="77">
        <v>34758.772500000014</v>
      </c>
      <c r="G294" s="77">
        <v>34747.615200000015</v>
      </c>
      <c r="H294" s="77">
        <v>12447.8277</v>
      </c>
      <c r="I294" s="77">
        <v>0</v>
      </c>
      <c r="J294" s="77"/>
      <c r="K294" s="77">
        <v>20778.611700000001</v>
      </c>
      <c r="L294" s="77">
        <v>20778.611700000001</v>
      </c>
      <c r="M294" s="77">
        <v>20767.454399999999</v>
      </c>
      <c r="N294" s="77">
        <v>0</v>
      </c>
      <c r="O294" s="77">
        <v>0</v>
      </c>
      <c r="P294" s="77"/>
      <c r="Q294" s="77">
        <v>12458.985000000001</v>
      </c>
      <c r="R294" s="77">
        <v>12458.985000000001</v>
      </c>
      <c r="S294" s="77">
        <v>12458.985000000001</v>
      </c>
      <c r="T294" s="77">
        <v>12447.8277</v>
      </c>
      <c r="U294" s="77">
        <v>0</v>
      </c>
      <c r="V294" s="77"/>
      <c r="W294" s="77">
        <v>0</v>
      </c>
      <c r="X294" s="77">
        <v>0</v>
      </c>
      <c r="Y294" s="77">
        <v>0</v>
      </c>
      <c r="Z294" s="77">
        <v>0</v>
      </c>
      <c r="AA294" s="77">
        <v>0</v>
      </c>
      <c r="AB294" s="77"/>
      <c r="AC294" s="77">
        <v>1521.1758000000118</v>
      </c>
      <c r="AD294" s="77">
        <v>1521.1758000000118</v>
      </c>
      <c r="AE294" s="77">
        <v>1521.1758000000118</v>
      </c>
      <c r="AF294" s="77">
        <v>0</v>
      </c>
      <c r="AG294" s="77">
        <v>0</v>
      </c>
      <c r="AH294" s="77"/>
      <c r="AI294" s="77">
        <v>0</v>
      </c>
      <c r="AJ294" s="77">
        <v>0</v>
      </c>
      <c r="AK294" s="77">
        <v>0</v>
      </c>
      <c r="AL294" s="77">
        <v>0</v>
      </c>
      <c r="AM294" s="77">
        <v>0</v>
      </c>
    </row>
    <row r="295" spans="1:39">
      <c r="A295" s="88">
        <v>39805</v>
      </c>
      <c r="B295" s="89" t="s">
        <v>269</v>
      </c>
      <c r="C295" s="76">
        <v>4.4000000000000002E-4</v>
      </c>
      <c r="E295" s="77">
        <v>4227.8399999999983</v>
      </c>
      <c r="F295" s="77">
        <v>4227.8399999999983</v>
      </c>
      <c r="G295" s="77">
        <v>4226.5199999999986</v>
      </c>
      <c r="H295" s="77">
        <v>1472.68</v>
      </c>
      <c r="I295" s="77">
        <v>0</v>
      </c>
      <c r="J295" s="77"/>
      <c r="K295" s="77">
        <v>2458.2800000000002</v>
      </c>
      <c r="L295" s="77">
        <v>2458.2800000000002</v>
      </c>
      <c r="M295" s="77">
        <v>2456.96</v>
      </c>
      <c r="N295" s="77">
        <v>0</v>
      </c>
      <c r="O295" s="77">
        <v>0</v>
      </c>
      <c r="P295" s="77"/>
      <c r="Q295" s="77">
        <v>1474</v>
      </c>
      <c r="R295" s="77">
        <v>1474</v>
      </c>
      <c r="S295" s="77">
        <v>1474</v>
      </c>
      <c r="T295" s="77">
        <v>1472.68</v>
      </c>
      <c r="U295" s="77">
        <v>0</v>
      </c>
      <c r="V295" s="77"/>
      <c r="W295" s="77">
        <v>0</v>
      </c>
      <c r="X295" s="77">
        <v>0</v>
      </c>
      <c r="Y295" s="77">
        <v>0</v>
      </c>
      <c r="Z295" s="77">
        <v>0</v>
      </c>
      <c r="AA295" s="77">
        <v>0</v>
      </c>
      <c r="AB295" s="77"/>
      <c r="AC295" s="77">
        <v>295.55999999999858</v>
      </c>
      <c r="AD295" s="77">
        <v>295.55999999999858</v>
      </c>
      <c r="AE295" s="77">
        <v>295.55999999999858</v>
      </c>
      <c r="AF295" s="77">
        <v>0</v>
      </c>
      <c r="AG295" s="77">
        <v>0</v>
      </c>
      <c r="AH295" s="77"/>
      <c r="AI295" s="77">
        <v>0</v>
      </c>
      <c r="AJ295" s="77">
        <v>0</v>
      </c>
      <c r="AK295" s="77">
        <v>0</v>
      </c>
      <c r="AL295" s="77">
        <v>0</v>
      </c>
      <c r="AM295" s="77">
        <v>0</v>
      </c>
    </row>
    <row r="296" spans="1:39">
      <c r="A296" s="88">
        <v>39900</v>
      </c>
      <c r="B296" s="89" t="s">
        <v>270</v>
      </c>
      <c r="C296" s="76">
        <v>1.8667E-3</v>
      </c>
      <c r="E296" s="77">
        <v>17449.4925</v>
      </c>
      <c r="F296" s="77">
        <v>17449.4925</v>
      </c>
      <c r="G296" s="77">
        <v>17443.892400000001</v>
      </c>
      <c r="H296" s="77">
        <v>6247.8449000000001</v>
      </c>
      <c r="I296" s="77">
        <v>0</v>
      </c>
      <c r="J296" s="77"/>
      <c r="K296" s="77">
        <v>10429.252899999999</v>
      </c>
      <c r="L296" s="77">
        <v>10429.252899999999</v>
      </c>
      <c r="M296" s="77">
        <v>10423.6528</v>
      </c>
      <c r="N296" s="77">
        <v>0</v>
      </c>
      <c r="O296" s="77">
        <v>0</v>
      </c>
      <c r="P296" s="77"/>
      <c r="Q296" s="77">
        <v>6253.4449999999997</v>
      </c>
      <c r="R296" s="77">
        <v>6253.4449999999997</v>
      </c>
      <c r="S296" s="77">
        <v>6253.4449999999997</v>
      </c>
      <c r="T296" s="77">
        <v>6247.8449000000001</v>
      </c>
      <c r="U296" s="77">
        <v>0</v>
      </c>
      <c r="V296" s="77"/>
      <c r="W296" s="77">
        <v>0</v>
      </c>
      <c r="X296" s="77">
        <v>0</v>
      </c>
      <c r="Y296" s="77">
        <v>0</v>
      </c>
      <c r="Z296" s="77">
        <v>0</v>
      </c>
      <c r="AA296" s="77">
        <v>0</v>
      </c>
      <c r="AB296" s="77"/>
      <c r="AC296" s="77">
        <v>766.79460000000108</v>
      </c>
      <c r="AD296" s="77">
        <v>766.79460000000108</v>
      </c>
      <c r="AE296" s="77">
        <v>766.79460000000108</v>
      </c>
      <c r="AF296" s="77">
        <v>0</v>
      </c>
      <c r="AG296" s="77">
        <v>0</v>
      </c>
      <c r="AH296" s="77"/>
      <c r="AI296" s="77">
        <v>0</v>
      </c>
      <c r="AJ296" s="77">
        <v>0</v>
      </c>
      <c r="AK296" s="77">
        <v>0</v>
      </c>
      <c r="AL296" s="77">
        <v>0</v>
      </c>
      <c r="AM296" s="77">
        <v>0</v>
      </c>
    </row>
    <row r="297" spans="1:39">
      <c r="A297" s="88">
        <v>51000</v>
      </c>
      <c r="B297" s="89" t="s">
        <v>336</v>
      </c>
      <c r="C297" s="76">
        <v>2.6253800000000001E-2</v>
      </c>
      <c r="E297" s="77">
        <v>370127.57249999995</v>
      </c>
      <c r="F297" s="77">
        <v>370127.57249999995</v>
      </c>
      <c r="G297" s="77">
        <v>370048.81109999993</v>
      </c>
      <c r="H297" s="77">
        <v>87871.468600000007</v>
      </c>
      <c r="I297" s="77">
        <v>0</v>
      </c>
      <c r="J297" s="77"/>
      <c r="K297" s="77">
        <v>146679.98060000001</v>
      </c>
      <c r="L297" s="77">
        <v>146679.98060000001</v>
      </c>
      <c r="M297" s="77">
        <v>146601.21919999999</v>
      </c>
      <c r="N297" s="77">
        <v>0</v>
      </c>
      <c r="O297" s="77">
        <v>0</v>
      </c>
      <c r="P297" s="77"/>
      <c r="Q297" s="77">
        <v>87950.23</v>
      </c>
      <c r="R297" s="77">
        <v>87950.23</v>
      </c>
      <c r="S297" s="77">
        <v>87950.23</v>
      </c>
      <c r="T297" s="77">
        <v>87871.468600000007</v>
      </c>
      <c r="U297" s="77">
        <v>0</v>
      </c>
      <c r="V297" s="77"/>
      <c r="W297" s="77">
        <v>0</v>
      </c>
      <c r="X297" s="77">
        <v>0</v>
      </c>
      <c r="Y297" s="77">
        <v>0</v>
      </c>
      <c r="Z297" s="77">
        <v>0</v>
      </c>
      <c r="AA297" s="77">
        <v>0</v>
      </c>
      <c r="AB297" s="77"/>
      <c r="AC297" s="77">
        <v>135497.36189999996</v>
      </c>
      <c r="AD297" s="77">
        <v>135497.36189999996</v>
      </c>
      <c r="AE297" s="77">
        <v>135497.36189999996</v>
      </c>
      <c r="AF297" s="77">
        <v>0</v>
      </c>
      <c r="AG297" s="77">
        <v>0</v>
      </c>
      <c r="AH297" s="77"/>
      <c r="AI297" s="77">
        <v>0</v>
      </c>
      <c r="AJ297" s="77">
        <v>0</v>
      </c>
      <c r="AK297" s="77">
        <v>0</v>
      </c>
      <c r="AL297" s="77">
        <v>0</v>
      </c>
      <c r="AM297" s="77">
        <v>0</v>
      </c>
    </row>
    <row r="298" spans="1:39">
      <c r="A298" s="88">
        <v>51000.2</v>
      </c>
      <c r="B298" s="89" t="s">
        <v>337</v>
      </c>
      <c r="C298" s="76">
        <v>1.63E-5</v>
      </c>
      <c r="E298" s="77">
        <v>378.13750000000005</v>
      </c>
      <c r="F298" s="77">
        <v>378.13750000000005</v>
      </c>
      <c r="G298" s="77">
        <v>378.08860000000004</v>
      </c>
      <c r="H298" s="77">
        <v>54.556100000000001</v>
      </c>
      <c r="I298" s="77">
        <v>0</v>
      </c>
      <c r="J298" s="77"/>
      <c r="K298" s="77">
        <v>91.068100000000001</v>
      </c>
      <c r="L298" s="77">
        <v>91.068100000000001</v>
      </c>
      <c r="M298" s="77">
        <v>91.019199999999998</v>
      </c>
      <c r="N298" s="77">
        <v>0</v>
      </c>
      <c r="O298" s="77">
        <v>0</v>
      </c>
      <c r="P298" s="77"/>
      <c r="Q298" s="77">
        <v>54.604999999999997</v>
      </c>
      <c r="R298" s="77">
        <v>54.604999999999997</v>
      </c>
      <c r="S298" s="77">
        <v>54.604999999999997</v>
      </c>
      <c r="T298" s="77">
        <v>54.556100000000001</v>
      </c>
      <c r="U298" s="77">
        <v>0</v>
      </c>
      <c r="V298" s="77"/>
      <c r="W298" s="77">
        <v>0</v>
      </c>
      <c r="X298" s="77">
        <v>0</v>
      </c>
      <c r="Y298" s="77">
        <v>0</v>
      </c>
      <c r="Z298" s="77">
        <v>0</v>
      </c>
      <c r="AA298" s="77">
        <v>0</v>
      </c>
      <c r="AB298" s="77"/>
      <c r="AC298" s="77">
        <v>232.46440000000001</v>
      </c>
      <c r="AD298" s="77">
        <v>232.46440000000001</v>
      </c>
      <c r="AE298" s="77">
        <v>232.46440000000001</v>
      </c>
      <c r="AF298" s="77">
        <v>0</v>
      </c>
      <c r="AG298" s="77">
        <v>0</v>
      </c>
      <c r="AH298" s="77"/>
      <c r="AI298" s="77">
        <v>0</v>
      </c>
      <c r="AJ298" s="77">
        <v>0</v>
      </c>
      <c r="AK298" s="77">
        <v>0</v>
      </c>
      <c r="AL298" s="77">
        <v>0</v>
      </c>
      <c r="AM298" s="77">
        <v>0</v>
      </c>
    </row>
    <row r="299" spans="1:39">
      <c r="A299" s="88">
        <v>51000.3</v>
      </c>
      <c r="B299" s="89" t="s">
        <v>338</v>
      </c>
      <c r="C299" s="76">
        <v>6.3610000000000001E-4</v>
      </c>
      <c r="E299" s="77">
        <v>8544.58</v>
      </c>
      <c r="F299" s="77">
        <v>8544.58</v>
      </c>
      <c r="G299" s="77">
        <v>8542.6717000000008</v>
      </c>
      <c r="H299" s="77">
        <v>2129.0266999999999</v>
      </c>
      <c r="I299" s="77">
        <v>0</v>
      </c>
      <c r="J299" s="77"/>
      <c r="K299" s="77">
        <v>3553.8906999999999</v>
      </c>
      <c r="L299" s="77">
        <v>3553.8906999999999</v>
      </c>
      <c r="M299" s="77">
        <v>3551.9823999999999</v>
      </c>
      <c r="N299" s="77">
        <v>0</v>
      </c>
      <c r="O299" s="77">
        <v>0</v>
      </c>
      <c r="P299" s="77"/>
      <c r="Q299" s="77">
        <v>2130.9349999999999</v>
      </c>
      <c r="R299" s="77">
        <v>2130.9349999999999</v>
      </c>
      <c r="S299" s="77">
        <v>2130.9349999999999</v>
      </c>
      <c r="T299" s="77">
        <v>2129.0266999999999</v>
      </c>
      <c r="U299" s="77">
        <v>0</v>
      </c>
      <c r="V299" s="77"/>
      <c r="W299" s="77">
        <v>0</v>
      </c>
      <c r="X299" s="77">
        <v>0</v>
      </c>
      <c r="Y299" s="77">
        <v>0</v>
      </c>
      <c r="Z299" s="77">
        <v>0</v>
      </c>
      <c r="AA299" s="77">
        <v>0</v>
      </c>
      <c r="AB299" s="77"/>
      <c r="AC299" s="77">
        <v>2859.7543000000005</v>
      </c>
      <c r="AD299" s="77">
        <v>2859.7543000000005</v>
      </c>
      <c r="AE299" s="77">
        <v>2859.7543000000005</v>
      </c>
      <c r="AF299" s="77">
        <v>0</v>
      </c>
      <c r="AG299" s="77">
        <v>0</v>
      </c>
      <c r="AH299" s="77"/>
      <c r="AI299" s="77">
        <v>0</v>
      </c>
      <c r="AJ299" s="77">
        <v>0</v>
      </c>
      <c r="AK299" s="77">
        <v>0</v>
      </c>
      <c r="AL299" s="77">
        <v>0</v>
      </c>
      <c r="AM299" s="77">
        <v>0</v>
      </c>
    </row>
    <row r="301" spans="1:39" s="81" customFormat="1">
      <c r="A301" s="78"/>
      <c r="B301" s="79"/>
      <c r="C301" s="80">
        <v>0.99999999999999911</v>
      </c>
      <c r="E301" s="82">
        <v>8937122.0550000016</v>
      </c>
      <c r="F301" s="82">
        <v>8937122.0550000016</v>
      </c>
      <c r="G301" s="82">
        <v>8934122.0550000053</v>
      </c>
      <c r="H301" s="82">
        <v>3347000</v>
      </c>
      <c r="I301" s="82">
        <v>0</v>
      </c>
      <c r="J301" s="82"/>
      <c r="K301" s="82">
        <v>5587000.0000000037</v>
      </c>
      <c r="L301" s="82">
        <v>5587000.0000000037</v>
      </c>
      <c r="M301" s="82">
        <v>5584000.0000000019</v>
      </c>
      <c r="N301" s="82">
        <v>0</v>
      </c>
      <c r="O301" s="82">
        <v>0</v>
      </c>
      <c r="P301" s="82"/>
      <c r="Q301" s="82">
        <v>3349999.9999999995</v>
      </c>
      <c r="R301" s="82">
        <v>3349999.9999999995</v>
      </c>
      <c r="S301" s="82">
        <v>3349999.9999999995</v>
      </c>
      <c r="T301" s="82">
        <v>3347000</v>
      </c>
      <c r="U301" s="82">
        <v>0</v>
      </c>
      <c r="V301" s="82"/>
      <c r="W301" s="82">
        <v>0</v>
      </c>
      <c r="X301" s="82">
        <v>0</v>
      </c>
      <c r="Y301" s="82">
        <v>0</v>
      </c>
      <c r="Z301" s="82">
        <v>0</v>
      </c>
      <c r="AA301" s="82">
        <v>0</v>
      </c>
      <c r="AB301" s="82"/>
      <c r="AC301" s="82">
        <v>570148.03050000058</v>
      </c>
      <c r="AD301" s="82">
        <v>570148.03050000058</v>
      </c>
      <c r="AE301" s="82">
        <v>570148.03050000058</v>
      </c>
      <c r="AF301" s="82">
        <v>0</v>
      </c>
      <c r="AG301" s="82">
        <v>0</v>
      </c>
      <c r="AH301" s="82"/>
      <c r="AI301" s="82">
        <v>-570025.97549999971</v>
      </c>
      <c r="AJ301" s="82">
        <v>-570025.97549999971</v>
      </c>
      <c r="AK301" s="82">
        <v>-570025.97549999971</v>
      </c>
      <c r="AL301" s="82">
        <v>0</v>
      </c>
      <c r="AM301" s="82">
        <v>0</v>
      </c>
    </row>
  </sheetData>
  <pageMargins left="0.25" right="0.25" top="0.75" bottom="0.75" header="0.3" footer="0.3"/>
  <pageSetup paperSize="5" scale="21" fitToHeight="0" orientation="landscape" r:id="rId1"/>
  <headerFooter>
    <oddHeader>&amp;C&amp;"-,Bold"&amp;28Appendix C: Allocation of Deferred Inflows and Outflows</oddHeader>
    <oddFooter>&amp;R&amp;G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76127-00E2-4970-8C98-5D83A037350C}"/>
</file>

<file path=customXml/itemProps2.xml><?xml version="1.0" encoding="utf-8"?>
<ds:datastoreItem xmlns:ds="http://schemas.openxmlformats.org/officeDocument/2006/customXml" ds:itemID="{D98A7471-F53B-449F-8665-C563C160D6EF}"/>
</file>

<file path=customXml/itemProps3.xml><?xml version="1.0" encoding="utf-8"?>
<ds:datastoreItem xmlns:ds="http://schemas.openxmlformats.org/officeDocument/2006/customXml" ds:itemID="{57360AF1-944A-4475-8174-6CE1B475AAC9}"/>
</file>

<file path=customXml/itemProps4.xml><?xml version="1.0" encoding="utf-8"?>
<ds:datastoreItem xmlns:ds="http://schemas.openxmlformats.org/officeDocument/2006/customXml" ds:itemID="{52E9CB6E-E8BA-4338-B735-A04F3FCFD8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Info</vt:lpstr>
      <vt:lpstr>JE Template</vt:lpstr>
      <vt:lpstr>2018 Summary</vt:lpstr>
      <vt:lpstr>DIPNC Contributions 2017</vt:lpstr>
      <vt:lpstr>Deferred Amortization</vt:lpstr>
      <vt:lpstr>'2018 Summary'!Print_Area</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Rita Baker</cp:lastModifiedBy>
  <cp:lastPrinted>2016-02-17T19:22:39Z</cp:lastPrinted>
  <dcterms:created xsi:type="dcterms:W3CDTF">2015-01-07T18:39:17Z</dcterms:created>
  <dcterms:modified xsi:type="dcterms:W3CDTF">2018-06-15T20:51:22Z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