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lgc0204\Desktop\"/>
    </mc:Choice>
  </mc:AlternateContent>
  <xr:revisionPtr revIDLastSave="0" documentId="10_ncr:100000_{906A5647-2165-4348-BA6A-C375E20ABDE3}" xr6:coauthVersionLast="31" xr6:coauthVersionMax="36" xr10:uidLastSave="{00000000-0000-0000-0000-000000000000}"/>
  <bookViews>
    <workbookView xWindow="0" yWindow="0" windowWidth="28800" windowHeight="11625" tabRatio="865" xr2:uid="{00000000-000D-0000-FFFF-FFFF00000000}"/>
  </bookViews>
  <sheets>
    <sheet name="Info" sheetId="6" r:id="rId1"/>
    <sheet name="JE Template" sheetId="10" r:id="rId2"/>
    <sheet name="2019 Summary" sheetId="15" r:id="rId3"/>
    <sheet name="2018 Summary" sheetId="21" r:id="rId4"/>
    <sheet name="2018 Allocation %" sheetId="17" r:id="rId5"/>
    <sheet name="2017 Allocation %" sheetId="16" r:id="rId6"/>
    <sheet name="Contributions FY 2018" sheetId="18" r:id="rId7"/>
    <sheet name="Contributions FY 2017" sheetId="22" r:id="rId8"/>
    <sheet name="Amortization Schedule" sheetId="19" r:id="rId9"/>
  </sheets>
  <externalReferences>
    <externalReference r:id="rId10"/>
  </externalReferences>
  <definedNames>
    <definedName name="_xlnm._FilterDatabase" localSheetId="5" hidden="1">'2017 Allocation %'!$A$5:$D$311</definedName>
    <definedName name="_xlnm._FilterDatabase" localSheetId="4" hidden="1">'2018 Allocation %'!$A$5:$BX$314</definedName>
    <definedName name="_xlnm._FilterDatabase" localSheetId="3" hidden="1">'2018 Summary'!$A$4:$AA$311</definedName>
    <definedName name="_xlnm._FilterDatabase" localSheetId="2" hidden="1">'2019 Summary'!$A$4:$AA$313</definedName>
    <definedName name="_xlnm._FilterDatabase" localSheetId="8" hidden="1">'Amortization Schedule'!$A$4:$R$314</definedName>
    <definedName name="_xlnm._FilterDatabase" localSheetId="6" hidden="1">'Contributions FY 2018'!$B$1:$C$312</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0">#REF!</definedName>
    <definedName name="AgencyCode" localSheetId="1">#REF!</definedName>
    <definedName name="AgencyCode">#REF!</definedName>
    <definedName name="AnalystGASB">[1]DeveloperInfo!$D$20</definedName>
    <definedName name="Annuity" localSheetId="0">#REF!</definedName>
    <definedName name="Annuity" localSheetId="1">#REF!</definedName>
    <definedName name="Annuity">#REF!</definedName>
    <definedName name="AnnuityLY">#REF!</definedName>
    <definedName name="ASTABPF">[1]DeveloperInfo!$D$36</definedName>
    <definedName name="ASTABPF1">[1]DeveloperInfo!$D$37</definedName>
    <definedName name="ASTEBPF">[1]DeveloperInfo!$F$37</definedName>
    <definedName name="ClientCode">[1]DeveloperInfo!$D$25</definedName>
    <definedName name="ClientMatter">[1]DeveloperInfo!$D$26</definedName>
    <definedName name="ClientShortGASB">[1]DeveloperInfo!$D$9</definedName>
    <definedName name="CLPOWERDisc">[1]Adjust!$H$202</definedName>
    <definedName name="CLPOWERDiscMinus1">[1]Adjust!$L$202</definedName>
    <definedName name="CLPOWERDiscPlus1">[1]Adjust!$K$202</definedName>
    <definedName name="CLPOWERExp">[1]Adjust!$G$202</definedName>
    <definedName name="CNSDateDisc">[1]DeveloperInfo!$D$32</definedName>
    <definedName name="CNSDateDisc1">[1]DeveloperInfo!$E$32</definedName>
    <definedName name="ColaRate">[1]DeveloperInfo!$D$40</definedName>
    <definedName name="ColaRate1">[1]DeveloperInfo!$E$40</definedName>
    <definedName name="ConsultantNameGASB">[1]DeveloperInfo!$D$22</definedName>
    <definedName name="ConsultantTitleGASB">[1]DeveloperInfo!$D$23</definedName>
    <definedName name="Disc1DELTACENSUS">[1]Adjust!$G$102</definedName>
    <definedName name="Disc1INTADJBOM">[1]Adjust!$H$200</definedName>
    <definedName name="Disc1INTNDIV12">[1]Adjust!$H$198</definedName>
    <definedName name="Disc1SINTADJBOM">[1]Adjust!$I$200</definedName>
    <definedName name="Disc1SINTNDIV12">[1]Adjust!$I$198</definedName>
    <definedName name="DiscDELTACENSUS">[1]Adjust!$H$102</definedName>
    <definedName name="DiscINTADJBOM">[1]Adjust!$J$200</definedName>
    <definedName name="DiscINTNDIV12">[1]Adjust!$J$198</definedName>
    <definedName name="DiscMinusOneINTADJBOM">[1]Adjust!$L$200</definedName>
    <definedName name="DiscMinusOneINTNDIV12">[1]Adjust!$L$198</definedName>
    <definedName name="DiscPlusOneINTADJBOM">[1]Adjust!$K$200</definedName>
    <definedName name="DiscPlusOneINTNDIV12">[1]Adjust!$K$198</definedName>
    <definedName name="EmployerRates" localSheetId="0">#REF!</definedName>
    <definedName name="EmployerRates" localSheetId="1">#REF!</definedName>
    <definedName name="EmployerRates">#REF!</definedName>
    <definedName name="EmployerRatesLEO" localSheetId="1">#REF!</definedName>
    <definedName name="EmployerRatesLEO">#REF!</definedName>
    <definedName name="ERData" localSheetId="5">'2017 Allocation %'!$A$7:$D$310</definedName>
    <definedName name="ERData" localSheetId="4">'2018 Allocation %'!$A$7:$BH$310</definedName>
    <definedName name="ERData" localSheetId="3">'2018 Summary'!$A$7:$O$310</definedName>
    <definedName name="ERData" localSheetId="8">'Amortization Schedule'!$A$7:$B$310</definedName>
    <definedName name="ERData">'2019 Summary'!$A$6:$O$309</definedName>
    <definedName name="ERID">[1]ER_NPLExpense!$L$8</definedName>
    <definedName name="ERInfo">[1]ER_Input!$B$16:$Y$319</definedName>
    <definedName name="Exp1INTADJBOM">[1]Adjust!$G$200</definedName>
    <definedName name="Exp1INTNDIV12">[1]Adjust!$G$198</definedName>
    <definedName name="FracYearProj">[1]TOL!$C$22</definedName>
    <definedName name="FundOfficeContactGASB">[1]DeveloperInfo!$D$10</definedName>
    <definedName name="FYrsGASB">[1]DeveloperInfo!$D$54</definedName>
    <definedName name="FYrsGASB1">[1]DeveloperInfo!$E$54</definedName>
    <definedName name="GASBDiscMinusOneINTADJBOM">[1]Adjust!$L$200</definedName>
    <definedName name="GASBDiscMinusOneINTNDIV12">[1]Adjust!$L$198</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Loss">[1]ER_Allocation!$P$12</definedName>
    <definedName name="MeasureDate">[1]DeveloperInfo!$D$31</definedName>
    <definedName name="MeasureDate1">[1]DeveloperInfo!$E$31</definedName>
    <definedName name="MeasureDate2">[1]DeveloperInfo!$F$31</definedName>
    <definedName name="N">"N/A"</definedName>
    <definedName name="NDIV12Disc">[1]Adjust!$H$203</definedName>
    <definedName name="NDIV12DiscMinus1">[1]Adjust!$L$203</definedName>
    <definedName name="NDIV12DiscPlus1">[1]Adjust!$K$203</definedName>
    <definedName name="NDIV12Exp">[1]Adjust!$G$203</definedName>
    <definedName name="NumERs">[1]DeveloperInfo!$D$61</definedName>
    <definedName name="OfficeAddr1GASB">[1]DeveloperInfo!$D$11</definedName>
    <definedName name="OfficeAddr2GASB">[1]DeveloperInfo!$D$12</definedName>
    <definedName name="Offices">[1]DeveloperInfo!$K$75:$O$91</definedName>
    <definedName name="Pension" localSheetId="1">#REF!</definedName>
    <definedName name="Pension">#REF!</definedName>
    <definedName name="PensionLY">#REF!</definedName>
    <definedName name="PlanNameLongGASB">[1]DeveloperInfo!$D$7</definedName>
    <definedName name="PlanNameShortGASB">[1]DeveloperInfo!$D$8</definedName>
    <definedName name="_xlnm.Print_Area" localSheetId="5">'2017 Allocation %'!$C$1:$D$311</definedName>
    <definedName name="_xlnm.Print_Area" localSheetId="4">'2018 Allocation %'!$C$4:$BX$314</definedName>
    <definedName name="_xlnm.Print_Area" localSheetId="3">'2018 Summary'!$D$2:$AA$311</definedName>
    <definedName name="_xlnm.Print_Area" localSheetId="2">'2019 Summary'!$D$3:$AA$313</definedName>
    <definedName name="_xlnm.Print_Area" localSheetId="8">'Amortization Schedule'!$C$1:$R$314</definedName>
    <definedName name="_xlnm.Print_Titles" localSheetId="5">'2017 Allocation %'!$A:$B,'2017 Allocation %'!$1:$6</definedName>
    <definedName name="_xlnm.Print_Titles" localSheetId="4">'2018 Allocation %'!$A:$B,'2018 Allocation %'!$1:$6</definedName>
    <definedName name="_xlnm.Print_Titles" localSheetId="3">'2018 Summary'!$A:$B,'2018 Summary'!$1:$5</definedName>
    <definedName name="_xlnm.Print_Titles" localSheetId="2">'2019 Summary'!$A:$B,'2019 Summary'!$2:$4</definedName>
    <definedName name="_xlnm.Print_Titles" localSheetId="8">'Amortization Schedule'!$A:$B,'Amortization Schedule'!$1:$5</definedName>
    <definedName name="ProjDisc?">[1]DeveloperInfo!$D$65</definedName>
    <definedName name="ProValResults" localSheetId="1">#REF!</definedName>
    <definedName name="ProValResults">#REF!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RORRate682">[1]DeveloperInfo!$F$53</definedName>
    <definedName name="SalRate">[1]DeveloperInfo!$D$39</definedName>
    <definedName name="SalRate1">[1]DeveloperInfo!$E$39</definedName>
    <definedName name="SegalOfficeGASB">[1]DeveloperInfo!$D$24</definedName>
    <definedName name="TableData" localSheetId="1">#REF!</definedName>
    <definedName name="TableData">#REF!</definedName>
    <definedName name="Type">#REF!</definedName>
    <definedName name="TypeAnnuity" localSheetId="1">#REF!</definedName>
    <definedName name="TypeAnnuity">#REF!</definedName>
    <definedName name="TypePension" localSheetId="1">#REF!</definedName>
    <definedName name="TypePension">#REF!</definedName>
    <definedName name="UnfundedData" localSheetId="1">#REF!</definedName>
    <definedName name="UnfundedData">#REF!</definedName>
    <definedName name="UnfundedLY" localSheetId="1">#REF!</definedName>
    <definedName name="UnfundedLY">#REF!</definedName>
    <definedName name="UnfunedLYLEO" localSheetId="1">#REF!</definedName>
    <definedName name="UnfunedLYLEO">#REF!</definedName>
    <definedName name="VersionGASB">[1]DeveloperInfo!$D$4</definedName>
  </definedNames>
  <calcPr calcId="179017"/>
</workbook>
</file>

<file path=xl/calcChain.xml><?xml version="1.0" encoding="utf-8"?>
<calcChain xmlns="http://schemas.openxmlformats.org/spreadsheetml/2006/main">
  <c r="F68" i="10" l="1"/>
  <c r="E50" i="10" l="1"/>
  <c r="F30" i="10" l="1"/>
  <c r="F29" i="10"/>
  <c r="E29" i="10" l="1"/>
  <c r="L16" i="10" l="1"/>
  <c r="K16" i="10"/>
  <c r="J16" i="10"/>
  <c r="C304" i="22" l="1"/>
  <c r="F16" i="10" s="1"/>
  <c r="S311" i="21" l="1"/>
  <c r="R311" i="21"/>
  <c r="U16" i="10" s="1"/>
  <c r="N311" i="21"/>
  <c r="R16" i="10" s="1"/>
  <c r="M311" i="21"/>
  <c r="Q16" i="10" s="1"/>
  <c r="L311" i="21"/>
  <c r="P16" i="10" s="1"/>
  <c r="K311" i="21"/>
  <c r="O16" i="10" s="1"/>
  <c r="H311" i="21"/>
  <c r="M16" i="10" s="1"/>
  <c r="D311" i="21"/>
  <c r="H16" i="10" s="1"/>
  <c r="C311" i="21"/>
  <c r="G16" i="10" s="1"/>
  <c r="Q310" i="21"/>
  <c r="O310" i="21"/>
  <c r="I310" i="21"/>
  <c r="Q309" i="21"/>
  <c r="O309" i="21"/>
  <c r="I309" i="21"/>
  <c r="Q308" i="21"/>
  <c r="O308" i="21"/>
  <c r="I308" i="21"/>
  <c r="Q307" i="21"/>
  <c r="O307" i="21"/>
  <c r="I307" i="21"/>
  <c r="Q306" i="21"/>
  <c r="O306" i="21"/>
  <c r="I306" i="21"/>
  <c r="Q305" i="21"/>
  <c r="O305" i="21"/>
  <c r="I305" i="21"/>
  <c r="Q304" i="21"/>
  <c r="O304" i="21"/>
  <c r="I304" i="21"/>
  <c r="Q303" i="21"/>
  <c r="O303" i="21"/>
  <c r="I303" i="21"/>
  <c r="Q302" i="21"/>
  <c r="O302" i="21"/>
  <c r="I302" i="21"/>
  <c r="Q301" i="21"/>
  <c r="O301" i="21"/>
  <c r="I301" i="21"/>
  <c r="Q300" i="21"/>
  <c r="O300" i="21"/>
  <c r="I300" i="21"/>
  <c r="Q299" i="21"/>
  <c r="O299" i="21"/>
  <c r="I299" i="21"/>
  <c r="Q298" i="21"/>
  <c r="O298" i="21"/>
  <c r="I298" i="21"/>
  <c r="Q297" i="21"/>
  <c r="O297" i="21"/>
  <c r="I297" i="21"/>
  <c r="Q296" i="21"/>
  <c r="O296" i="21"/>
  <c r="I296" i="21"/>
  <c r="Q295" i="21"/>
  <c r="O295" i="21"/>
  <c r="I295" i="21"/>
  <c r="Q294" i="21"/>
  <c r="O294" i="21"/>
  <c r="I294" i="21"/>
  <c r="Q293" i="21"/>
  <c r="O293" i="21"/>
  <c r="I293" i="21"/>
  <c r="Q292" i="21"/>
  <c r="O292" i="21"/>
  <c r="I292" i="21"/>
  <c r="Q291" i="21"/>
  <c r="O291" i="21"/>
  <c r="I291" i="21"/>
  <c r="Q290" i="21"/>
  <c r="O290" i="21"/>
  <c r="I290" i="21"/>
  <c r="Q289" i="21"/>
  <c r="O289" i="21"/>
  <c r="I289" i="21"/>
  <c r="Q288" i="21"/>
  <c r="O288" i="21"/>
  <c r="I288" i="21"/>
  <c r="Q287" i="21"/>
  <c r="O287" i="21"/>
  <c r="I287" i="21"/>
  <c r="Q286" i="21"/>
  <c r="O286" i="21"/>
  <c r="I286" i="21"/>
  <c r="Q285" i="21"/>
  <c r="O285" i="21"/>
  <c r="I285" i="21"/>
  <c r="Q284" i="21"/>
  <c r="O284" i="21"/>
  <c r="I284" i="21"/>
  <c r="Q283" i="21"/>
  <c r="O283" i="21"/>
  <c r="I283" i="21"/>
  <c r="Q282" i="21"/>
  <c r="O282" i="21"/>
  <c r="I282" i="21"/>
  <c r="Q281" i="21"/>
  <c r="O281" i="21"/>
  <c r="I281" i="21"/>
  <c r="Q280" i="21"/>
  <c r="O280" i="21"/>
  <c r="I280" i="21"/>
  <c r="Q279" i="21"/>
  <c r="O279" i="21"/>
  <c r="I279" i="21"/>
  <c r="Q278" i="21"/>
  <c r="O278" i="21"/>
  <c r="I278" i="21"/>
  <c r="Q277" i="21"/>
  <c r="O277" i="21"/>
  <c r="I277" i="21"/>
  <c r="Q276" i="21"/>
  <c r="O276" i="21"/>
  <c r="I276" i="21"/>
  <c r="Q275" i="21"/>
  <c r="O275" i="21"/>
  <c r="I275" i="21"/>
  <c r="Q274" i="21"/>
  <c r="O274" i="21"/>
  <c r="I274" i="21"/>
  <c r="Q273" i="21"/>
  <c r="O273" i="21"/>
  <c r="I273" i="21"/>
  <c r="Q272" i="21"/>
  <c r="O272" i="21"/>
  <c r="I272" i="21"/>
  <c r="Q271" i="21"/>
  <c r="O271" i="21"/>
  <c r="I271" i="21"/>
  <c r="Q270" i="21"/>
  <c r="O270" i="21"/>
  <c r="I270" i="21"/>
  <c r="Q269" i="21"/>
  <c r="O269" i="21"/>
  <c r="I269" i="21"/>
  <c r="Q268" i="21"/>
  <c r="O268" i="21"/>
  <c r="I268" i="21"/>
  <c r="Q267" i="21"/>
  <c r="O267" i="21"/>
  <c r="I267" i="21"/>
  <c r="Q266" i="21"/>
  <c r="O266" i="21"/>
  <c r="I266" i="21"/>
  <c r="Q265" i="21"/>
  <c r="O265" i="21"/>
  <c r="I265" i="21"/>
  <c r="Q264" i="21"/>
  <c r="O264" i="21"/>
  <c r="I264" i="21"/>
  <c r="Q263" i="21"/>
  <c r="O263" i="21"/>
  <c r="I263" i="21"/>
  <c r="Q262" i="21"/>
  <c r="O262" i="21"/>
  <c r="I262" i="21"/>
  <c r="Q261" i="21"/>
  <c r="O261" i="21"/>
  <c r="I261" i="21"/>
  <c r="Q260" i="21"/>
  <c r="O260" i="21"/>
  <c r="I260" i="21"/>
  <c r="Q259" i="21"/>
  <c r="O259" i="21"/>
  <c r="I259" i="21"/>
  <c r="Q258" i="21"/>
  <c r="O258" i="21"/>
  <c r="I258" i="21"/>
  <c r="Q257" i="21"/>
  <c r="O257" i="21"/>
  <c r="I257" i="21"/>
  <c r="Q256" i="21"/>
  <c r="O256" i="21"/>
  <c r="I256" i="21"/>
  <c r="Q255" i="21"/>
  <c r="O255" i="21"/>
  <c r="I255" i="21"/>
  <c r="Q254" i="21"/>
  <c r="O254" i="21"/>
  <c r="I254" i="21"/>
  <c r="Q253" i="21"/>
  <c r="O253" i="21"/>
  <c r="I253" i="21"/>
  <c r="Q252" i="21"/>
  <c r="O252" i="21"/>
  <c r="I252" i="21"/>
  <c r="Q251" i="21"/>
  <c r="O251" i="21"/>
  <c r="I251" i="21"/>
  <c r="Q250" i="21"/>
  <c r="O250" i="21"/>
  <c r="I250" i="21"/>
  <c r="Q249" i="21"/>
  <c r="O249" i="21"/>
  <c r="I249" i="21"/>
  <c r="Q248" i="21"/>
  <c r="O248" i="21"/>
  <c r="I248" i="21"/>
  <c r="Q247" i="21"/>
  <c r="O247" i="21"/>
  <c r="I247" i="21"/>
  <c r="Q246" i="21"/>
  <c r="O246" i="21"/>
  <c r="I246" i="21"/>
  <c r="Q245" i="21"/>
  <c r="O245" i="21"/>
  <c r="I245" i="21"/>
  <c r="Q244" i="21"/>
  <c r="O244" i="21"/>
  <c r="I244" i="21"/>
  <c r="Q243" i="21"/>
  <c r="O243" i="21"/>
  <c r="I243" i="21"/>
  <c r="Q242" i="21"/>
  <c r="O242" i="21"/>
  <c r="I242" i="21"/>
  <c r="Q241" i="21"/>
  <c r="O241" i="21"/>
  <c r="I241" i="21"/>
  <c r="Q240" i="21"/>
  <c r="O240" i="21"/>
  <c r="I240" i="21"/>
  <c r="Q239" i="21"/>
  <c r="O239" i="21"/>
  <c r="I239" i="21"/>
  <c r="Q238" i="21"/>
  <c r="O238" i="21"/>
  <c r="I238" i="21"/>
  <c r="Q237" i="21"/>
  <c r="O237" i="21"/>
  <c r="I237" i="21"/>
  <c r="Q236" i="21"/>
  <c r="O236" i="21"/>
  <c r="I236" i="21"/>
  <c r="Q235" i="21"/>
  <c r="O235" i="21"/>
  <c r="I235" i="21"/>
  <c r="Q234" i="21"/>
  <c r="O234" i="21"/>
  <c r="I234" i="21"/>
  <c r="Q233" i="21"/>
  <c r="O233" i="21"/>
  <c r="I233" i="21"/>
  <c r="Q232" i="21"/>
  <c r="O232" i="21"/>
  <c r="I232" i="21"/>
  <c r="Q231" i="21"/>
  <c r="O231" i="21"/>
  <c r="I231" i="21"/>
  <c r="Q230" i="21"/>
  <c r="O230" i="21"/>
  <c r="I230" i="21"/>
  <c r="Q229" i="21"/>
  <c r="O229" i="21"/>
  <c r="I229" i="21"/>
  <c r="Q228" i="21"/>
  <c r="O228" i="21"/>
  <c r="I228" i="21"/>
  <c r="Q227" i="21"/>
  <c r="O227" i="21"/>
  <c r="I227" i="21"/>
  <c r="Q226" i="21"/>
  <c r="O226" i="21"/>
  <c r="I226" i="21"/>
  <c r="Q225" i="21"/>
  <c r="O225" i="21"/>
  <c r="I225" i="21"/>
  <c r="Q224" i="21"/>
  <c r="O224" i="21"/>
  <c r="I224" i="21"/>
  <c r="Q223" i="21"/>
  <c r="O223" i="21"/>
  <c r="I223" i="21"/>
  <c r="Q222" i="21"/>
  <c r="O222" i="21"/>
  <c r="I222" i="21"/>
  <c r="Q221" i="21"/>
  <c r="O221" i="21"/>
  <c r="I221" i="21"/>
  <c r="Q220" i="21"/>
  <c r="O220" i="21"/>
  <c r="I220" i="21"/>
  <c r="Q219" i="21"/>
  <c r="O219" i="21"/>
  <c r="I219" i="21"/>
  <c r="Q218" i="21"/>
  <c r="O218" i="21"/>
  <c r="I218" i="21"/>
  <c r="Q217" i="21"/>
  <c r="O217" i="21"/>
  <c r="I217" i="21"/>
  <c r="Q216" i="21"/>
  <c r="O216" i="21"/>
  <c r="I216" i="21"/>
  <c r="Q215" i="21"/>
  <c r="O215" i="21"/>
  <c r="I215" i="21"/>
  <c r="Q214" i="21"/>
  <c r="O214" i="21"/>
  <c r="I214" i="21"/>
  <c r="Q213" i="21"/>
  <c r="O213" i="21"/>
  <c r="I213" i="21"/>
  <c r="Q212" i="21"/>
  <c r="O212" i="21"/>
  <c r="I212" i="21"/>
  <c r="Q211" i="21"/>
  <c r="O211" i="21"/>
  <c r="I211" i="21"/>
  <c r="Q210" i="21"/>
  <c r="O210" i="21"/>
  <c r="I210" i="21"/>
  <c r="Q209" i="21"/>
  <c r="O209" i="21"/>
  <c r="I209" i="21"/>
  <c r="Q208" i="21"/>
  <c r="O208" i="21"/>
  <c r="I208" i="21"/>
  <c r="Q207" i="21"/>
  <c r="O207" i="21"/>
  <c r="I207" i="21"/>
  <c r="Q206" i="21"/>
  <c r="O206" i="21"/>
  <c r="I206" i="21"/>
  <c r="Q205" i="21"/>
  <c r="O205" i="21"/>
  <c r="I205" i="21"/>
  <c r="Q204" i="21"/>
  <c r="O204" i="21"/>
  <c r="I204" i="21"/>
  <c r="Q203" i="21"/>
  <c r="O203" i="21"/>
  <c r="I203" i="21"/>
  <c r="Q202" i="21"/>
  <c r="O202" i="21"/>
  <c r="I202" i="21"/>
  <c r="Q201" i="21"/>
  <c r="O201" i="21"/>
  <c r="I201" i="21"/>
  <c r="Q200" i="21"/>
  <c r="O200" i="21"/>
  <c r="I200" i="21"/>
  <c r="Q199" i="21"/>
  <c r="O199" i="21"/>
  <c r="I199" i="21"/>
  <c r="Q198" i="21"/>
  <c r="O198" i="21"/>
  <c r="I198" i="21"/>
  <c r="Q197" i="21"/>
  <c r="O197" i="21"/>
  <c r="I197" i="21"/>
  <c r="Q196" i="21"/>
  <c r="O196" i="21"/>
  <c r="I196" i="21"/>
  <c r="Q195" i="21"/>
  <c r="O195" i="21"/>
  <c r="I195" i="21"/>
  <c r="Q194" i="21"/>
  <c r="O194" i="21"/>
  <c r="I194" i="21"/>
  <c r="Q193" i="21"/>
  <c r="O193" i="21"/>
  <c r="I193" i="21"/>
  <c r="Q192" i="21"/>
  <c r="O192" i="21"/>
  <c r="I192" i="21"/>
  <c r="Q191" i="21"/>
  <c r="O191" i="21"/>
  <c r="I191" i="21"/>
  <c r="Q190" i="21"/>
  <c r="O190" i="21"/>
  <c r="I190" i="21"/>
  <c r="Q189" i="21"/>
  <c r="O189" i="21"/>
  <c r="I189" i="21"/>
  <c r="Q188" i="21"/>
  <c r="O188" i="21"/>
  <c r="I188" i="21"/>
  <c r="Q187" i="21"/>
  <c r="O187" i="21"/>
  <c r="I187" i="21"/>
  <c r="Q186" i="21"/>
  <c r="O186" i="21"/>
  <c r="I186" i="21"/>
  <c r="Q185" i="21"/>
  <c r="O185" i="21"/>
  <c r="I185" i="21"/>
  <c r="Q184" i="21"/>
  <c r="O184" i="21"/>
  <c r="I184" i="21"/>
  <c r="Q183" i="21"/>
  <c r="O183" i="21"/>
  <c r="I183" i="21"/>
  <c r="Q182" i="21"/>
  <c r="O182" i="21"/>
  <c r="I182" i="21"/>
  <c r="Q181" i="21"/>
  <c r="O181" i="21"/>
  <c r="I181" i="21"/>
  <c r="Q180" i="21"/>
  <c r="O180" i="21"/>
  <c r="I180" i="21"/>
  <c r="Q179" i="21"/>
  <c r="O179" i="21"/>
  <c r="I179" i="21"/>
  <c r="Q178" i="21"/>
  <c r="O178" i="21"/>
  <c r="I178" i="21"/>
  <c r="Q177" i="21"/>
  <c r="O177" i="21"/>
  <c r="I177" i="21"/>
  <c r="Q176" i="21"/>
  <c r="O176" i="21"/>
  <c r="I176" i="21"/>
  <c r="Q175" i="21"/>
  <c r="O175" i="21"/>
  <c r="I175" i="21"/>
  <c r="Q174" i="21"/>
  <c r="O174" i="21"/>
  <c r="I174" i="21"/>
  <c r="Q173" i="21"/>
  <c r="O173" i="21"/>
  <c r="I173" i="21"/>
  <c r="Q172" i="21"/>
  <c r="O172" i="21"/>
  <c r="I172" i="21"/>
  <c r="Q171" i="21"/>
  <c r="O171" i="21"/>
  <c r="I171" i="21"/>
  <c r="Q170" i="21"/>
  <c r="O170" i="21"/>
  <c r="I170" i="21"/>
  <c r="Q169" i="21"/>
  <c r="O169" i="21"/>
  <c r="I169" i="21"/>
  <c r="Q168" i="21"/>
  <c r="O168" i="21"/>
  <c r="I168" i="21"/>
  <c r="Q167" i="21"/>
  <c r="O167" i="21"/>
  <c r="I167" i="21"/>
  <c r="Q166" i="21"/>
  <c r="O166" i="21"/>
  <c r="I166" i="21"/>
  <c r="Q165" i="21"/>
  <c r="O165" i="21"/>
  <c r="I165" i="21"/>
  <c r="Q164" i="21"/>
  <c r="O164" i="21"/>
  <c r="I164" i="21"/>
  <c r="Q163" i="21"/>
  <c r="O163" i="21"/>
  <c r="I163" i="21"/>
  <c r="Q162" i="21"/>
  <c r="O162" i="21"/>
  <c r="I162" i="21"/>
  <c r="Q161" i="21"/>
  <c r="O161" i="21"/>
  <c r="I161" i="21"/>
  <c r="Q160" i="21"/>
  <c r="O160" i="21"/>
  <c r="I160" i="21"/>
  <c r="Q159" i="21"/>
  <c r="O159" i="21"/>
  <c r="I159" i="21"/>
  <c r="Q158" i="21"/>
  <c r="O158" i="21"/>
  <c r="I158" i="21"/>
  <c r="Q157" i="21"/>
  <c r="O157" i="21"/>
  <c r="I157" i="21"/>
  <c r="Q156" i="21"/>
  <c r="O156" i="21"/>
  <c r="I156" i="21"/>
  <c r="Q155" i="21"/>
  <c r="O155" i="21"/>
  <c r="I155" i="21"/>
  <c r="Q154" i="21"/>
  <c r="O154" i="21"/>
  <c r="I154" i="21"/>
  <c r="Q153" i="21"/>
  <c r="O153" i="21"/>
  <c r="I153" i="21"/>
  <c r="Q152" i="21"/>
  <c r="O152" i="21"/>
  <c r="I152" i="21"/>
  <c r="Q151" i="21"/>
  <c r="O151" i="21"/>
  <c r="I151" i="21"/>
  <c r="Q150" i="21"/>
  <c r="O150" i="21"/>
  <c r="I150" i="21"/>
  <c r="Q149" i="21"/>
  <c r="O149" i="21"/>
  <c r="I149" i="21"/>
  <c r="Q148" i="21"/>
  <c r="O148" i="21"/>
  <c r="I148" i="21"/>
  <c r="Q147" i="21"/>
  <c r="O147" i="21"/>
  <c r="I147" i="21"/>
  <c r="Q146" i="21"/>
  <c r="O146" i="21"/>
  <c r="I146" i="21"/>
  <c r="Q145" i="21"/>
  <c r="O145" i="21"/>
  <c r="I145" i="21"/>
  <c r="Q144" i="21"/>
  <c r="O144" i="21"/>
  <c r="I144" i="21"/>
  <c r="Q143" i="21"/>
  <c r="O143" i="21"/>
  <c r="I143" i="21"/>
  <c r="Q142" i="21"/>
  <c r="O142" i="21"/>
  <c r="I142" i="21"/>
  <c r="Q141" i="21"/>
  <c r="O141" i="21"/>
  <c r="I141" i="21"/>
  <c r="Q140" i="21"/>
  <c r="O140" i="21"/>
  <c r="I140" i="21"/>
  <c r="Q139" i="21"/>
  <c r="O139" i="21"/>
  <c r="I139" i="21"/>
  <c r="Q138" i="21"/>
  <c r="O138" i="21"/>
  <c r="I138" i="21"/>
  <c r="Q137" i="21"/>
  <c r="O137" i="21"/>
  <c r="I137" i="21"/>
  <c r="Q136" i="21"/>
  <c r="O136" i="21"/>
  <c r="I136" i="21"/>
  <c r="Q135" i="21"/>
  <c r="O135" i="21"/>
  <c r="I135" i="21"/>
  <c r="Q134" i="21"/>
  <c r="O134" i="21"/>
  <c r="I134" i="21"/>
  <c r="Q133" i="21"/>
  <c r="O133" i="21"/>
  <c r="I133" i="21"/>
  <c r="Q132" i="21"/>
  <c r="O132" i="21"/>
  <c r="I132" i="21"/>
  <c r="Q131" i="21"/>
  <c r="O131" i="21"/>
  <c r="I131" i="21"/>
  <c r="Q130" i="21"/>
  <c r="O130" i="21"/>
  <c r="I130" i="21"/>
  <c r="Q129" i="21"/>
  <c r="O129" i="21"/>
  <c r="I129" i="21"/>
  <c r="Q128" i="21"/>
  <c r="O128" i="21"/>
  <c r="I128" i="21"/>
  <c r="Q127" i="21"/>
  <c r="O127" i="21"/>
  <c r="I127" i="21"/>
  <c r="Q126" i="21"/>
  <c r="O126" i="21"/>
  <c r="I126" i="21"/>
  <c r="Q125" i="21"/>
  <c r="O125" i="21"/>
  <c r="I125" i="21"/>
  <c r="Q124" i="21"/>
  <c r="O124" i="21"/>
  <c r="I124" i="21"/>
  <c r="Q123" i="21"/>
  <c r="O123" i="21"/>
  <c r="I123" i="21"/>
  <c r="Q122" i="21"/>
  <c r="O122" i="21"/>
  <c r="I122" i="21"/>
  <c r="Q121" i="21"/>
  <c r="O121" i="21"/>
  <c r="I121" i="21"/>
  <c r="Q120" i="21"/>
  <c r="O120" i="21"/>
  <c r="I120" i="21"/>
  <c r="Q119" i="21"/>
  <c r="O119" i="21"/>
  <c r="I119" i="21"/>
  <c r="Q118" i="21"/>
  <c r="O118" i="21"/>
  <c r="I118" i="21"/>
  <c r="Q117" i="21"/>
  <c r="O117" i="21"/>
  <c r="I117" i="21"/>
  <c r="Q116" i="21"/>
  <c r="O116" i="21"/>
  <c r="I116" i="21"/>
  <c r="Q115" i="21"/>
  <c r="O115" i="21"/>
  <c r="I115" i="21"/>
  <c r="Q114" i="21"/>
  <c r="O114" i="21"/>
  <c r="I114" i="21"/>
  <c r="Q113" i="21"/>
  <c r="O113" i="21"/>
  <c r="I113" i="21"/>
  <c r="Q112" i="21"/>
  <c r="O112" i="21"/>
  <c r="I112" i="21"/>
  <c r="Q111" i="21"/>
  <c r="O111" i="21"/>
  <c r="I111" i="21"/>
  <c r="Q110" i="21"/>
  <c r="O110" i="21"/>
  <c r="I110" i="21"/>
  <c r="Q109" i="21"/>
  <c r="O109" i="21"/>
  <c r="I109" i="21"/>
  <c r="Q108" i="21"/>
  <c r="O108" i="21"/>
  <c r="I108" i="21"/>
  <c r="Q107" i="21"/>
  <c r="O107" i="21"/>
  <c r="I107" i="21"/>
  <c r="Q106" i="21"/>
  <c r="O106" i="21"/>
  <c r="I106" i="21"/>
  <c r="Q105" i="21"/>
  <c r="O105" i="21"/>
  <c r="I105" i="21"/>
  <c r="Q104" i="21"/>
  <c r="O104" i="21"/>
  <c r="I104" i="21"/>
  <c r="Q103" i="21"/>
  <c r="O103" i="21"/>
  <c r="I103" i="21"/>
  <c r="Q102" i="21"/>
  <c r="O102" i="21"/>
  <c r="I102" i="21"/>
  <c r="Q101" i="21"/>
  <c r="O101" i="21"/>
  <c r="I101" i="21"/>
  <c r="Q100" i="21"/>
  <c r="O100" i="21"/>
  <c r="I100" i="21"/>
  <c r="Q99" i="21"/>
  <c r="O99" i="21"/>
  <c r="I99" i="21"/>
  <c r="Q98" i="21"/>
  <c r="O98" i="21"/>
  <c r="I98" i="21"/>
  <c r="Q97" i="21"/>
  <c r="O97" i="21"/>
  <c r="I97" i="21"/>
  <c r="Q96" i="21"/>
  <c r="O96" i="21"/>
  <c r="I96" i="21"/>
  <c r="Q95" i="21"/>
  <c r="O95" i="21"/>
  <c r="I95" i="21"/>
  <c r="Q94" i="21"/>
  <c r="O94" i="21"/>
  <c r="I94" i="21"/>
  <c r="Q93" i="21"/>
  <c r="O93" i="21"/>
  <c r="I93" i="21"/>
  <c r="Q92" i="21"/>
  <c r="O92" i="21"/>
  <c r="I92" i="21"/>
  <c r="Q91" i="21"/>
  <c r="O91" i="21"/>
  <c r="I91" i="21"/>
  <c r="Q90" i="21"/>
  <c r="O90" i="21"/>
  <c r="I90" i="21"/>
  <c r="Q89" i="21"/>
  <c r="O89" i="21"/>
  <c r="I89" i="21"/>
  <c r="Q88" i="21"/>
  <c r="O88" i="21"/>
  <c r="I88" i="21"/>
  <c r="Q87" i="21"/>
  <c r="O87" i="21"/>
  <c r="I87" i="21"/>
  <c r="Q86" i="21"/>
  <c r="O86" i="21"/>
  <c r="I86" i="21"/>
  <c r="Q85" i="21"/>
  <c r="O85" i="21"/>
  <c r="I85" i="21"/>
  <c r="Q84" i="21"/>
  <c r="O84" i="21"/>
  <c r="I84" i="21"/>
  <c r="Q83" i="21"/>
  <c r="O83" i="21"/>
  <c r="I83" i="21"/>
  <c r="Q82" i="21"/>
  <c r="O82" i="21"/>
  <c r="I82" i="21"/>
  <c r="Q81" i="21"/>
  <c r="O81" i="21"/>
  <c r="I81" i="21"/>
  <c r="Q80" i="21"/>
  <c r="O80" i="21"/>
  <c r="I80" i="21"/>
  <c r="Q79" i="21"/>
  <c r="O79" i="21"/>
  <c r="I79" i="21"/>
  <c r="Q78" i="21"/>
  <c r="O78" i="21"/>
  <c r="I78" i="21"/>
  <c r="Q77" i="21"/>
  <c r="O77" i="21"/>
  <c r="I77" i="21"/>
  <c r="Q76" i="21"/>
  <c r="O76" i="21"/>
  <c r="I76" i="21"/>
  <c r="Q75" i="21"/>
  <c r="O75" i="21"/>
  <c r="I75" i="21"/>
  <c r="Q74" i="21"/>
  <c r="O74" i="21"/>
  <c r="I74" i="21"/>
  <c r="Q73" i="21"/>
  <c r="O73" i="21"/>
  <c r="I73" i="21"/>
  <c r="Q72" i="21"/>
  <c r="O72" i="21"/>
  <c r="I72" i="21"/>
  <c r="Q71" i="21"/>
  <c r="O71" i="21"/>
  <c r="I71" i="21"/>
  <c r="Q70" i="21"/>
  <c r="O70" i="21"/>
  <c r="I70" i="21"/>
  <c r="Q69" i="21"/>
  <c r="O69" i="21"/>
  <c r="I69" i="21"/>
  <c r="Q68" i="21"/>
  <c r="O68" i="21"/>
  <c r="I68" i="21"/>
  <c r="Q67" i="21"/>
  <c r="O67" i="21"/>
  <c r="I67" i="21"/>
  <c r="Q66" i="21"/>
  <c r="O66" i="21"/>
  <c r="I66" i="21"/>
  <c r="Q65" i="21"/>
  <c r="O65" i="21"/>
  <c r="I65" i="21"/>
  <c r="Q64" i="21"/>
  <c r="O64" i="21"/>
  <c r="I64" i="21"/>
  <c r="Q63" i="21"/>
  <c r="O63" i="21"/>
  <c r="I63" i="21"/>
  <c r="Q62" i="21"/>
  <c r="O62" i="21"/>
  <c r="I62" i="21"/>
  <c r="Q61" i="21"/>
  <c r="O61" i="21"/>
  <c r="I61" i="21"/>
  <c r="Q60" i="21"/>
  <c r="O60" i="21"/>
  <c r="I60" i="21"/>
  <c r="Q59" i="21"/>
  <c r="O59" i="21"/>
  <c r="I59" i="21"/>
  <c r="Q58" i="21"/>
  <c r="O58" i="21"/>
  <c r="I58" i="21"/>
  <c r="Q57" i="21"/>
  <c r="O57" i="21"/>
  <c r="I57" i="21"/>
  <c r="Q56" i="21"/>
  <c r="O56" i="21"/>
  <c r="I56" i="21"/>
  <c r="Q55" i="21"/>
  <c r="O55" i="21"/>
  <c r="I55" i="21"/>
  <c r="Q54" i="21"/>
  <c r="O54" i="21"/>
  <c r="I54" i="21"/>
  <c r="Q53" i="21"/>
  <c r="O53" i="21"/>
  <c r="I53" i="21"/>
  <c r="Q52" i="21"/>
  <c r="O52" i="21"/>
  <c r="I52" i="21"/>
  <c r="Q51" i="21"/>
  <c r="O51" i="21"/>
  <c r="I51" i="21"/>
  <c r="Q50" i="21"/>
  <c r="O50" i="21"/>
  <c r="I50" i="21"/>
  <c r="Q49" i="21"/>
  <c r="O49" i="21"/>
  <c r="I49" i="21"/>
  <c r="Q48" i="21"/>
  <c r="O48" i="21"/>
  <c r="I48" i="21"/>
  <c r="Q47" i="21"/>
  <c r="O47" i="21"/>
  <c r="I47" i="21"/>
  <c r="Q46" i="21"/>
  <c r="O46" i="21"/>
  <c r="I46" i="21"/>
  <c r="Q45" i="21"/>
  <c r="O45" i="21"/>
  <c r="I45" i="21"/>
  <c r="Q44" i="21"/>
  <c r="O44" i="21"/>
  <c r="I44" i="21"/>
  <c r="Q43" i="21"/>
  <c r="O43" i="21"/>
  <c r="I43" i="21"/>
  <c r="Q42" i="21"/>
  <c r="O42" i="21"/>
  <c r="I42" i="21"/>
  <c r="Q41" i="21"/>
  <c r="O41" i="21"/>
  <c r="I41" i="21"/>
  <c r="Q40" i="21"/>
  <c r="O40" i="21"/>
  <c r="I40" i="21"/>
  <c r="Q39" i="21"/>
  <c r="O39" i="21"/>
  <c r="I39" i="21"/>
  <c r="Q38" i="21"/>
  <c r="O38" i="21"/>
  <c r="I38" i="21"/>
  <c r="Q37" i="21"/>
  <c r="O37" i="21"/>
  <c r="I37" i="21"/>
  <c r="Q36" i="21"/>
  <c r="O36" i="21"/>
  <c r="I36" i="21"/>
  <c r="Q35" i="21"/>
  <c r="O35" i="21"/>
  <c r="I35" i="21"/>
  <c r="Q34" i="21"/>
  <c r="O34" i="21"/>
  <c r="I34" i="21"/>
  <c r="Q33" i="21"/>
  <c r="O33" i="21"/>
  <c r="I33" i="21"/>
  <c r="Q32" i="21"/>
  <c r="O32" i="21"/>
  <c r="I32" i="21"/>
  <c r="Q31" i="21"/>
  <c r="O31" i="21"/>
  <c r="I31" i="21"/>
  <c r="Q30" i="21"/>
  <c r="O30" i="21"/>
  <c r="I30" i="21"/>
  <c r="Q29" i="21"/>
  <c r="O29" i="21"/>
  <c r="I29" i="21"/>
  <c r="Q28" i="21"/>
  <c r="O28" i="21"/>
  <c r="I28" i="21"/>
  <c r="Q27" i="21"/>
  <c r="O27" i="21"/>
  <c r="I27" i="21"/>
  <c r="Q26" i="21"/>
  <c r="O26" i="21"/>
  <c r="I26" i="21"/>
  <c r="Q25" i="21"/>
  <c r="O25" i="21"/>
  <c r="I25" i="21"/>
  <c r="Q24" i="21"/>
  <c r="O24" i="21"/>
  <c r="I24" i="21"/>
  <c r="Q23" i="21"/>
  <c r="O23" i="21"/>
  <c r="I23" i="21"/>
  <c r="Q22" i="21"/>
  <c r="O22" i="21"/>
  <c r="I22" i="21"/>
  <c r="Q21" i="21"/>
  <c r="O21" i="21"/>
  <c r="I21" i="21"/>
  <c r="Q20" i="21"/>
  <c r="O20" i="21"/>
  <c r="I20" i="21"/>
  <c r="Q19" i="21"/>
  <c r="O19" i="21"/>
  <c r="I19" i="21"/>
  <c r="Q18" i="21"/>
  <c r="O18" i="21"/>
  <c r="I18" i="21"/>
  <c r="Q17" i="21"/>
  <c r="O17" i="21"/>
  <c r="I17" i="21"/>
  <c r="Q16" i="21"/>
  <c r="O16" i="21"/>
  <c r="I16" i="21"/>
  <c r="Q15" i="21"/>
  <c r="O15" i="21"/>
  <c r="I15" i="21"/>
  <c r="Q14" i="21"/>
  <c r="O14" i="21"/>
  <c r="I14" i="21"/>
  <c r="Q13" i="21"/>
  <c r="O13" i="21"/>
  <c r="I13" i="21"/>
  <c r="Q12" i="21"/>
  <c r="O12" i="21"/>
  <c r="I12" i="21"/>
  <c r="Q11" i="21"/>
  <c r="O11" i="21"/>
  <c r="I11" i="21"/>
  <c r="Q10" i="21"/>
  <c r="O10" i="21"/>
  <c r="I10" i="21"/>
  <c r="Q9" i="21"/>
  <c r="O9" i="21"/>
  <c r="I9" i="21"/>
  <c r="Q8" i="21"/>
  <c r="O8" i="21"/>
  <c r="I8" i="21"/>
  <c r="Q7" i="21"/>
  <c r="O7" i="21"/>
  <c r="I7" i="21"/>
  <c r="I311" i="21" l="1"/>
  <c r="Q311" i="21"/>
  <c r="T16" i="10" s="1"/>
  <c r="V16" i="10"/>
  <c r="O311" i="21"/>
  <c r="C314" i="19" l="1"/>
  <c r="I314" i="19"/>
  <c r="H314" i="19"/>
  <c r="G314" i="19"/>
  <c r="F314" i="19"/>
  <c r="E314" i="19"/>
  <c r="D314" i="19"/>
  <c r="D311" i="16"/>
  <c r="C311" i="16"/>
  <c r="J313" i="19" l="1"/>
  <c r="J312" i="19"/>
  <c r="J311" i="19"/>
  <c r="C311" i="18"/>
  <c r="F11" i="10" l="1"/>
  <c r="D314" i="17"/>
  <c r="C314" i="17"/>
  <c r="O312" i="15"/>
  <c r="O311" i="15"/>
  <c r="O310" i="15"/>
  <c r="I311" i="15"/>
  <c r="Q312" i="15"/>
  <c r="Q311" i="15"/>
  <c r="Q310" i="15"/>
  <c r="C313" i="15"/>
  <c r="I312" i="15"/>
  <c r="I310" i="15"/>
  <c r="S313" i="15"/>
  <c r="R313" i="15"/>
  <c r="N313" i="15"/>
  <c r="M313" i="15"/>
  <c r="L313" i="15"/>
  <c r="K313" i="15"/>
  <c r="H313" i="15"/>
  <c r="G313" i="15"/>
  <c r="F313" i="15"/>
  <c r="D313" i="15"/>
  <c r="E313" i="15"/>
  <c r="C17" i="6" l="1"/>
  <c r="J310" i="19" l="1"/>
  <c r="J309" i="19"/>
  <c r="J308" i="19"/>
  <c r="J307" i="19"/>
  <c r="J306" i="19"/>
  <c r="J305" i="19"/>
  <c r="J304" i="19"/>
  <c r="J303" i="19"/>
  <c r="J302" i="19"/>
  <c r="J301" i="19"/>
  <c r="J300" i="19"/>
  <c r="J299" i="19"/>
  <c r="J298" i="19"/>
  <c r="J297" i="19"/>
  <c r="J296" i="19"/>
  <c r="J295" i="19"/>
  <c r="J294" i="19"/>
  <c r="J293" i="19"/>
  <c r="J292" i="19"/>
  <c r="J291" i="19"/>
  <c r="J290" i="19"/>
  <c r="J289" i="19"/>
  <c r="J288" i="19"/>
  <c r="J287" i="19"/>
  <c r="J286" i="19"/>
  <c r="J285" i="19"/>
  <c r="J284" i="19"/>
  <c r="J283" i="19"/>
  <c r="J282" i="19"/>
  <c r="J281" i="19"/>
  <c r="J280" i="19"/>
  <c r="J279" i="19"/>
  <c r="J278" i="19"/>
  <c r="J277" i="19"/>
  <c r="J276" i="19"/>
  <c r="J275" i="19"/>
  <c r="J274" i="19"/>
  <c r="J273" i="19"/>
  <c r="J272" i="19"/>
  <c r="J271" i="19"/>
  <c r="J270" i="19"/>
  <c r="J269" i="19"/>
  <c r="J268" i="19"/>
  <c r="J267" i="19"/>
  <c r="J266" i="19"/>
  <c r="J265" i="19"/>
  <c r="J264" i="19"/>
  <c r="J263" i="19"/>
  <c r="J262" i="19"/>
  <c r="J261" i="19"/>
  <c r="J260" i="19"/>
  <c r="J259" i="19"/>
  <c r="J258" i="19"/>
  <c r="J257" i="19"/>
  <c r="J256" i="19"/>
  <c r="J255" i="19"/>
  <c r="J254" i="19"/>
  <c r="J253" i="19"/>
  <c r="J252" i="19"/>
  <c r="J251" i="19"/>
  <c r="J250" i="19"/>
  <c r="J249" i="19"/>
  <c r="J248" i="19"/>
  <c r="J247" i="19"/>
  <c r="J246" i="19"/>
  <c r="J245" i="19"/>
  <c r="J244" i="19"/>
  <c r="J243" i="19"/>
  <c r="J242" i="19"/>
  <c r="J241" i="19"/>
  <c r="J240" i="19"/>
  <c r="J239" i="19"/>
  <c r="J238" i="19"/>
  <c r="J237" i="19"/>
  <c r="J236" i="19"/>
  <c r="J235" i="19"/>
  <c r="J234" i="19"/>
  <c r="J233" i="19"/>
  <c r="J232" i="19"/>
  <c r="J231" i="19"/>
  <c r="J230" i="19"/>
  <c r="J229" i="19"/>
  <c r="J228" i="19"/>
  <c r="J227" i="19"/>
  <c r="J226" i="19"/>
  <c r="J225" i="19"/>
  <c r="J224" i="19"/>
  <c r="J223" i="19"/>
  <c r="J222" i="19"/>
  <c r="J221" i="19"/>
  <c r="J220" i="19"/>
  <c r="J219" i="19"/>
  <c r="J218" i="19"/>
  <c r="J217" i="19"/>
  <c r="J216" i="19"/>
  <c r="J215" i="19"/>
  <c r="J214" i="19"/>
  <c r="J213" i="19"/>
  <c r="J212" i="19"/>
  <c r="J211" i="19"/>
  <c r="J210" i="19"/>
  <c r="J209" i="19"/>
  <c r="J208" i="19"/>
  <c r="J207" i="19"/>
  <c r="J206" i="19"/>
  <c r="J205" i="19"/>
  <c r="J204" i="19"/>
  <c r="J203" i="19"/>
  <c r="J202" i="19"/>
  <c r="J201" i="19"/>
  <c r="J200" i="19"/>
  <c r="J199" i="19"/>
  <c r="J198" i="19"/>
  <c r="J197" i="19"/>
  <c r="J196" i="19"/>
  <c r="J195" i="19"/>
  <c r="J194" i="19"/>
  <c r="J193" i="19"/>
  <c r="J192" i="19"/>
  <c r="J191" i="19"/>
  <c r="J190" i="19"/>
  <c r="J189" i="19"/>
  <c r="J188" i="19"/>
  <c r="J187" i="19"/>
  <c r="J186" i="19"/>
  <c r="J185" i="19"/>
  <c r="J184" i="19"/>
  <c r="J183" i="19"/>
  <c r="J182" i="19"/>
  <c r="J181" i="19"/>
  <c r="J180" i="19"/>
  <c r="J179" i="19"/>
  <c r="J178" i="19"/>
  <c r="J177" i="19"/>
  <c r="J176" i="19"/>
  <c r="J175" i="19"/>
  <c r="J174" i="19"/>
  <c r="J173" i="19"/>
  <c r="J172" i="19"/>
  <c r="J171" i="19"/>
  <c r="J170" i="19"/>
  <c r="J169" i="19"/>
  <c r="J168" i="19"/>
  <c r="J167" i="19"/>
  <c r="J166" i="19"/>
  <c r="J165" i="19"/>
  <c r="J164" i="19"/>
  <c r="J163" i="19"/>
  <c r="J162" i="19"/>
  <c r="J161" i="19"/>
  <c r="J160" i="19"/>
  <c r="J159" i="19"/>
  <c r="J158" i="19"/>
  <c r="J157" i="19"/>
  <c r="J156" i="19"/>
  <c r="J155" i="19"/>
  <c r="J154" i="19"/>
  <c r="J153" i="19"/>
  <c r="J152" i="19"/>
  <c r="J151" i="19"/>
  <c r="J150" i="19"/>
  <c r="J149" i="19"/>
  <c r="J148" i="19"/>
  <c r="J147" i="19"/>
  <c r="J146" i="19"/>
  <c r="J145" i="19"/>
  <c r="J144" i="19"/>
  <c r="J143" i="19"/>
  <c r="J142" i="19"/>
  <c r="J141" i="19"/>
  <c r="J140" i="19"/>
  <c r="J139" i="19"/>
  <c r="J138" i="19"/>
  <c r="J137" i="19"/>
  <c r="J136" i="19"/>
  <c r="J135" i="19"/>
  <c r="J134" i="19"/>
  <c r="J133" i="19"/>
  <c r="J132" i="19"/>
  <c r="J131" i="19"/>
  <c r="J130" i="19"/>
  <c r="J129" i="19"/>
  <c r="J128" i="19"/>
  <c r="J127" i="19"/>
  <c r="J126" i="19"/>
  <c r="J125" i="19"/>
  <c r="J124" i="19"/>
  <c r="J123" i="19"/>
  <c r="J122" i="19"/>
  <c r="J121" i="19"/>
  <c r="J120" i="19"/>
  <c r="J119" i="19"/>
  <c r="J118" i="19"/>
  <c r="J117" i="19"/>
  <c r="J116" i="19"/>
  <c r="J115" i="19"/>
  <c r="J114" i="19"/>
  <c r="J113" i="19"/>
  <c r="J112" i="19"/>
  <c r="J111" i="19"/>
  <c r="J110" i="19"/>
  <c r="J109" i="19"/>
  <c r="J108" i="19"/>
  <c r="J107" i="19"/>
  <c r="J106" i="19"/>
  <c r="J105" i="19"/>
  <c r="J104" i="19"/>
  <c r="J103" i="19"/>
  <c r="J102" i="19"/>
  <c r="J101" i="19"/>
  <c r="J100" i="19"/>
  <c r="J99" i="19"/>
  <c r="J98" i="19"/>
  <c r="J97" i="19"/>
  <c r="J96" i="19"/>
  <c r="J95" i="19"/>
  <c r="J94" i="19"/>
  <c r="J93" i="19"/>
  <c r="J92" i="19"/>
  <c r="J91" i="19"/>
  <c r="J90" i="19"/>
  <c r="J89" i="19"/>
  <c r="J88" i="19"/>
  <c r="J87" i="19"/>
  <c r="J86" i="19"/>
  <c r="J85" i="19"/>
  <c r="J84" i="19"/>
  <c r="J83" i="19"/>
  <c r="J82" i="19"/>
  <c r="J81" i="19"/>
  <c r="J80" i="19"/>
  <c r="J79" i="19"/>
  <c r="J78" i="19"/>
  <c r="J77" i="19"/>
  <c r="J76" i="19"/>
  <c r="J75" i="19"/>
  <c r="J74" i="19"/>
  <c r="J73" i="19"/>
  <c r="J72" i="19"/>
  <c r="J71" i="19"/>
  <c r="J70" i="19"/>
  <c r="J69" i="19"/>
  <c r="J68" i="19"/>
  <c r="J67" i="19"/>
  <c r="J66" i="19"/>
  <c r="J65" i="19"/>
  <c r="J64" i="19"/>
  <c r="J63" i="19"/>
  <c r="J62" i="19"/>
  <c r="J61" i="19"/>
  <c r="J60" i="19"/>
  <c r="J59" i="19"/>
  <c r="J58" i="19"/>
  <c r="J57" i="19"/>
  <c r="J56" i="19"/>
  <c r="J55" i="19"/>
  <c r="J54" i="19"/>
  <c r="J53" i="19"/>
  <c r="J52" i="19"/>
  <c r="J51" i="19"/>
  <c r="J50" i="19"/>
  <c r="J49" i="19"/>
  <c r="J48" i="19"/>
  <c r="J47" i="19"/>
  <c r="J46" i="19"/>
  <c r="J45" i="19"/>
  <c r="J44" i="19"/>
  <c r="J43" i="19"/>
  <c r="J42" i="19"/>
  <c r="J41" i="19"/>
  <c r="J40" i="19"/>
  <c r="J39" i="19"/>
  <c r="J38" i="19"/>
  <c r="J37" i="19"/>
  <c r="J36" i="19"/>
  <c r="J35" i="19"/>
  <c r="J34" i="19"/>
  <c r="J33" i="19"/>
  <c r="J32" i="19"/>
  <c r="J31" i="19"/>
  <c r="J30" i="19"/>
  <c r="J29" i="19"/>
  <c r="J28" i="19"/>
  <c r="J27" i="19"/>
  <c r="J26" i="19"/>
  <c r="J25" i="19"/>
  <c r="J24" i="19"/>
  <c r="J23" i="19"/>
  <c r="J22" i="19"/>
  <c r="J21" i="19"/>
  <c r="J20" i="19"/>
  <c r="J19" i="19"/>
  <c r="J18" i="19"/>
  <c r="J17" i="19"/>
  <c r="J16" i="19"/>
  <c r="J15" i="19"/>
  <c r="J14" i="19"/>
  <c r="J13" i="19"/>
  <c r="J12" i="19"/>
  <c r="J11" i="19"/>
  <c r="J10" i="19"/>
  <c r="J9" i="19"/>
  <c r="J8" i="19"/>
  <c r="J7" i="19"/>
  <c r="G11" i="10"/>
  <c r="J314" i="19" l="1"/>
  <c r="K11" i="10" l="1"/>
  <c r="L11" i="10"/>
  <c r="J11" i="10"/>
  <c r="V11" i="10"/>
  <c r="R11" i="10"/>
  <c r="Q11" i="10"/>
  <c r="P11" i="10"/>
  <c r="O11" i="10"/>
  <c r="M11" i="10"/>
  <c r="H11" i="10"/>
  <c r="F74" i="10" s="1"/>
  <c r="Q309" i="15"/>
  <c r="O309" i="15"/>
  <c r="I309" i="15"/>
  <c r="Q308" i="15"/>
  <c r="O308" i="15"/>
  <c r="I308" i="15"/>
  <c r="Q307" i="15"/>
  <c r="O307" i="15"/>
  <c r="I307" i="15"/>
  <c r="Q306" i="15"/>
  <c r="O306" i="15"/>
  <c r="I306" i="15"/>
  <c r="Q305" i="15"/>
  <c r="O305" i="15"/>
  <c r="I305" i="15"/>
  <c r="Q304" i="15"/>
  <c r="O304" i="15"/>
  <c r="I304" i="15"/>
  <c r="Q303" i="15"/>
  <c r="O303" i="15"/>
  <c r="I303" i="15"/>
  <c r="Q302" i="15"/>
  <c r="O302" i="15"/>
  <c r="I302" i="15"/>
  <c r="Q301" i="15"/>
  <c r="O301" i="15"/>
  <c r="I301" i="15"/>
  <c r="Q300" i="15"/>
  <c r="O300" i="15"/>
  <c r="I300" i="15"/>
  <c r="Q299" i="15"/>
  <c r="O299" i="15"/>
  <c r="I299" i="15"/>
  <c r="Q298" i="15"/>
  <c r="O298" i="15"/>
  <c r="I298" i="15"/>
  <c r="Q297" i="15"/>
  <c r="O297" i="15"/>
  <c r="I297" i="15"/>
  <c r="Q296" i="15"/>
  <c r="O296" i="15"/>
  <c r="I296" i="15"/>
  <c r="Q295" i="15"/>
  <c r="O295" i="15"/>
  <c r="I295" i="15"/>
  <c r="Q294" i="15"/>
  <c r="O294" i="15"/>
  <c r="I294" i="15"/>
  <c r="Q293" i="15"/>
  <c r="O293" i="15"/>
  <c r="I293" i="15"/>
  <c r="Q292" i="15"/>
  <c r="O292" i="15"/>
  <c r="I292" i="15"/>
  <c r="Q291" i="15"/>
  <c r="O291" i="15"/>
  <c r="I291" i="15"/>
  <c r="Q290" i="15"/>
  <c r="O290" i="15"/>
  <c r="I290" i="15"/>
  <c r="Q289" i="15"/>
  <c r="O289" i="15"/>
  <c r="I289" i="15"/>
  <c r="Q288" i="15"/>
  <c r="O288" i="15"/>
  <c r="I288" i="15"/>
  <c r="Q287" i="15"/>
  <c r="O287" i="15"/>
  <c r="I287" i="15"/>
  <c r="Q286" i="15"/>
  <c r="O286" i="15"/>
  <c r="I286" i="15"/>
  <c r="Q285" i="15"/>
  <c r="O285" i="15"/>
  <c r="I285" i="15"/>
  <c r="Q284" i="15"/>
  <c r="O284" i="15"/>
  <c r="I284" i="15"/>
  <c r="Q283" i="15"/>
  <c r="O283" i="15"/>
  <c r="I283" i="15"/>
  <c r="Q282" i="15"/>
  <c r="O282" i="15"/>
  <c r="I282" i="15"/>
  <c r="Q281" i="15"/>
  <c r="O281" i="15"/>
  <c r="I281" i="15"/>
  <c r="Q280" i="15"/>
  <c r="O280" i="15"/>
  <c r="I280" i="15"/>
  <c r="Q279" i="15"/>
  <c r="O279" i="15"/>
  <c r="I279" i="15"/>
  <c r="Q278" i="15"/>
  <c r="O278" i="15"/>
  <c r="I278" i="15"/>
  <c r="Q277" i="15"/>
  <c r="O277" i="15"/>
  <c r="I277" i="15"/>
  <c r="Q276" i="15"/>
  <c r="O276" i="15"/>
  <c r="I276" i="15"/>
  <c r="Q275" i="15"/>
  <c r="O275" i="15"/>
  <c r="I275" i="15"/>
  <c r="Q274" i="15"/>
  <c r="O274" i="15"/>
  <c r="I274" i="15"/>
  <c r="Q273" i="15"/>
  <c r="O273" i="15"/>
  <c r="I273" i="15"/>
  <c r="Q272" i="15"/>
  <c r="O272" i="15"/>
  <c r="I272" i="15"/>
  <c r="Q271" i="15"/>
  <c r="O271" i="15"/>
  <c r="I271" i="15"/>
  <c r="Q270" i="15"/>
  <c r="O270" i="15"/>
  <c r="I270" i="15"/>
  <c r="Q269" i="15"/>
  <c r="O269" i="15"/>
  <c r="I269" i="15"/>
  <c r="Q268" i="15"/>
  <c r="O268" i="15"/>
  <c r="I268" i="15"/>
  <c r="Q267" i="15"/>
  <c r="O267" i="15"/>
  <c r="I267" i="15"/>
  <c r="Q266" i="15"/>
  <c r="O266" i="15"/>
  <c r="I266" i="15"/>
  <c r="Q265" i="15"/>
  <c r="O265" i="15"/>
  <c r="I265" i="15"/>
  <c r="Q264" i="15"/>
  <c r="O264" i="15"/>
  <c r="I264" i="15"/>
  <c r="Q263" i="15"/>
  <c r="O263" i="15"/>
  <c r="I263" i="15"/>
  <c r="Q262" i="15"/>
  <c r="O262" i="15"/>
  <c r="I262" i="15"/>
  <c r="Q261" i="15"/>
  <c r="O261" i="15"/>
  <c r="I261" i="15"/>
  <c r="Q260" i="15"/>
  <c r="O260" i="15"/>
  <c r="I260" i="15"/>
  <c r="Q259" i="15"/>
  <c r="O259" i="15"/>
  <c r="I259" i="15"/>
  <c r="Q258" i="15"/>
  <c r="O258" i="15"/>
  <c r="I258" i="15"/>
  <c r="Q257" i="15"/>
  <c r="O257" i="15"/>
  <c r="I257" i="15"/>
  <c r="Q256" i="15"/>
  <c r="O256" i="15"/>
  <c r="I256" i="15"/>
  <c r="Q255" i="15"/>
  <c r="O255" i="15"/>
  <c r="I255" i="15"/>
  <c r="Q254" i="15"/>
  <c r="O254" i="15"/>
  <c r="I254" i="15"/>
  <c r="Q253" i="15"/>
  <c r="O253" i="15"/>
  <c r="I253" i="15"/>
  <c r="Q252" i="15"/>
  <c r="O252" i="15"/>
  <c r="I252" i="15"/>
  <c r="Q251" i="15"/>
  <c r="O251" i="15"/>
  <c r="I251" i="15"/>
  <c r="Q250" i="15"/>
  <c r="O250" i="15"/>
  <c r="I250" i="15"/>
  <c r="Q249" i="15"/>
  <c r="O249" i="15"/>
  <c r="I249" i="15"/>
  <c r="Q248" i="15"/>
  <c r="O248" i="15"/>
  <c r="I248" i="15"/>
  <c r="Q247" i="15"/>
  <c r="O247" i="15"/>
  <c r="I247" i="15"/>
  <c r="Q246" i="15"/>
  <c r="O246" i="15"/>
  <c r="I246" i="15"/>
  <c r="Q245" i="15"/>
  <c r="O245" i="15"/>
  <c r="I245" i="15"/>
  <c r="Q244" i="15"/>
  <c r="O244" i="15"/>
  <c r="I244" i="15"/>
  <c r="Q243" i="15"/>
  <c r="O243" i="15"/>
  <c r="I243" i="15"/>
  <c r="Q242" i="15"/>
  <c r="O242" i="15"/>
  <c r="I242" i="15"/>
  <c r="Q241" i="15"/>
  <c r="O241" i="15"/>
  <c r="I241" i="15"/>
  <c r="Q240" i="15"/>
  <c r="O240" i="15"/>
  <c r="I240" i="15"/>
  <c r="Q239" i="15"/>
  <c r="O239" i="15"/>
  <c r="I239" i="15"/>
  <c r="Q238" i="15"/>
  <c r="O238" i="15"/>
  <c r="I238" i="15"/>
  <c r="Q237" i="15"/>
  <c r="O237" i="15"/>
  <c r="I237" i="15"/>
  <c r="Q236" i="15"/>
  <c r="O236" i="15"/>
  <c r="I236" i="15"/>
  <c r="Q235" i="15"/>
  <c r="O235" i="15"/>
  <c r="I235" i="15"/>
  <c r="Q234" i="15"/>
  <c r="O234" i="15"/>
  <c r="I234" i="15"/>
  <c r="Q233" i="15"/>
  <c r="O233" i="15"/>
  <c r="I233" i="15"/>
  <c r="Q232" i="15"/>
  <c r="O232" i="15"/>
  <c r="I232" i="15"/>
  <c r="Q231" i="15"/>
  <c r="O231" i="15"/>
  <c r="I231" i="15"/>
  <c r="Q230" i="15"/>
  <c r="O230" i="15"/>
  <c r="I230" i="15"/>
  <c r="Q229" i="15"/>
  <c r="O229" i="15"/>
  <c r="I229" i="15"/>
  <c r="Q228" i="15"/>
  <c r="O228" i="15"/>
  <c r="I228" i="15"/>
  <c r="Q227" i="15"/>
  <c r="O227" i="15"/>
  <c r="I227" i="15"/>
  <c r="Q226" i="15"/>
  <c r="O226" i="15"/>
  <c r="I226" i="15"/>
  <c r="Q225" i="15"/>
  <c r="O225" i="15"/>
  <c r="I225" i="15"/>
  <c r="Q224" i="15"/>
  <c r="O224" i="15"/>
  <c r="I224" i="15"/>
  <c r="Q223" i="15"/>
  <c r="O223" i="15"/>
  <c r="I223" i="15"/>
  <c r="Q222" i="15"/>
  <c r="O222" i="15"/>
  <c r="I222" i="15"/>
  <c r="Q221" i="15"/>
  <c r="O221" i="15"/>
  <c r="I221" i="15"/>
  <c r="Q220" i="15"/>
  <c r="O220" i="15"/>
  <c r="I220" i="15"/>
  <c r="Q219" i="15"/>
  <c r="O219" i="15"/>
  <c r="I219" i="15"/>
  <c r="Q218" i="15"/>
  <c r="O218" i="15"/>
  <c r="I218" i="15"/>
  <c r="Q217" i="15"/>
  <c r="O217" i="15"/>
  <c r="I217" i="15"/>
  <c r="Q216" i="15"/>
  <c r="O216" i="15"/>
  <c r="I216" i="15"/>
  <c r="Q215" i="15"/>
  <c r="O215" i="15"/>
  <c r="I215" i="15"/>
  <c r="Q214" i="15"/>
  <c r="O214" i="15"/>
  <c r="I214" i="15"/>
  <c r="Q213" i="15"/>
  <c r="O213" i="15"/>
  <c r="I213" i="15"/>
  <c r="Q212" i="15"/>
  <c r="O212" i="15"/>
  <c r="I212" i="15"/>
  <c r="Q211" i="15"/>
  <c r="O211" i="15"/>
  <c r="I211" i="15"/>
  <c r="Q210" i="15"/>
  <c r="O210" i="15"/>
  <c r="I210" i="15"/>
  <c r="Q209" i="15"/>
  <c r="O209" i="15"/>
  <c r="I209" i="15"/>
  <c r="Q208" i="15"/>
  <c r="O208" i="15"/>
  <c r="I208" i="15"/>
  <c r="Q207" i="15"/>
  <c r="O207" i="15"/>
  <c r="I207" i="15"/>
  <c r="Q206" i="15"/>
  <c r="O206" i="15"/>
  <c r="I206" i="15"/>
  <c r="Q205" i="15"/>
  <c r="O205" i="15"/>
  <c r="I205" i="15"/>
  <c r="Q204" i="15"/>
  <c r="O204" i="15"/>
  <c r="I204" i="15"/>
  <c r="Q203" i="15"/>
  <c r="O203" i="15"/>
  <c r="I203" i="15"/>
  <c r="Q202" i="15"/>
  <c r="O202" i="15"/>
  <c r="I202" i="15"/>
  <c r="Q201" i="15"/>
  <c r="O201" i="15"/>
  <c r="I201" i="15"/>
  <c r="Q200" i="15"/>
  <c r="O200" i="15"/>
  <c r="I200" i="15"/>
  <c r="Q199" i="15"/>
  <c r="O199" i="15"/>
  <c r="I199" i="15"/>
  <c r="Q198" i="15"/>
  <c r="O198" i="15"/>
  <c r="I198" i="15"/>
  <c r="Q197" i="15"/>
  <c r="O197" i="15"/>
  <c r="I197" i="15"/>
  <c r="Q196" i="15"/>
  <c r="O196" i="15"/>
  <c r="I196" i="15"/>
  <c r="Q195" i="15"/>
  <c r="O195" i="15"/>
  <c r="I195" i="15"/>
  <c r="Q194" i="15"/>
  <c r="O194" i="15"/>
  <c r="I194" i="15"/>
  <c r="Q193" i="15"/>
  <c r="O193" i="15"/>
  <c r="I193" i="15"/>
  <c r="Q192" i="15"/>
  <c r="O192" i="15"/>
  <c r="I192" i="15"/>
  <c r="Q191" i="15"/>
  <c r="O191" i="15"/>
  <c r="I191" i="15"/>
  <c r="Q190" i="15"/>
  <c r="O190" i="15"/>
  <c r="I190" i="15"/>
  <c r="Q189" i="15"/>
  <c r="O189" i="15"/>
  <c r="I189" i="15"/>
  <c r="Q188" i="15"/>
  <c r="O188" i="15"/>
  <c r="I188" i="15"/>
  <c r="Q187" i="15"/>
  <c r="O187" i="15"/>
  <c r="I187" i="15"/>
  <c r="Q186" i="15"/>
  <c r="O186" i="15"/>
  <c r="I186" i="15"/>
  <c r="Q185" i="15"/>
  <c r="O185" i="15"/>
  <c r="I185" i="15"/>
  <c r="Q184" i="15"/>
  <c r="O184" i="15"/>
  <c r="I184" i="15"/>
  <c r="Q183" i="15"/>
  <c r="O183" i="15"/>
  <c r="I183" i="15"/>
  <c r="Q182" i="15"/>
  <c r="O182" i="15"/>
  <c r="I182" i="15"/>
  <c r="Q181" i="15"/>
  <c r="O181" i="15"/>
  <c r="I181" i="15"/>
  <c r="Q180" i="15"/>
  <c r="O180" i="15"/>
  <c r="I180" i="15"/>
  <c r="Q179" i="15"/>
  <c r="O179" i="15"/>
  <c r="I179" i="15"/>
  <c r="Q178" i="15"/>
  <c r="O178" i="15"/>
  <c r="I178" i="15"/>
  <c r="Q177" i="15"/>
  <c r="O177" i="15"/>
  <c r="I177" i="15"/>
  <c r="Q176" i="15"/>
  <c r="O176" i="15"/>
  <c r="I176" i="15"/>
  <c r="Q175" i="15"/>
  <c r="O175" i="15"/>
  <c r="I175" i="15"/>
  <c r="Q174" i="15"/>
  <c r="O174" i="15"/>
  <c r="I174" i="15"/>
  <c r="Q173" i="15"/>
  <c r="O173" i="15"/>
  <c r="I173" i="15"/>
  <c r="Q172" i="15"/>
  <c r="O172" i="15"/>
  <c r="I172" i="15"/>
  <c r="Q171" i="15"/>
  <c r="O171" i="15"/>
  <c r="I171" i="15"/>
  <c r="Q170" i="15"/>
  <c r="O170" i="15"/>
  <c r="I170" i="15"/>
  <c r="Q169" i="15"/>
  <c r="O169" i="15"/>
  <c r="I169" i="15"/>
  <c r="Q168" i="15"/>
  <c r="O168" i="15"/>
  <c r="I168" i="15"/>
  <c r="Q167" i="15"/>
  <c r="O167" i="15"/>
  <c r="I167" i="15"/>
  <c r="Q166" i="15"/>
  <c r="O166" i="15"/>
  <c r="I166" i="15"/>
  <c r="Q165" i="15"/>
  <c r="O165" i="15"/>
  <c r="I165" i="15"/>
  <c r="Q164" i="15"/>
  <c r="O164" i="15"/>
  <c r="I164" i="15"/>
  <c r="Q163" i="15"/>
  <c r="O163" i="15"/>
  <c r="I163" i="15"/>
  <c r="Q162" i="15"/>
  <c r="O162" i="15"/>
  <c r="I162" i="15"/>
  <c r="Q161" i="15"/>
  <c r="O161" i="15"/>
  <c r="I161" i="15"/>
  <c r="Q160" i="15"/>
  <c r="O160" i="15"/>
  <c r="I160" i="15"/>
  <c r="Q159" i="15"/>
  <c r="O159" i="15"/>
  <c r="I159" i="15"/>
  <c r="Q158" i="15"/>
  <c r="O158" i="15"/>
  <c r="I158" i="15"/>
  <c r="Q157" i="15"/>
  <c r="O157" i="15"/>
  <c r="I157" i="15"/>
  <c r="Q156" i="15"/>
  <c r="O156" i="15"/>
  <c r="I156" i="15"/>
  <c r="Q155" i="15"/>
  <c r="O155" i="15"/>
  <c r="I155" i="15"/>
  <c r="Q154" i="15"/>
  <c r="O154" i="15"/>
  <c r="I154" i="15"/>
  <c r="Q153" i="15"/>
  <c r="O153" i="15"/>
  <c r="I153" i="15"/>
  <c r="Q152" i="15"/>
  <c r="O152" i="15"/>
  <c r="I152" i="15"/>
  <c r="Q151" i="15"/>
  <c r="O151" i="15"/>
  <c r="I151" i="15"/>
  <c r="Q150" i="15"/>
  <c r="O150" i="15"/>
  <c r="I150" i="15"/>
  <c r="Q149" i="15"/>
  <c r="O149" i="15"/>
  <c r="I149" i="15"/>
  <c r="Q148" i="15"/>
  <c r="O148" i="15"/>
  <c r="I148" i="15"/>
  <c r="Q147" i="15"/>
  <c r="O147" i="15"/>
  <c r="I147" i="15"/>
  <c r="Q146" i="15"/>
  <c r="O146" i="15"/>
  <c r="I146" i="15"/>
  <c r="Q145" i="15"/>
  <c r="O145" i="15"/>
  <c r="I145" i="15"/>
  <c r="Q144" i="15"/>
  <c r="O144" i="15"/>
  <c r="I144" i="15"/>
  <c r="Q143" i="15"/>
  <c r="O143" i="15"/>
  <c r="I143" i="15"/>
  <c r="Q142" i="15"/>
  <c r="O142" i="15"/>
  <c r="I142" i="15"/>
  <c r="Q141" i="15"/>
  <c r="O141" i="15"/>
  <c r="I141" i="15"/>
  <c r="Q140" i="15"/>
  <c r="O140" i="15"/>
  <c r="I140" i="15"/>
  <c r="Q139" i="15"/>
  <c r="O139" i="15"/>
  <c r="I139" i="15"/>
  <c r="Q138" i="15"/>
  <c r="O138" i="15"/>
  <c r="I138" i="15"/>
  <c r="Q137" i="15"/>
  <c r="O137" i="15"/>
  <c r="I137" i="15"/>
  <c r="Q136" i="15"/>
  <c r="O136" i="15"/>
  <c r="I136" i="15"/>
  <c r="Q135" i="15"/>
  <c r="O135" i="15"/>
  <c r="I135" i="15"/>
  <c r="Q134" i="15"/>
  <c r="O134" i="15"/>
  <c r="I134" i="15"/>
  <c r="Q133" i="15"/>
  <c r="O133" i="15"/>
  <c r="I133" i="15"/>
  <c r="Q132" i="15"/>
  <c r="O132" i="15"/>
  <c r="I132" i="15"/>
  <c r="Q131" i="15"/>
  <c r="O131" i="15"/>
  <c r="I131" i="15"/>
  <c r="Q130" i="15"/>
  <c r="O130" i="15"/>
  <c r="I130" i="15"/>
  <c r="Q129" i="15"/>
  <c r="O129" i="15"/>
  <c r="I129" i="15"/>
  <c r="Q128" i="15"/>
  <c r="O128" i="15"/>
  <c r="I128" i="15"/>
  <c r="Q127" i="15"/>
  <c r="O127" i="15"/>
  <c r="I127" i="15"/>
  <c r="Q126" i="15"/>
  <c r="O126" i="15"/>
  <c r="I126" i="15"/>
  <c r="Q125" i="15"/>
  <c r="O125" i="15"/>
  <c r="I125" i="15"/>
  <c r="Q124" i="15"/>
  <c r="O124" i="15"/>
  <c r="I124" i="15"/>
  <c r="Q123" i="15"/>
  <c r="O123" i="15"/>
  <c r="I123" i="15"/>
  <c r="Q122" i="15"/>
  <c r="O122" i="15"/>
  <c r="I122" i="15"/>
  <c r="Q121" i="15"/>
  <c r="O121" i="15"/>
  <c r="I121" i="15"/>
  <c r="Q120" i="15"/>
  <c r="O120" i="15"/>
  <c r="I120" i="15"/>
  <c r="Q119" i="15"/>
  <c r="O119" i="15"/>
  <c r="I119" i="15"/>
  <c r="Q118" i="15"/>
  <c r="O118" i="15"/>
  <c r="I118" i="15"/>
  <c r="Q117" i="15"/>
  <c r="O117" i="15"/>
  <c r="I117" i="15"/>
  <c r="Q116" i="15"/>
  <c r="O116" i="15"/>
  <c r="I116" i="15"/>
  <c r="Q115" i="15"/>
  <c r="O115" i="15"/>
  <c r="I115" i="15"/>
  <c r="Q114" i="15"/>
  <c r="O114" i="15"/>
  <c r="I114" i="15"/>
  <c r="Q113" i="15"/>
  <c r="O113" i="15"/>
  <c r="I113" i="15"/>
  <c r="Q112" i="15"/>
  <c r="O112" i="15"/>
  <c r="I112" i="15"/>
  <c r="Q111" i="15"/>
  <c r="O111" i="15"/>
  <c r="I111" i="15"/>
  <c r="Q110" i="15"/>
  <c r="O110" i="15"/>
  <c r="I110" i="15"/>
  <c r="Q109" i="15"/>
  <c r="O109" i="15"/>
  <c r="I109" i="15"/>
  <c r="Q108" i="15"/>
  <c r="O108" i="15"/>
  <c r="I108" i="15"/>
  <c r="Q107" i="15"/>
  <c r="O107" i="15"/>
  <c r="I107" i="15"/>
  <c r="Q106" i="15"/>
  <c r="O106" i="15"/>
  <c r="I106" i="15"/>
  <c r="Q105" i="15"/>
  <c r="O105" i="15"/>
  <c r="I105" i="15"/>
  <c r="Q104" i="15"/>
  <c r="O104" i="15"/>
  <c r="I104" i="15"/>
  <c r="Q103" i="15"/>
  <c r="O103" i="15"/>
  <c r="I103" i="15"/>
  <c r="Q102" i="15"/>
  <c r="O102" i="15"/>
  <c r="I102" i="15"/>
  <c r="Q101" i="15"/>
  <c r="O101" i="15"/>
  <c r="I101" i="15"/>
  <c r="Q100" i="15"/>
  <c r="O100" i="15"/>
  <c r="I100" i="15"/>
  <c r="Q99" i="15"/>
  <c r="O99" i="15"/>
  <c r="I99" i="15"/>
  <c r="Q98" i="15"/>
  <c r="O98" i="15"/>
  <c r="I98" i="15"/>
  <c r="Q97" i="15"/>
  <c r="O97" i="15"/>
  <c r="I97" i="15"/>
  <c r="Q96" i="15"/>
  <c r="O96" i="15"/>
  <c r="I96" i="15"/>
  <c r="Q95" i="15"/>
  <c r="O95" i="15"/>
  <c r="I95" i="15"/>
  <c r="Q94" i="15"/>
  <c r="O94" i="15"/>
  <c r="I94" i="15"/>
  <c r="Q93" i="15"/>
  <c r="O93" i="15"/>
  <c r="I93" i="15"/>
  <c r="Q92" i="15"/>
  <c r="O92" i="15"/>
  <c r="I92" i="15"/>
  <c r="Q91" i="15"/>
  <c r="O91" i="15"/>
  <c r="I91" i="15"/>
  <c r="Q90" i="15"/>
  <c r="O90" i="15"/>
  <c r="I90" i="15"/>
  <c r="Q89" i="15"/>
  <c r="O89" i="15"/>
  <c r="I89" i="15"/>
  <c r="Q88" i="15"/>
  <c r="O88" i="15"/>
  <c r="I88" i="15"/>
  <c r="Q87" i="15"/>
  <c r="O87" i="15"/>
  <c r="I87" i="15"/>
  <c r="Q86" i="15"/>
  <c r="O86" i="15"/>
  <c r="I86" i="15"/>
  <c r="Q85" i="15"/>
  <c r="O85" i="15"/>
  <c r="I85" i="15"/>
  <c r="Q84" i="15"/>
  <c r="O84" i="15"/>
  <c r="I84" i="15"/>
  <c r="Q83" i="15"/>
  <c r="O83" i="15"/>
  <c r="I83" i="15"/>
  <c r="Q82" i="15"/>
  <c r="O82" i="15"/>
  <c r="I82" i="15"/>
  <c r="Q81" i="15"/>
  <c r="O81" i="15"/>
  <c r="I81" i="15"/>
  <c r="Q80" i="15"/>
  <c r="O80" i="15"/>
  <c r="I80" i="15"/>
  <c r="Q79" i="15"/>
  <c r="O79" i="15"/>
  <c r="I79" i="15"/>
  <c r="Q78" i="15"/>
  <c r="O78" i="15"/>
  <c r="I78" i="15"/>
  <c r="Q77" i="15"/>
  <c r="O77" i="15"/>
  <c r="I77" i="15"/>
  <c r="Q76" i="15"/>
  <c r="O76" i="15"/>
  <c r="I76" i="15"/>
  <c r="Q75" i="15"/>
  <c r="O75" i="15"/>
  <c r="I75" i="15"/>
  <c r="Q74" i="15"/>
  <c r="O74" i="15"/>
  <c r="I74" i="15"/>
  <c r="Q73" i="15"/>
  <c r="O73" i="15"/>
  <c r="I73" i="15"/>
  <c r="Q72" i="15"/>
  <c r="O72" i="15"/>
  <c r="I72" i="15"/>
  <c r="Q71" i="15"/>
  <c r="O71" i="15"/>
  <c r="I71" i="15"/>
  <c r="Q70" i="15"/>
  <c r="O70" i="15"/>
  <c r="I70" i="15"/>
  <c r="Q69" i="15"/>
  <c r="O69" i="15"/>
  <c r="I69" i="15"/>
  <c r="Q68" i="15"/>
  <c r="O68" i="15"/>
  <c r="I68" i="15"/>
  <c r="Q67" i="15"/>
  <c r="O67" i="15"/>
  <c r="I67" i="15"/>
  <c r="Q66" i="15"/>
  <c r="O66" i="15"/>
  <c r="I66" i="15"/>
  <c r="Q65" i="15"/>
  <c r="O65" i="15"/>
  <c r="I65" i="15"/>
  <c r="Q64" i="15"/>
  <c r="O64" i="15"/>
  <c r="I64" i="15"/>
  <c r="Q63" i="15"/>
  <c r="O63" i="15"/>
  <c r="I63" i="15"/>
  <c r="Q62" i="15"/>
  <c r="O62" i="15"/>
  <c r="I62" i="15"/>
  <c r="Q61" i="15"/>
  <c r="O61" i="15"/>
  <c r="I61" i="15"/>
  <c r="Q60" i="15"/>
  <c r="O60" i="15"/>
  <c r="I60" i="15"/>
  <c r="Q59" i="15"/>
  <c r="O59" i="15"/>
  <c r="I59" i="15"/>
  <c r="Q58" i="15"/>
  <c r="O58" i="15"/>
  <c r="I58" i="15"/>
  <c r="Q57" i="15"/>
  <c r="O57" i="15"/>
  <c r="I57" i="15"/>
  <c r="Q56" i="15"/>
  <c r="O56" i="15"/>
  <c r="I56" i="15"/>
  <c r="Q55" i="15"/>
  <c r="O55" i="15"/>
  <c r="I55" i="15"/>
  <c r="Q54" i="15"/>
  <c r="O54" i="15"/>
  <c r="I54" i="15"/>
  <c r="Q53" i="15"/>
  <c r="O53" i="15"/>
  <c r="I53" i="15"/>
  <c r="Q52" i="15"/>
  <c r="O52" i="15"/>
  <c r="I52" i="15"/>
  <c r="Q51" i="15"/>
  <c r="O51" i="15"/>
  <c r="I51" i="15"/>
  <c r="Q50" i="15"/>
  <c r="O50" i="15"/>
  <c r="I50" i="15"/>
  <c r="Q49" i="15"/>
  <c r="O49" i="15"/>
  <c r="I49" i="15"/>
  <c r="Q48" i="15"/>
  <c r="O48" i="15"/>
  <c r="I48" i="15"/>
  <c r="Q47" i="15"/>
  <c r="O47" i="15"/>
  <c r="I47" i="15"/>
  <c r="Q46" i="15"/>
  <c r="O46" i="15"/>
  <c r="I46" i="15"/>
  <c r="Q45" i="15"/>
  <c r="O45" i="15"/>
  <c r="I45" i="15"/>
  <c r="Q44" i="15"/>
  <c r="O44" i="15"/>
  <c r="I44" i="15"/>
  <c r="Q43" i="15"/>
  <c r="O43" i="15"/>
  <c r="I43" i="15"/>
  <c r="Q42" i="15"/>
  <c r="O42" i="15"/>
  <c r="I42" i="15"/>
  <c r="Q41" i="15"/>
  <c r="O41" i="15"/>
  <c r="I41" i="15"/>
  <c r="Q40" i="15"/>
  <c r="O40" i="15"/>
  <c r="I40" i="15"/>
  <c r="Q39" i="15"/>
  <c r="O39" i="15"/>
  <c r="I39" i="15"/>
  <c r="Q38" i="15"/>
  <c r="O38" i="15"/>
  <c r="I38" i="15"/>
  <c r="Q37" i="15"/>
  <c r="O37" i="15"/>
  <c r="I37" i="15"/>
  <c r="Q36" i="15"/>
  <c r="O36" i="15"/>
  <c r="I36" i="15"/>
  <c r="Q35" i="15"/>
  <c r="O35" i="15"/>
  <c r="I35" i="15"/>
  <c r="Q34" i="15"/>
  <c r="O34" i="15"/>
  <c r="I34" i="15"/>
  <c r="Q33" i="15"/>
  <c r="O33" i="15"/>
  <c r="I33" i="15"/>
  <c r="Q32" i="15"/>
  <c r="O32" i="15"/>
  <c r="I32" i="15"/>
  <c r="Q31" i="15"/>
  <c r="O31" i="15"/>
  <c r="I31" i="15"/>
  <c r="Q30" i="15"/>
  <c r="O30" i="15"/>
  <c r="I30" i="15"/>
  <c r="Q29" i="15"/>
  <c r="O29" i="15"/>
  <c r="I29" i="15"/>
  <c r="Q28" i="15"/>
  <c r="O28" i="15"/>
  <c r="I28" i="15"/>
  <c r="Q27" i="15"/>
  <c r="O27" i="15"/>
  <c r="I27" i="15"/>
  <c r="Q26" i="15"/>
  <c r="O26" i="15"/>
  <c r="I26" i="15"/>
  <c r="Q25" i="15"/>
  <c r="O25" i="15"/>
  <c r="I25" i="15"/>
  <c r="Q24" i="15"/>
  <c r="O24" i="15"/>
  <c r="I24" i="15"/>
  <c r="Q23" i="15"/>
  <c r="O23" i="15"/>
  <c r="I23" i="15"/>
  <c r="Q22" i="15"/>
  <c r="O22" i="15"/>
  <c r="I22" i="15"/>
  <c r="Q21" i="15"/>
  <c r="O21" i="15"/>
  <c r="I21" i="15"/>
  <c r="Q20" i="15"/>
  <c r="O20" i="15"/>
  <c r="I20" i="15"/>
  <c r="Q19" i="15"/>
  <c r="O19" i="15"/>
  <c r="I19" i="15"/>
  <c r="Q18" i="15"/>
  <c r="O18" i="15"/>
  <c r="I18" i="15"/>
  <c r="Q17" i="15"/>
  <c r="O17" i="15"/>
  <c r="I17" i="15"/>
  <c r="Q16" i="15"/>
  <c r="O16" i="15"/>
  <c r="I16" i="15"/>
  <c r="Q15" i="15"/>
  <c r="O15" i="15"/>
  <c r="I15" i="15"/>
  <c r="Q14" i="15"/>
  <c r="O14" i="15"/>
  <c r="I14" i="15"/>
  <c r="Q13" i="15"/>
  <c r="O13" i="15"/>
  <c r="I13" i="15"/>
  <c r="Q12" i="15"/>
  <c r="O12" i="15"/>
  <c r="I12" i="15"/>
  <c r="Q11" i="15"/>
  <c r="O11" i="15"/>
  <c r="I11" i="15"/>
  <c r="Q10" i="15"/>
  <c r="O10" i="15"/>
  <c r="I10" i="15"/>
  <c r="Q9" i="15"/>
  <c r="O9" i="15"/>
  <c r="I9" i="15"/>
  <c r="Q8" i="15"/>
  <c r="O8" i="15"/>
  <c r="I8" i="15"/>
  <c r="Q7" i="15"/>
  <c r="O7" i="15"/>
  <c r="I7" i="15"/>
  <c r="Q6" i="15"/>
  <c r="O6" i="15"/>
  <c r="I6" i="15"/>
  <c r="Q313" i="15" l="1"/>
  <c r="O313" i="15"/>
  <c r="I313" i="15"/>
  <c r="U11" i="10"/>
  <c r="T11" i="10" l="1"/>
  <c r="B59" i="10" l="1"/>
  <c r="B60" i="10" s="1"/>
  <c r="B61" i="10" s="1"/>
  <c r="B62" i="10" s="1"/>
  <c r="C1" i="10" l="1"/>
  <c r="A14" i="10" l="1"/>
  <c r="M14" i="10" s="1"/>
  <c r="A8" i="10"/>
  <c r="J8" i="10" l="1"/>
  <c r="K8" i="10"/>
  <c r="M8" i="10"/>
  <c r="L8" i="10"/>
  <c r="P8" i="10"/>
  <c r="R8" i="10"/>
  <c r="Q8" i="10"/>
  <c r="O8" i="10"/>
  <c r="H14" i="10"/>
  <c r="G14" i="10"/>
  <c r="U8" i="10"/>
  <c r="V8" i="10"/>
  <c r="F31" i="10" s="1"/>
  <c r="T8" i="10"/>
  <c r="O14" i="10"/>
  <c r="K14" i="10"/>
  <c r="J14" i="10"/>
  <c r="F14" i="10"/>
  <c r="R14" i="10"/>
  <c r="V14" i="10"/>
  <c r="L14" i="10"/>
  <c r="U14" i="10"/>
  <c r="T14" i="10"/>
  <c r="Q14" i="10"/>
  <c r="P14" i="10"/>
  <c r="C14" i="10"/>
  <c r="B14" i="10"/>
  <c r="F8" i="10"/>
  <c r="F32" i="10" s="1"/>
  <c r="E61" i="10"/>
  <c r="E58" i="10"/>
  <c r="E62" i="10"/>
  <c r="E60" i="10"/>
  <c r="E59" i="10"/>
  <c r="B8" i="10"/>
  <c r="G8" i="10"/>
  <c r="H8" i="10"/>
  <c r="C8" i="10"/>
  <c r="G76" i="10" s="1"/>
  <c r="D8" i="10"/>
  <c r="E39" i="10" l="1"/>
  <c r="F76" i="10"/>
  <c r="E32" i="10"/>
  <c r="E31" i="10"/>
  <c r="M18" i="10"/>
  <c r="F24" i="10" s="1"/>
  <c r="H18" i="10"/>
  <c r="L18" i="10"/>
  <c r="F22" i="10" s="1"/>
  <c r="J18" i="10"/>
  <c r="O18" i="10"/>
  <c r="Q18" i="10"/>
  <c r="R18" i="10"/>
  <c r="F28" i="10" s="1"/>
  <c r="E48" i="10"/>
  <c r="K18" i="10"/>
  <c r="P18" i="10"/>
  <c r="E76" i="10"/>
  <c r="F49" i="10"/>
  <c r="E47" i="10"/>
  <c r="F47" i="10"/>
  <c r="F46" i="10"/>
  <c r="F48" i="10"/>
  <c r="E46" i="10"/>
  <c r="E49" i="10"/>
  <c r="E41" i="10"/>
  <c r="E14" i="10"/>
  <c r="G70" i="10"/>
  <c r="E70" i="10"/>
  <c r="E8" i="10"/>
  <c r="F70" i="10"/>
  <c r="E42" i="10" l="1"/>
  <c r="E40" i="10"/>
  <c r="F33" i="10"/>
  <c r="E34" i="10"/>
  <c r="F34" i="10"/>
  <c r="E33" i="10"/>
  <c r="E22" i="10"/>
  <c r="E24" i="10"/>
  <c r="F26" i="10"/>
  <c r="E26" i="10"/>
  <c r="F25" i="10"/>
  <c r="E25" i="10"/>
  <c r="F27" i="10"/>
  <c r="E27" i="10"/>
  <c r="F23" i="10"/>
  <c r="E23" i="10"/>
  <c r="E28" i="10"/>
  <c r="E21" i="10"/>
  <c r="F21" i="10"/>
  <c r="F51" i="10"/>
  <c r="E51" i="10"/>
  <c r="F35" i="10" l="1"/>
  <c r="E64" i="10"/>
  <c r="E35"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Preeta Nayak</author>
  </authors>
  <commentList>
    <comment ref="B206" authorId="0" shapeId="0" xr:uid="{00000000-0006-0000-0200-000001000000}">
      <text>
        <r>
          <rPr>
            <b/>
            <sz val="9"/>
            <color indexed="81"/>
            <rFont val="Tahoma"/>
            <charset val="1"/>
          </rPr>
          <t>Preeta Nayak:</t>
        </r>
        <r>
          <rPr>
            <sz val="9"/>
            <color indexed="81"/>
            <rFont val="Tahoma"/>
            <charset val="1"/>
          </rPr>
          <t xml:space="preserve">
unit joined in March of 2017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Preeta Nayak</author>
  </authors>
  <commentList>
    <comment ref="B207" authorId="0" shapeId="0" xr:uid="{632B6F18-2A99-4061-95FF-DD0BE6C54084}">
      <text>
        <r>
          <rPr>
            <b/>
            <sz val="9"/>
            <color indexed="81"/>
            <rFont val="Tahoma"/>
            <charset val="1"/>
          </rPr>
          <t>Preeta Nayak:</t>
        </r>
        <r>
          <rPr>
            <sz val="9"/>
            <color indexed="81"/>
            <rFont val="Tahoma"/>
            <charset val="1"/>
          </rPr>
          <t xml:space="preserve">
unit joined in March of 2017
</t>
        </r>
      </text>
    </comment>
  </commentList>
</comments>
</file>

<file path=xl/sharedStrings.xml><?xml version="1.0" encoding="utf-8"?>
<sst xmlns="http://schemas.openxmlformats.org/spreadsheetml/2006/main" count="2982" uniqueCount="781">
  <si>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</si>
  <si>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</si>
  <si>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</si>
  <si>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</si>
  <si>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</si>
  <si>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</si>
  <si>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</si>
  <si>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</si>
  <si>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</si>
  <si>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</si>
  <si>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</si>
  <si>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</si>
  <si>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</si>
  <si>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</si>
  <si>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</si>
  <si>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</si>
  <si>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</si>
  <si>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</si>
  <si>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</si>
  <si>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</si>
  <si>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</si>
  <si>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</si>
  <si>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</si>
  <si>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</si>
  <si>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</si>
  <si>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</si>
  <si>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</si>
  <si>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</si>
  <si>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</si>
  <si>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</si>
  <si>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</si>
  <si>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</si>
  <si>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</si>
  <si>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</si>
  <si>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</si>
  <si>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</si>
  <si>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</si>
  <si>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</si>
  <si>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</si>
  <si>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</si>
  <si>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</si>
  <si>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</si>
  <si>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</si>
  <si>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</si>
  <si>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</si>
  <si>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</si>
  <si>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</si>
  <si>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</si>
  <si>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</si>
  <si>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</si>
  <si>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</si>
  <si>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</si>
  <si>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</si>
  <si>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</si>
  <si>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</si>
  <si>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</si>
  <si>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</si>
  <si>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</si>
  <si>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</si>
  <si>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</si>
  <si>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</si>
  <si>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</si>
  <si>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</si>
  <si>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</si>
  <si>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</si>
  <si>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</si>
  <si>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</si>
  <si>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</si>
  <si>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</si>
  <si>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</si>
  <si>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</si>
  <si>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</si>
  <si>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</si>
  <si>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</si>
  <si>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</si>
  <si>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</si>
  <si>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</si>
  <si>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</si>
  <si>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</si>
  <si>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</si>
  <si>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</si>
  <si>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</si>
  <si>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</si>
  <si>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</si>
  <si>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</si>
  <si>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</si>
  <si>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</si>
  <si>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</si>
  <si>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</si>
  <si>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</si>
  <si>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</si>
  <si>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</si>
  <si>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</si>
  <si>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</si>
  <si>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</si>
  <si>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</si>
  <si>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</si>
  <si>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</si>
  <si>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</si>
  <si>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</si>
  <si>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</si>
  <si>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</si>
  <si>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</si>
  <si>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</si>
  <si>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</si>
  <si>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</si>
  <si>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</si>
  <si>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</si>
  <si>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</si>
  <si>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</si>
  <si>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</si>
  <si>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</si>
  <si>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</si>
  <si>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</si>
  <si>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</si>
  <si>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</si>
  <si>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</si>
  <si>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</si>
  <si>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</si>
  <si>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</si>
  <si>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</si>
  <si>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</si>
  <si>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</si>
  <si>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</si>
  <si>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</si>
  <si>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</si>
  <si>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</si>
  <si>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</si>
  <si>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</si>
  <si>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</si>
  <si>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</si>
  <si>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</si>
  <si>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</si>
  <si>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</si>
  <si>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</si>
  <si>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</si>
  <si>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</si>
  <si>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</si>
  <si>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</si>
  <si>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</si>
  <si>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</si>
  <si>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</si>
  <si>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</si>
  <si>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</si>
  <si>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</si>
  <si>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</si>
  <si>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</si>
  <si>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</si>
  <si>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</si>
  <si>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</si>
  <si>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</si>
  <si>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</si>
  <si>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</si>
  <si>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</si>
  <si>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</si>
  <si>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</si>
  <si>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</si>
  <si>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</si>
  <si>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</si>
  <si>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</si>
  <si>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</si>
  <si>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</si>
  <si>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</si>
  <si>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</si>
  <si>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</si>
  <si>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</si>
  <si>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</si>
  <si>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</si>
  <si>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</si>
  <si>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</si>
  <si>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</si>
  <si>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</si>
  <si>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</si>
  <si>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</si>
  <si>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</si>
  <si>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</si>
  <si>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</si>
  <si>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</si>
  <si>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</si>
  <si>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</si>
  <si>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</si>
  <si>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</si>
  <si>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</si>
  <si>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</si>
  <si>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</si>
  <si>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</si>
  <si>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</si>
  <si>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</si>
  <si>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</si>
  <si>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</si>
  <si>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</si>
  <si>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</si>
  <si>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</si>
  <si>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</si>
  <si>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</si>
  <si>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</si>
  <si>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</si>
  <si>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</si>
  <si>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</si>
  <si>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</si>
  <si>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</si>
  <si>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</si>
  <si>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</si>
  <si>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</si>
  <si>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</si>
  <si>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</si>
  <si>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</si>
  <si>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</si>
  <si>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</si>
  <si>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</si>
  <si>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</si>
  <si>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</si>
  <si>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</si>
  <si>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</si>
  <si>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</si>
  <si>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</si>
  <si>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</si>
  <si>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</si>
  <si>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</si>
  <si>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</si>
  <si>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</si>
  <si>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</si>
  <si>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</si>
  <si>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</si>
  <si>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</si>
  <si>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</si>
  <si>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</si>
  <si>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</si>
  <si>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</si>
  <si>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</si>
  <si>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</si>
  <si>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</si>
  <si>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</si>
  <si>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</si>
  <si>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</si>
  <si>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</si>
  <si>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</si>
  <si>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</si>
  <si>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</si>
  <si>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</si>
  <si>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</si>
  <si>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</si>
  <si>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</si>
  <si>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</si>
  <si>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</si>
  <si>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</si>
  <si>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</si>
  <si>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</si>
  <si>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</si>
  <si>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</si>
  <si>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</si>
  <si>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</si>
  <si>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</si>
  <si>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</si>
  <si>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</si>
  <si>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</si>
  <si>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</si>
  <si>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</si>
  <si>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</si>
  <si>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</si>
  <si>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</si>
  <si>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</si>
  <si>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</si>
  <si>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</si>
  <si>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</si>
  <si>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</si>
  <si>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</si>
  <si>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</si>
  <si>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</si>
  <si>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</si>
  <si>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</si>
  <si>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</si>
  <si>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</si>
  <si>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</si>
  <si>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</si>
  <si>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</si>
  <si>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</si>
  <si>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</si>
  <si>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</si>
  <si>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</si>
  <si>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</si>
  <si>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</si>
  <si>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</si>
  <si>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</si>
  <si>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</si>
  <si>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</si>
  <si>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</si>
  <si>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</si>
  <si>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</si>
  <si>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</si>
  <si>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</si>
  <si>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</si>
  <si>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</si>
  <si>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</si>
  <si>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</si>
  <si>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</si>
  <si>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</si>
  <si>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</si>
  <si>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</si>
  <si>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</si>
  <si>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</si>
  <si>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</si>
  <si>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</si>
  <si>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</si>
  <si>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</si>
  <si>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</si>
  <si>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</si>
  <si>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</si>
  <si>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</si>
  <si>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</si>
  <si>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</si>
  <si>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</si>
  <si>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</si>
  <si>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</si>
  <si>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</si>
  <si>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</si>
  <si>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</si>
  <si>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</si>
  <si>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</si>
  <si>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</si>
  <si>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</si>
  <si>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</si>
  <si>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</si>
  <si>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</si>
  <si>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N.E. ACADEMY OF AEROSPACE &amp; ADV.TECH</t>
  </si>
  <si>
    <t>Total</t>
  </si>
  <si>
    <t>Primary Agency Number</t>
  </si>
  <si>
    <t>Information for notes to the financial statements</t>
  </si>
  <si>
    <t>FERNLEAF COMMUNITY CHARTER</t>
  </si>
  <si>
    <t>FY201X refers to the fiscal year ended June 30, 201X</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</si>
  <si>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</si>
  <si>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</si>
  <si>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</si>
  <si>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</si>
  <si>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</si>
  <si>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</si>
  <si>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</si>
  <si>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</si>
  <si>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</si>
  <si>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</si>
  <si>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</si>
  <si>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</si>
  <si>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</si>
  <si>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</si>
  <si>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</si>
  <si>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</si>
  <si>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Total Plan - FYE June 30, 2017</t>
  </si>
  <si>
    <t xml:space="preserve">PRIOR YEAR </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</si>
  <si>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</si>
  <si>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</si>
  <si>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</si>
  <si>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</si>
  <si>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</si>
  <si>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</si>
  <si>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</si>
  <si>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</si>
  <si>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</si>
  <si>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</si>
  <si>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Unit's share of collective pension expense</t>
  </si>
  <si>
    <t>Pension expense resulting from difference between ORBIT system contributions and what was recorded as a deferred outflow in the prior year</t>
  </si>
  <si>
    <t>Tables for Disclosure</t>
  </si>
  <si>
    <t>N/A</t>
  </si>
  <si>
    <t>All RHBF Employers</t>
  </si>
  <si>
    <t>OPEB Expense</t>
  </si>
  <si>
    <t>Employer Number</t>
  </si>
  <si>
    <t>Employer</t>
  </si>
  <si>
    <t>Differences Between Expected and Actual Experience</t>
  </si>
  <si>
    <t>Net Differences Between Projected and Actual Investment Earnings on Plan Investments</t>
  </si>
  <si>
    <t>Changes of Assumptions</t>
  </si>
  <si>
    <t>Changes in Proportion and Differences Between Employer Contributions and Proportionate Share of Contributions</t>
  </si>
  <si>
    <t xml:space="preserve"> Total Deferred Outflows of Resources</t>
  </si>
  <si>
    <t>Total Deferred Inflows of Resources</t>
  </si>
  <si>
    <t>Proportionate Share of OPEB Expense</t>
  </si>
  <si>
    <t>Net Amortization of Deferred Amounts from Changes in Proportion and Difference Between Employer Contributions and Proportionate Share of Contributions</t>
  </si>
  <si>
    <t>Total Employer OPEB Expense</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</si>
  <si>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</si>
  <si>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</si>
  <si>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</si>
  <si>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</si>
  <si>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</si>
  <si>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</si>
  <si>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</si>
  <si>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</si>
  <si>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</si>
  <si>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</si>
  <si>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</si>
  <si>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</si>
  <si>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</si>
  <si>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</si>
  <si>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</si>
  <si>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</si>
  <si>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</si>
  <si>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</si>
  <si>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Services</t>
  </si>
  <si>
    <t>Department Of Commerce</t>
  </si>
  <si>
    <t>Insurance Department</t>
  </si>
  <si>
    <t>Labor Department</t>
  </si>
  <si>
    <t>Revenue Department</t>
  </si>
  <si>
    <t>Secretary Of State</t>
  </si>
  <si>
    <t>State Treasurer</t>
  </si>
  <si>
    <t>State Health Plan (subset of Department of Treasurer)</t>
  </si>
  <si>
    <t>Department Of Agriculture</t>
  </si>
  <si>
    <t>Barber Examiners, State Board Of</t>
  </si>
  <si>
    <t>N.C. Real Estate Commission</t>
  </si>
  <si>
    <t>N.C. Auctioneers Licensing Board</t>
  </si>
  <si>
    <t>N.C. State Board Of Examiners Of Practicing Psychol</t>
  </si>
  <si>
    <t>Community Colleges Administration</t>
  </si>
  <si>
    <t>Department Of Public Safety</t>
  </si>
  <si>
    <t>Appalachian State University</t>
  </si>
  <si>
    <t>N.C. School Of The Arts</t>
  </si>
  <si>
    <t>East Carolina University</t>
  </si>
  <si>
    <t>Elizabeth City State University</t>
  </si>
  <si>
    <t>Fayetteville State University</t>
  </si>
  <si>
    <t>N.C. A&amp;T University</t>
  </si>
  <si>
    <t>N.C. Central University</t>
  </si>
  <si>
    <t>University Of North Carolina At Greensboro</t>
  </si>
  <si>
    <t>UNC - Pembroke</t>
  </si>
  <si>
    <t>N.C. State University</t>
  </si>
  <si>
    <t>UNC-General Administration</t>
  </si>
  <si>
    <t>State Education Assistance Authority (subset of UNC 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</si>
  <si>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</si>
  <si>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</si>
  <si>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</si>
  <si>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</si>
  <si>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</si>
  <si>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</si>
  <si>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</si>
  <si>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</si>
  <si>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</si>
  <si>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</si>
  <si>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</si>
  <si>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</si>
  <si>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</si>
  <si>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</si>
  <si>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</si>
  <si>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</si>
  <si>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</si>
  <si>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</si>
  <si>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</si>
  <si>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</si>
  <si>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</si>
  <si>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</si>
  <si>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</si>
  <si>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</si>
  <si>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</si>
  <si>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</si>
  <si>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</si>
  <si>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</si>
  <si>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</si>
  <si>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</si>
  <si>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</si>
  <si>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</si>
  <si>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</si>
  <si>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</si>
  <si>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Community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</si>
  <si>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</si>
  <si>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</si>
  <si>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</si>
  <si>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</si>
  <si>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</si>
  <si>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</si>
  <si>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</si>
  <si>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</si>
  <si>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</si>
  <si>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</si>
  <si>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</si>
  <si>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</si>
  <si>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</si>
  <si>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</si>
  <si>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</si>
  <si>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</si>
  <si>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</si>
  <si>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</si>
  <si>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</si>
  <si>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</si>
  <si>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</si>
  <si>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</si>
  <si>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</si>
  <si>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</si>
  <si>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</si>
  <si>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</si>
  <si>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</si>
  <si>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</si>
  <si>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</si>
  <si>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</si>
  <si>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</si>
  <si>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</si>
  <si>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</si>
  <si>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</si>
  <si>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</si>
  <si>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</si>
  <si>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</si>
  <si>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</si>
  <si>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</si>
  <si>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</si>
  <si>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School For Children</t>
  </si>
  <si>
    <t>Healthy Start Academy</t>
  </si>
  <si>
    <t>Voyager Academy</t>
  </si>
  <si>
    <t>Durham Technical Institute</t>
  </si>
  <si>
    <t>Bear Grass Charter School</t>
  </si>
  <si>
    <t>Invest Collegiate Charter (Buncombe)</t>
  </si>
  <si>
    <t>Kipp Halifax College Prep Charter</t>
  </si>
  <si>
    <t>Pioneer Springs Community Charter</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</si>
  <si>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</si>
  <si>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</si>
  <si>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</si>
  <si>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</si>
  <si>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</si>
  <si>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</si>
  <si>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</si>
  <si>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</si>
  <si>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</si>
  <si>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</si>
  <si>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</si>
  <si>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</si>
  <si>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</si>
  <si>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</si>
  <si>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</si>
  <si>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</si>
  <si>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</si>
  <si>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</si>
  <si>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</si>
  <si>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</si>
  <si>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</si>
  <si>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</si>
  <si>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</si>
  <si>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</si>
  <si>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</si>
  <si>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</si>
  <si>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</si>
  <si>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</si>
  <si>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</si>
  <si>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</si>
  <si>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School</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</si>
  <si>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</si>
  <si>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</si>
  <si>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</si>
  <si>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</si>
  <si>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</si>
  <si>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</si>
  <si>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</si>
  <si>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</si>
  <si>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</si>
  <si>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</si>
  <si>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</si>
  <si>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</si>
  <si>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</si>
  <si>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</si>
  <si>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</si>
  <si>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</si>
  <si>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</si>
  <si>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</si>
  <si>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</si>
  <si>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</si>
  <si>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</si>
  <si>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</si>
  <si>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</si>
  <si>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</si>
  <si>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</si>
  <si>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</si>
  <si>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</si>
  <si>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</si>
  <si>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</si>
  <si>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</si>
  <si>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</si>
  <si>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</si>
  <si>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</si>
  <si>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</si>
  <si>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</si>
  <si>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</si>
  <si>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</si>
  <si>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</si>
  <si>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</si>
  <si>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</si>
  <si>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Fernleaf Community Charter</t>
  </si>
  <si>
    <t>Nash-Rocky Mount Schools</t>
  </si>
  <si>
    <t>Nash Technical College</t>
  </si>
  <si>
    <t>New Hanover County Schools</t>
  </si>
  <si>
    <t>Cape Fear Center For Inquiry</t>
  </si>
  <si>
    <t>Wilmington Preparatory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</si>
  <si>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</si>
  <si>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</si>
  <si>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</si>
  <si>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</si>
  <si>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</si>
  <si>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</si>
  <si>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</si>
  <si>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</si>
  <si>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</si>
  <si>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</si>
  <si>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</si>
  <si>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</si>
  <si>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</si>
  <si>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</si>
  <si>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</si>
  <si>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</si>
  <si>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</si>
  <si>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</si>
  <si>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</si>
  <si>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</si>
  <si>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</si>
  <si>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</si>
  <si>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</si>
  <si>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</si>
  <si>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</si>
  <si>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</si>
  <si>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</si>
  <si>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</si>
  <si>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</si>
  <si>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</si>
  <si>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</si>
  <si>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</si>
  <si>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</si>
  <si>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</si>
  <si>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</si>
  <si>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</si>
  <si>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</si>
  <si>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</si>
  <si>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</si>
  <si>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</si>
  <si>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</si>
  <si>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</si>
  <si>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</si>
  <si>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</si>
  <si>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</si>
  <si>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</si>
  <si>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</si>
  <si>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</si>
  <si>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</si>
  <si>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</si>
  <si>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</si>
  <si>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</si>
  <si>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</si>
  <si>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Mountain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</si>
  <si>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</si>
  <si>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</si>
  <si>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</si>
  <si>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</si>
  <si>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</si>
  <si>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</si>
  <si>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</si>
  <si>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</si>
  <si>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</si>
  <si>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</si>
  <si>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</si>
  <si>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</si>
  <si>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</si>
  <si>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</si>
  <si>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</si>
  <si>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</si>
  <si>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</si>
  <si>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</si>
  <si>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Community School</t>
  </si>
  <si>
    <t>Wayne County Schools</t>
  </si>
  <si>
    <t>Wayne Community College</t>
  </si>
  <si>
    <t>Wilkes County Schools</t>
  </si>
  <si>
    <t>Pinnacle Classical Academy</t>
  </si>
  <si>
    <t>Wilkes Community College</t>
  </si>
  <si>
    <t>Wilson County Schools</t>
  </si>
  <si>
    <t>Wilson Community College</t>
  </si>
  <si>
    <t>Yadkin County Schools</t>
  </si>
  <si>
    <t>Consolidated Judicial Retirement System</t>
  </si>
  <si>
    <t>Highway - Administrative</t>
  </si>
  <si>
    <t>NC Global TransPark Authority (subset of DOT)</t>
  </si>
  <si>
    <t>NC State Ports Authority (subset of DOT)</t>
  </si>
  <si>
    <t>Legislative Retirement System</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</si>
  <si>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</si>
  <si>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</si>
  <si>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</si>
  <si>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</si>
  <si>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</si>
  <si>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</si>
  <si>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</si>
  <si>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</si>
  <si>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</si>
  <si>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</si>
  <si>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</si>
  <si>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No Agency Chosen</t>
  </si>
  <si>
    <t>Retiree Health Benefit Trust Fund</t>
  </si>
  <si>
    <t>Schedule of Employer Allocations</t>
  </si>
  <si>
    <t>Present Value of Future Salary</t>
  </si>
  <si>
    <t>Present Value of Future Salary Allocation</t>
  </si>
  <si>
    <t>June 30, 2017</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</si>
  <si>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</si>
  <si>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</si>
  <si>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CONSOLIDATED JUDICIAL RETIREMENT SYSTEM</t>
  </si>
  <si>
    <t>LEGISLATIVE RETIREMENT SYSTEM OF N C</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</si>
  <si>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</si>
  <si>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</si>
  <si>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</si>
  <si>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</si>
  <si>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</si>
  <si>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</si>
  <si>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</si>
  <si>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</si>
  <si>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</si>
  <si>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</si>
  <si>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</si>
  <si>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1% Decrease in Trend Rates</t>
  </si>
  <si>
    <t>1% Increase in Trend Rates</t>
  </si>
  <si>
    <t>Current Trend Rates (6.5% Medical, 7.25% Rx, 3.00 Admin Expenses)</t>
  </si>
  <si>
    <t>Ending Net OPEB Liability</t>
  </si>
  <si>
    <t>Beginning Net OPEB Liability</t>
  </si>
  <si>
    <t>Projected Recognition Schedules of Deferred Outflows of Resources and Deferred Inflows of Resources</t>
  </si>
  <si>
    <t>Employer ID</t>
  </si>
  <si>
    <t>Col A</t>
  </si>
  <si>
    <t>Col B</t>
  </si>
  <si>
    <t>Col BN</t>
  </si>
  <si>
    <t>Col BO</t>
  </si>
  <si>
    <t>Col BP</t>
  </si>
  <si>
    <t>Col BQ</t>
  </si>
  <si>
    <t>Col BR</t>
  </si>
  <si>
    <t>Col BS</t>
  </si>
  <si>
    <t>Col BT</t>
  </si>
  <si>
    <t>Col BU</t>
  </si>
  <si>
    <t>GASB 75 Accounting Template – RHBF</t>
  </si>
  <si>
    <t>OPEB plan contributions</t>
  </si>
  <si>
    <t>Total RHBF OPEB expense reported for fiscal year</t>
  </si>
  <si>
    <t>OPEB expense</t>
  </si>
  <si>
    <t>Net OPEB liability</t>
  </si>
  <si>
    <t>True up OPEB expense</t>
  </si>
  <si>
    <t>Share of collective OPEB expense</t>
  </si>
  <si>
    <t>This template provides the note disclosures required by GASB 75, paragraphs 96h(1) thru (5), 96i(1), and 80i(2).</t>
  </si>
  <si>
    <t>Net OPEB Liability BOY</t>
  </si>
  <si>
    <t>Net OPEB Liability EOY</t>
  </si>
  <si>
    <t>Proportional Share Of OPEB Expense</t>
  </si>
  <si>
    <t>Actuarially Determined Component of OPEB Expense</t>
  </si>
  <si>
    <t>Net difference between projected and actual earnings on OPEB plan investments (DO)</t>
  </si>
  <si>
    <t>Net difference between projected and actual earnings on OPEB plan investments (DI)</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</si>
  <si>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</si>
  <si>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</si>
  <si>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Sensitivity of the net OPEB liability to changes in the discount rate</t>
  </si>
  <si>
    <t xml:space="preserve">The OPEB data in this template is maintained by the Department of State Treasurer (DST). The OPEB allocation schedules for RHBF including the accompanying audit report from the Office of State Auditor will be available on DST's website.   </t>
  </si>
  <si>
    <t>Fiscal Year Ended June 30, 2019</t>
  </si>
  <si>
    <t>Your employer contributions from 7/1/2018 through 6/30/2019</t>
  </si>
  <si>
    <t>Plan measurement period used for FY19 is the twelve months ending June 30, 2018</t>
  </si>
  <si>
    <t>Total Plan - FYE June 30, 2019</t>
  </si>
  <si>
    <t>North Carolina Department of Military &amp; Veteran Affairs</t>
  </si>
  <si>
    <t>North Carolina Board of Opticians</t>
  </si>
  <si>
    <t>North Carolina Leadership Academy</t>
  </si>
  <si>
    <t>June 30, 2018</t>
  </si>
  <si>
    <t>FY 2018 Total Contributions</t>
  </si>
  <si>
    <t>State Education Assistance Authority (subset of UNC Gen. Adm.)</t>
  </si>
  <si>
    <t>2019 Outstanding Balance of Deferred Outflows of Resources</t>
  </si>
  <si>
    <t>Measurement date: 6/30/2018</t>
  </si>
  <si>
    <t>2017 Contributions</t>
  </si>
  <si>
    <t>1% Decrease (2.87%)</t>
  </si>
  <si>
    <t>Current Discount Rate (3.87%)</t>
  </si>
  <si>
    <t>1% Increase (4.87%)</t>
  </si>
  <si>
    <t>Ending RHBF Net OPEB Liability</t>
  </si>
  <si>
    <t>Change</t>
  </si>
  <si>
    <t>Your employer contributions from 7/1/2017 through 6/30/2018</t>
  </si>
  <si>
    <r>
      <t xml:space="preserve">This template automatically generates the GASB 75 journal entries (13th period) and certain note disclosures (see below) for all employer participants of the </t>
    </r>
    <r>
      <rPr>
        <b/>
        <sz val="10"/>
        <color rgb="FF000000"/>
        <rFont val="Calibri"/>
        <family val="2"/>
      </rPr>
      <t>Retiree Health Benefit Fund (State Health Plan for retirees)</t>
    </r>
    <r>
      <rPr>
        <sz val="10"/>
        <color rgb="FF000000"/>
        <rFont val="Calibri"/>
        <family val="2"/>
      </rPr>
      <t xml:space="preserve">. </t>
    </r>
  </si>
  <si>
    <t>10/1/2017 through 6/30/2018</t>
  </si>
  <si>
    <t>1/1/2018 through 6/30/2018</t>
  </si>
  <si>
    <t>4/1/2018 through 6/30/2018</t>
  </si>
  <si>
    <t>2020 Recognition of Deferred Inflows &amp; Deferred Outflows</t>
  </si>
  <si>
    <t>2021 Recognition of Deferred Inflows &amp; Deferred Outflows</t>
  </si>
  <si>
    <t>2022 Recognition of Deferred Inflows &amp; Deferred Outflows</t>
  </si>
  <si>
    <t>2023 Recognition of Deferred Inflows &amp; Deferred Outflows</t>
  </si>
  <si>
    <t>2024 Recognition of Deferred Inflows &amp; Deferred Outflows</t>
  </si>
  <si>
    <t>Recognition of Deferred Inflows &amp; Deferred Outflows Thereafter</t>
  </si>
  <si>
    <t xml:space="preserve"> &lt;&lt; Step 1 - Click on the cell to see a list of agencies</t>
  </si>
  <si>
    <t xml:space="preserve"> &lt;&lt; Step 3 - Enter your employer contributions for the period indicated</t>
  </si>
  <si>
    <t>Recognition period:  6 years</t>
  </si>
  <si>
    <t>Go to the JE Template tab within this workbook.  Review the resulting entries within the workbook for reasonableness.  Should you have any questions regarding the resulting entries, refer to GASB 75.  Review the entries with applicable staff prior to posting the entries in your general ledger.</t>
  </si>
  <si>
    <t>Note - If you are unable to see the nine different tabs in this workbook (Info, JE Template, 2019 Summary, 2018 Summary, 2018 Allocation %, 2017 Allocation %, Contributions FY 2018, Contributions FY 2017, Amortization Schedule) then go to File, Options, Advanced, Display Options for this Workbook, and ensure that Show Sheet Tabs is checked.  Consult your IT specialist as needed.  Or put cursor on any tab showing, 'right click' and select 'unhide'.</t>
  </si>
  <si>
    <t>Step 2 - In cell C19, enter your employer contributions made for the period of July 1, 2017 through June 30, 2018.</t>
  </si>
  <si>
    <t>Step 3 - In cell C21, enter your employer contributions made for the period of July 1, 2018 through June 30, 2019.</t>
  </si>
  <si>
    <t>Step 4 -</t>
  </si>
  <si>
    <t xml:space="preserve"> &lt;&lt; Step 2 - Enter your employer contributions for the period indicated</t>
  </si>
  <si>
    <t>Step 1 - Click on cell C15 within this tab.  Select your agency from the drop-down menu.  Agencies are listed in alphabetical order.</t>
  </si>
  <si>
    <t>Measurement date 6/30/2018</t>
  </si>
  <si>
    <t>Instructions:</t>
  </si>
  <si>
    <t>Sunset Beach</t>
  </si>
  <si>
    <t>Biltmore Forest</t>
  </si>
  <si>
    <t>Black Mountain</t>
  </si>
  <si>
    <t>Forest City</t>
  </si>
  <si>
    <t>Lake Lure</t>
  </si>
  <si>
    <t>Blowing Rock</t>
  </si>
  <si>
    <t>Black Creek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</si>
</sst>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_);\(#,##0\);\—\—\—\ \ \ \ "/>
    <numFmt numFmtId="167" formatCode="0.00000%"/>
    <numFmt numFmtId="168" formatCode="_(* #,##0.0_);_(* \(#,##0.0\);_(* &quot;-&quot;??_);_(@_)"/>
    <numFmt numFmtId="169" formatCode="0.0000%"/>
    <numFmt numFmtId="170" formatCode="0.0000000%"/>
    <numFmt numFmtId="171" formatCode="_(* #,##0.000000_);_(* \(#,##0.000000\);_(* &quot;-&quot;??_);_(@_)"/>
    <numFmt numFmtId="172" formatCode="_(* #,##0.000000000_);_(* \(#,##0.000000000\);_(* &quot;-&quot;??_);_(@_)"/>
  </numFmts>
  <fonts count="50">
    <font>
      <sz val="11"/>
      <color theme="1"/>
      <name val="Calibri"/>
      <family val="2"/>
      <scheme val="minor"/>
    </font>
    <font>
      <sz val="11"/>
      <color theme="1"/>
      <name val="Calibri"/>
      <family val="2"/>
      <scheme val="minor"/>
    </font>
    <font>
      <b/>
      <sz val="11"/>
      <color theme="1"/>
      <name val="Calibri"/>
      <family val="2"/>
      <scheme val="minor"/>
    </font>
    <font>
      <sz val="9"/>
      <name val="Arial"/>
      <family val="2"/>
    </font>
    <font>
      <sz val="10"/>
      <name val="Arial"/>
      <family val="2"/>
    </font>
    <font>
      <sz val="10"/>
      <name val="Arial MT"/>
    </font>
    <font>
      <sz val="10"/>
      <color theme="1"/>
      <name val="Arial"/>
      <family val="2"/>
    </font>
    <font>
      <sz val="12"/>
      <name val="Times New Roman"/>
      <family val="1"/>
    </font>
    <font>
      <b/>
      <sz val="16"/>
      <name val="Arial"/>
      <family val="2"/>
    </font>
    <font>
      <b/>
      <sz val="16"/>
      <name val="Times New Roman"/>
      <family val="1"/>
    </font>
    <font>
      <b/>
      <sz val="12"/>
      <name val="Times New Roman"/>
      <family val="1"/>
    </font>
    <font>
      <b/>
      <sz val="11"/>
      <name val="Times New Roman"/>
      <family val="1"/>
    </font>
    <font>
      <b/>
      <sz val="11"/>
      <color theme="1"/>
      <name val="Arial"/>
      <family val="2"/>
    </font>
    <font>
      <sz val="12"/>
      <color indexed="12"/>
      <name val="Arial"/>
      <family val="2"/>
    </font>
    <font>
      <sz val="9"/>
      <color indexed="81"/>
      <name val="Tahoma"/>
      <charset val="1"/>
    </font>
    <font>
      <b/>
      <sz val="9"/>
      <color indexed="81"/>
      <name val="Tahoma"/>
      <charset val="1"/>
    </font>
    <font>
      <sz val="12"/>
      <name val="Calibri"/>
      <family val="2"/>
    </font>
    <font>
      <b/>
      <sz val="12"/>
      <color rgb="FFFF0000"/>
      <name val="Calibri"/>
      <family val="2"/>
    </font>
    <font>
      <sz val="10"/>
      <color indexed="8"/>
      <name val="Calibri"/>
      <family val="2"/>
    </font>
    <font>
      <b/>
      <sz val="16"/>
      <name val="Calibri"/>
      <family val="2"/>
    </font>
    <font>
      <sz val="10"/>
      <color theme="1"/>
      <name val="Calibri"/>
      <family val="2"/>
    </font>
    <font>
      <b/>
      <sz val="12"/>
      <name val="Calibri"/>
      <family val="2"/>
    </font>
    <font>
      <b/>
      <sz val="11"/>
      <name val="Calibri"/>
      <family val="2"/>
    </font>
    <font>
      <sz val="10"/>
      <name val="Calibri"/>
      <family val="2"/>
    </font>
    <font>
      <sz val="9"/>
      <color theme="1"/>
      <name val="Calibri"/>
      <family val="2"/>
    </font>
    <font>
      <sz val="9"/>
      <name val="Calibri"/>
      <family val="2"/>
    </font>
    <font>
      <sz val="11"/>
      <color theme="1"/>
      <name val="Calibri"/>
      <family val="2"/>
    </font>
    <font>
      <u/>
      <sz val="12"/>
      <name val="Calibri"/>
      <family val="2"/>
    </font>
    <font>
      <b/>
      <sz val="10"/>
      <color theme="1"/>
      <name val="Calibri"/>
      <family val="2"/>
    </font>
    <font>
      <b/>
      <sz val="9.9499999999999993"/>
      <color indexed="8"/>
      <name val="Calibri"/>
      <family val="2"/>
    </font>
    <font>
      <b/>
      <sz val="9"/>
      <color indexed="8"/>
      <name val="Calibri"/>
      <family val="2"/>
    </font>
    <font>
      <sz val="9"/>
      <color indexed="8"/>
      <name val="Calibri"/>
      <family val="2"/>
    </font>
    <font>
      <b/>
      <sz val="9.85"/>
      <color indexed="8"/>
      <name val="Calibri"/>
      <family val="2"/>
    </font>
    <font>
      <sz val="12"/>
      <color rgb="FFFF0000"/>
      <name val="Calibri"/>
      <family val="2"/>
    </font>
    <font>
      <b/>
      <sz val="18"/>
      <name val="Calibri"/>
      <family val="2"/>
    </font>
    <font>
      <b/>
      <sz val="12"/>
      <color theme="1"/>
      <name val="Calibri"/>
      <family val="2"/>
    </font>
    <font>
      <sz val="11"/>
      <name val="Calibri"/>
      <family val="2"/>
    </font>
    <font>
      <b/>
      <sz val="10"/>
      <name val="Calibri"/>
      <family val="2"/>
    </font>
    <font>
      <sz val="10"/>
      <color theme="1"/>
      <name val="Calibri"/>
      <family val="2"/>
      <scheme val="minor"/>
    </font>
    <font>
      <b/>
      <sz val="10"/>
      <color theme="1"/>
      <name val="Calibri"/>
      <family val="2"/>
      <scheme val="minor"/>
    </font>
    <font>
      <b/>
      <sz val="10"/>
      <color rgb="FF000000"/>
      <name val="Calibri"/>
      <family val="2"/>
      <scheme val="minor"/>
    </font>
    <font>
      <u/>
      <sz val="10"/>
      <name val="Arial Narrow"/>
      <family val="2"/>
    </font>
    <font>
      <sz val="10"/>
      <name val="Arial Narrow"/>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0"/>
      <name val="Calibri"/>
      <family val="2"/>
      <scheme val="minor"/>
    </font>
    <font>
      <sz val="10"/>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darkUp">
        <bgColor theme="2" tint="-9.9978637043366805E-2"/>
      </patternFill>
    </fill>
    <fill>
      <patternFill patternType="solid">
        <fgColor theme="0" tint="-0.249977111117893"/>
        <bgColor indexed="64"/>
      </patternFill>
    </fill>
    <fill>
      <patternFill patternType="solid">
        <fgColor rgb="FFFFFFCC"/>
        <bgColor indexed="64"/>
      </patternFill>
    </fill>
    <fill>
      <patternFill patternType="solid">
        <fgColor rgb="FF99CCFF"/>
        <bgColor indexed="64"/>
      </patternFill>
    </fill>
    <fill>
      <patternFill patternType="solid">
        <fgColor theme="7"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right/>
      <top/>
      <bottom style="medium">
        <color auto="1"/>
      </bottom>
      <diagonal/>
    </border>
    <border>
      <left/>
      <right/>
      <top style="medium">
        <color auto="1"/>
      </top>
      <bottom/>
      <diagonal/>
    </border>
    <border>
      <left/>
      <right/>
      <top style="medium">
        <color auto="1"/>
      </top>
      <bottom style="medium">
        <color indexed="64"/>
      </bottom>
      <diagonal/>
    </border>
  </borders>
  <cellStyleXfs count="26">
    <xf numFmtId="0" fontId="0" fillId="0" borderId="0"/>
    <xf numFmtId="43" fontId="1" fillId="0" borderId="0" applyFont="0" applyFill="0" applyBorder="0" applyAlignment="0" applyProtection="0"/>
    <xf numFmtId="43" fontId="3" fillId="0" borderId="0" applyFont="0" applyFill="0" applyBorder="0" applyAlignment="0" applyProtection="0"/>
    <xf numFmtId="0" fontId="3" fillId="0" borderId="0"/>
    <xf numFmtId="0" fontId="4" fillId="0" borderId="0"/>
    <xf numFmtId="0" fontId="4" fillId="0" borderId="0"/>
    <xf numFmtId="37" fontId="5" fillId="0" borderId="0"/>
    <xf numFmtId="9" fontId="3"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4" fillId="0" borderId="0" applyFont="0" applyFill="0" applyBorder="0" applyAlignment="0" applyProtection="0"/>
    <xf numFmtId="0" fontId="4" fillId="0" borderId="0"/>
    <xf numFmtId="0" fontId="3" fillId="0" borderId="0"/>
    <xf numFmtId="0" fontId="4" fillId="0" borderId="0"/>
    <xf numFmtId="37" fontId="5" fillId="0" borderId="0"/>
    <xf numFmtId="43" fontId="6" fillId="0" borderId="0" applyFont="0" applyFill="0" applyBorder="0" applyAlignment="0" applyProtection="0"/>
    <xf numFmtId="0" fontId="7" fillId="0" borderId="0" applyFill="0" applyBorder="0" applyAlignment="0" applyProtection="0">
      <alignment horizontal="left"/>
    </xf>
    <xf numFmtId="0" fontId="6" fillId="0" borderId="0"/>
    <xf numFmtId="0" fontId="9" fillId="5" borderId="0" applyNumberFormat="0" applyBorder="0">
      <alignment horizontal="centerContinuous"/>
    </xf>
    <xf numFmtId="0" fontId="10" fillId="5" borderId="14" applyNumberFormat="0" applyFont="0" applyBorder="0" applyAlignment="0" applyProtection="0">
      <alignment horizontal="center"/>
    </xf>
    <xf numFmtId="0" fontId="11" fillId="5" borderId="15" applyNumberFormat="0" applyBorder="0">
      <alignment horizontal="center"/>
    </xf>
    <xf numFmtId="9" fontId="6" fillId="0" borderId="0" applyFont="0" applyFill="0" applyBorder="0" applyAlignment="0" applyProtection="0"/>
    <xf numFmtId="38" fontId="13" fillId="0" borderId="0" applyBorder="0">
      <alignment horizontal="right"/>
    </xf>
    <xf numFmtId="10" fontId="13" fillId="0" borderId="0" applyBorder="0">
      <alignment horizontal="right"/>
    </xf>
    <xf numFmtId="0" fontId="7" fillId="6" borderId="0" applyBorder="0"/>
    <xf numFmtId="0" fontId="7" fillId="7" borderId="16" applyNumberFormat="0" applyFont="0" applyBorder="0" applyAlignment="0" applyProtection="0">
      <alignment horizontal="centerContinuous"/>
    </xf>
  </cellStyleXfs>
  <cellXfs count="356">
    <xf numFmtId="0" fontId="0" fillId="0" borderId="0" xfId="0"/>
    <xf numFmtId="164" fontId="0" fillId="0" borderId="0" xfId="1" applyNumberFormat="1" applyFont="1" applyFill="1"/>
    <xf numFmtId="164" fontId="0" fillId="0" borderId="0" xfId="1" applyNumberFormat="1" applyFont="1"/>
    <xf numFmtId="0" fontId="0" fillId="0" borderId="0" xfId="0" applyAlignment="1">
      <alignment horizontal="right"/>
    </xf>
    <xf numFmtId="0" fontId="0" fillId="0" borderId="0" xfId="0"/>
    <xf numFmtId="0" fontId="0" fillId="0" borderId="0" xfId="0" applyAlignment="1">
      <alignment wrapText="1"/>
    </xf>
    <xf numFmtId="0" fontId="0" fillId="0" borderId="0" xfId="0" applyFill="1"/>
    <xf numFmtId="0" fontId="7" fillId="0" borderId="0" xfId="16" applyFill="1" applyBorder="1" applyAlignment="1"/>
    <xf numFmtId="0" fontId="6" fillId="0" borderId="0" xfId="17" applyFill="1" applyBorder="1"/>
    <xf numFmtId="168" fontId="0" fillId="0" borderId="0" xfId="15" applyNumberFormat="1" applyFont="1" applyFill="1" applyBorder="1"/>
    <xf numFmtId="0" fontId="9" fillId="0" borderId="0" xfId="18" applyFill="1" applyBorder="1" applyAlignment="1">
      <alignment horizontal="center"/>
    </xf>
    <xf numFmtId="0" fontId="8" fillId="0" borderId="0" xfId="18" applyFont="1" applyFill="1" applyBorder="1" applyAlignment="1">
      <alignment horizontal="center"/>
    </xf>
    <xf numFmtId="0" fontId="12" fillId="0" borderId="0" xfId="19" applyFont="1" applyFill="1" applyBorder="1" applyAlignment="1">
      <alignment horizontal="center"/>
    </xf>
    <xf numFmtId="0" fontId="7" fillId="0" borderId="0" xfId="16" applyBorder="1" applyAlignment="1"/>
    <xf numFmtId="0" fontId="6" fillId="0" borderId="0" xfId="17" applyBorder="1"/>
    <xf numFmtId="164" fontId="0" fillId="0" borderId="0" xfId="0" applyNumberFormat="1"/>
    <xf numFmtId="0" fontId="17" fillId="0" borderId="0" xfId="16" applyFont="1" applyFill="1" applyBorder="1" applyAlignment="1">
      <alignment horizontal="fill"/>
    </xf>
    <xf numFmtId="0" fontId="16" fillId="0" borderId="0" xfId="16" applyFont="1" applyFill="1" applyBorder="1" applyAlignment="1"/>
    <xf numFmtId="0" fontId="18" fillId="0" borderId="0" xfId="17" applyNumberFormat="1" applyFont="1" applyFill="1" applyBorder="1" applyAlignment="1" applyProtection="1"/>
    <xf numFmtId="0" fontId="19" fillId="0" borderId="0" xfId="18" applyFont="1" applyFill="1" applyBorder="1">
      <alignment horizontal="centerContinuous"/>
    </xf>
    <xf numFmtId="168" fontId="20" fillId="0" borderId="0" xfId="15" applyNumberFormat="1" applyFont="1" applyFill="1" applyBorder="1" applyAlignment="1"/>
    <xf numFmtId="0" fontId="20" fillId="0" borderId="0" xfId="19" applyFont="1" applyFill="1" applyBorder="1" applyAlignment="1"/>
    <xf numFmtId="0" fontId="16" fillId="0" borderId="0" xfId="19" applyFont="1" applyFill="1" applyBorder="1" applyAlignment="1">
      <alignment horizontal="centerContinuous"/>
    </xf>
    <xf numFmtId="0" fontId="21" fillId="0" borderId="0" xfId="19" applyFont="1" applyFill="1" applyBorder="1" applyAlignment="1">
      <alignment horizontal="centerContinuous"/>
    </xf>
    <xf numFmtId="168" fontId="22" fillId="0" borderId="0" xfId="15" applyNumberFormat="1" applyFont="1" applyFill="1" applyBorder="1" applyAlignment="1">
      <alignment horizontal="center" wrapText="1"/>
    </xf>
    <xf numFmtId="0" fontId="22" fillId="0" borderId="0" xfId="20" applyFont="1" applyFill="1" applyBorder="1">
      <alignment horizontal="center"/>
    </xf>
    <xf numFmtId="0" fontId="22" fillId="0" borderId="0" xfId="20" applyFont="1" applyFill="1" applyBorder="1" applyAlignment="1">
      <alignment horizontal="center" wrapText="1"/>
    </xf>
    <xf numFmtId="169" fontId="22" fillId="0" borderId="0" xfId="20" applyNumberFormat="1" applyFont="1" applyFill="1" applyBorder="1" applyAlignment="1">
      <alignment horizontal="center" wrapText="1"/>
    </xf>
    <xf numFmtId="168" fontId="22" fillId="0" borderId="0" xfId="15" applyNumberFormat="1" applyFont="1" applyFill="1" applyBorder="1" applyAlignment="1">
      <alignment horizontal="center"/>
    </xf>
    <xf numFmtId="38" fontId="23" fillId="0" borderId="0" xfId="16" applyNumberFormat="1" applyFont="1" applyFill="1" applyBorder="1" applyAlignment="1">
      <alignment horizontal="right" wrapText="1"/>
    </xf>
    <xf numFmtId="38" fontId="23" fillId="0" borderId="0" xfId="16" applyNumberFormat="1" applyFont="1" applyFill="1" applyBorder="1" applyAlignment="1">
      <alignment wrapText="1"/>
    </xf>
    <xf numFmtId="41" fontId="20" fillId="0" borderId="0" xfId="16" applyNumberFormat="1" applyFont="1" applyFill="1" applyBorder="1" applyAlignment="1"/>
    <xf numFmtId="0" fontId="23" fillId="0" borderId="0" xfId="15" applyNumberFormat="1" applyFont="1" applyFill="1" applyBorder="1" applyAlignment="1"/>
    <xf numFmtId="37" fontId="20" fillId="0" borderId="0" xfId="16" applyNumberFormat="1" applyFont="1" applyFill="1" applyBorder="1" applyAlignment="1"/>
    <xf numFmtId="37" fontId="16" fillId="0" borderId="0" xfId="16" applyNumberFormat="1" applyFont="1" applyFill="1" applyBorder="1" applyAlignment="1"/>
    <xf numFmtId="168" fontId="23" fillId="0" borderId="0" xfId="15" applyNumberFormat="1" applyFont="1" applyFill="1" applyBorder="1"/>
    <xf numFmtId="0" fontId="23" fillId="0" borderId="0" xfId="17" applyFont="1" applyFill="1" applyBorder="1"/>
    <xf numFmtId="168" fontId="24" fillId="0" borderId="0" xfId="15" applyNumberFormat="1" applyFont="1" applyFill="1" applyBorder="1"/>
    <xf numFmtId="0" fontId="24" fillId="0" borderId="0" xfId="17" applyFont="1" applyFill="1" applyBorder="1"/>
    <xf numFmtId="0" fontId="25" fillId="0" borderId="0" xfId="16" applyFont="1" applyFill="1" applyBorder="1" applyAlignment="1"/>
    <xf numFmtId="0" fontId="20" fillId="0" borderId="0" xfId="17" applyFont="1" applyFill="1" applyBorder="1"/>
    <xf numFmtId="168" fontId="26" fillId="0" borderId="0" xfId="15" applyNumberFormat="1" applyFont="1" applyFill="1" applyBorder="1"/>
    <xf numFmtId="38" fontId="16" fillId="0" borderId="0" xfId="16" applyNumberFormat="1" applyFont="1" applyFill="1" applyBorder="1" applyAlignment="1"/>
    <xf numFmtId="38" fontId="27" fillId="0" borderId="0" xfId="16" applyNumberFormat="1" applyFont="1" applyFill="1" applyBorder="1" applyAlignment="1"/>
    <xf numFmtId="41" fontId="20" fillId="0" borderId="3" xfId="17" applyNumberFormat="1" applyFont="1" applyFill="1" applyBorder="1"/>
    <xf numFmtId="168" fontId="16" fillId="0" borderId="0" xfId="15" applyNumberFormat="1" applyFont="1" applyFill="1" applyBorder="1" applyAlignment="1">
      <alignment horizontal="left" vertical="top" wrapText="1"/>
    </xf>
    <xf numFmtId="41" fontId="20" fillId="9" borderId="0" xfId="16" applyNumberFormat="1" applyFont="1" applyFill="1" applyBorder="1" applyAlignment="1"/>
    <xf numFmtId="43" fontId="23" fillId="0" borderId="0" xfId="1" applyFont="1" applyFill="1" applyBorder="1" applyAlignment="1">
      <alignment wrapText="1"/>
    </xf>
    <xf numFmtId="167" fontId="17" fillId="0" borderId="0" xfId="16" applyNumberFormat="1" applyFont="1" applyFill="1" applyBorder="1" applyAlignment="1">
      <alignment horizontal="fill"/>
    </xf>
    <xf numFmtId="167" fontId="20" fillId="0" borderId="0" xfId="17" applyNumberFormat="1" applyFont="1" applyFill="1" applyBorder="1"/>
    <xf numFmtId="168" fontId="28" fillId="0" borderId="0" xfId="15" quotePrefix="1" applyNumberFormat="1" applyFont="1" applyFill="1" applyBorder="1"/>
    <xf numFmtId="0" fontId="28" fillId="0" borderId="0" xfId="17" applyFont="1" applyFill="1" applyBorder="1"/>
    <xf numFmtId="168" fontId="19" fillId="0" borderId="0" xfId="15" applyNumberFormat="1" applyFont="1" applyFill="1" applyBorder="1" applyAlignment="1">
      <alignment horizontal="centerContinuous"/>
    </xf>
    <xf numFmtId="167" fontId="19" fillId="0" borderId="0" xfId="18" applyNumberFormat="1" applyFont="1" applyFill="1" applyBorder="1">
      <alignment horizontal="centerContinuous"/>
    </xf>
    <xf numFmtId="167" fontId="22" fillId="0" borderId="0" xfId="20" applyNumberFormat="1" applyFont="1" applyFill="1" applyBorder="1" applyAlignment="1">
      <alignment horizontal="center" wrapText="1"/>
    </xf>
    <xf numFmtId="0" fontId="29" fillId="0" borderId="0" xfId="17" applyFont="1" applyFill="1" applyBorder="1" applyAlignment="1">
      <alignment horizontal="center" wrapText="1"/>
    </xf>
    <xf numFmtId="0" fontId="21" fillId="0" borderId="0" xfId="19" applyFont="1" applyFill="1" applyBorder="1" applyAlignment="1">
      <alignment wrapText="1"/>
    </xf>
    <xf numFmtId="41" fontId="20" fillId="0" borderId="0" xfId="16" applyNumberFormat="1" applyFont="1" applyBorder="1" applyAlignment="1"/>
    <xf numFmtId="167" fontId="20" fillId="0" borderId="0" xfId="21" applyNumberFormat="1" applyFont="1" applyBorder="1" applyAlignment="1"/>
    <xf numFmtId="38" fontId="20" fillId="0" borderId="0" xfId="16" applyNumberFormat="1" applyFont="1" applyBorder="1" applyAlignment="1"/>
    <xf numFmtId="37" fontId="20" fillId="0" borderId="0" xfId="16" applyNumberFormat="1" applyFont="1" applyBorder="1" applyAlignment="1"/>
    <xf numFmtId="164" fontId="20" fillId="0" borderId="0" xfId="17" applyNumberFormat="1" applyFont="1" applyFill="1" applyBorder="1" applyAlignment="1" applyProtection="1"/>
    <xf numFmtId="169" fontId="20" fillId="0" borderId="0" xfId="21" applyNumberFormat="1" applyFont="1" applyFill="1" applyBorder="1" applyAlignment="1" applyProtection="1"/>
    <xf numFmtId="170" fontId="20" fillId="0" borderId="0" xfId="21" applyNumberFormat="1" applyFont="1" applyBorder="1" applyAlignment="1"/>
    <xf numFmtId="38" fontId="20" fillId="0" borderId="0" xfId="22" applyFont="1" applyBorder="1">
      <alignment horizontal="right"/>
    </xf>
    <xf numFmtId="10" fontId="20" fillId="0" borderId="0" xfId="23" applyFont="1" applyBorder="1">
      <alignment horizontal="right"/>
    </xf>
    <xf numFmtId="37" fontId="16" fillId="0" borderId="0" xfId="16" applyNumberFormat="1" applyFont="1" applyBorder="1" applyAlignment="1"/>
    <xf numFmtId="0" fontId="16" fillId="0" borderId="0" xfId="16" applyFont="1" applyBorder="1" applyAlignment="1"/>
    <xf numFmtId="167" fontId="20" fillId="0" borderId="1" xfId="21" applyNumberFormat="1" applyFont="1" applyBorder="1" applyAlignment="1"/>
    <xf numFmtId="38" fontId="20" fillId="0" borderId="0" xfId="17" applyNumberFormat="1" applyFont="1" applyBorder="1"/>
    <xf numFmtId="167" fontId="20" fillId="0" borderId="0" xfId="17" applyNumberFormat="1" applyFont="1" applyBorder="1"/>
    <xf numFmtId="37" fontId="20" fillId="0" borderId="0" xfId="17" applyNumberFormat="1" applyFont="1" applyBorder="1"/>
    <xf numFmtId="169" fontId="20" fillId="0" borderId="0" xfId="17" applyNumberFormat="1" applyFont="1" applyFill="1" applyBorder="1" applyAlignment="1" applyProtection="1"/>
    <xf numFmtId="170" fontId="20" fillId="0" borderId="0" xfId="16" applyNumberFormat="1" applyFont="1" applyBorder="1" applyAlignment="1"/>
    <xf numFmtId="10" fontId="20" fillId="0" borderId="0" xfId="16" applyNumberFormat="1" applyFont="1" applyBorder="1" applyAlignment="1"/>
    <xf numFmtId="167" fontId="24" fillId="0" borderId="0" xfId="17" applyNumberFormat="1" applyFont="1" applyBorder="1"/>
    <xf numFmtId="0" fontId="25" fillId="0" borderId="0" xfId="16" applyFont="1" applyBorder="1" applyAlignment="1"/>
    <xf numFmtId="38" fontId="25" fillId="0" borderId="0" xfId="16" applyNumberFormat="1" applyFont="1" applyFill="1" applyBorder="1" applyAlignment="1"/>
    <xf numFmtId="4" fontId="30" fillId="0" borderId="0" xfId="17" applyNumberFormat="1" applyFont="1" applyBorder="1" applyAlignment="1">
      <alignment horizontal="right" vertical="center"/>
    </xf>
    <xf numFmtId="0" fontId="31" fillId="0" borderId="0" xfId="17" applyNumberFormat="1" applyFont="1" applyFill="1" applyBorder="1" applyAlignment="1" applyProtection="1"/>
    <xf numFmtId="4" fontId="32" fillId="0" borderId="0" xfId="17" applyNumberFormat="1" applyFont="1" applyBorder="1" applyAlignment="1">
      <alignment horizontal="right" vertical="center"/>
    </xf>
    <xf numFmtId="164" fontId="18" fillId="0" borderId="0" xfId="17" applyNumberFormat="1" applyFont="1" applyFill="1" applyBorder="1" applyAlignment="1" applyProtection="1"/>
    <xf numFmtId="169" fontId="18" fillId="0" borderId="0" xfId="17" applyNumberFormat="1" applyFont="1" applyFill="1" applyBorder="1" applyAlignment="1" applyProtection="1"/>
    <xf numFmtId="0" fontId="16" fillId="6" borderId="0" xfId="24" applyFont="1" applyBorder="1"/>
    <xf numFmtId="38" fontId="16" fillId="0" borderId="0" xfId="16" applyNumberFormat="1" applyFont="1" applyBorder="1" applyAlignment="1"/>
    <xf numFmtId="38" fontId="27" fillId="0" borderId="0" xfId="16" applyNumberFormat="1" applyFont="1" applyBorder="1" applyAlignment="1"/>
    <xf numFmtId="6" fontId="16" fillId="0" borderId="0" xfId="16" applyNumberFormat="1" applyFont="1" applyBorder="1" applyAlignment="1"/>
    <xf numFmtId="0" fontId="33" fillId="0" borderId="0" xfId="25" applyFont="1" applyFill="1" applyBorder="1" applyAlignment="1">
      <alignment horizontal="left"/>
    </xf>
    <xf numFmtId="0" fontId="34" fillId="0" borderId="0" xfId="25" applyFont="1" applyFill="1" applyBorder="1">
      <alignment horizontal="centerContinuous"/>
    </xf>
    <xf numFmtId="1" fontId="23" fillId="0" borderId="0" xfId="1" applyNumberFormat="1" applyFont="1" applyFill="1" applyBorder="1" applyAlignment="1">
      <alignment wrapText="1"/>
    </xf>
    <xf numFmtId="170" fontId="20" fillId="0" borderId="0" xfId="9" applyNumberFormat="1" applyFont="1" applyBorder="1" applyAlignment="1"/>
    <xf numFmtId="164" fontId="17" fillId="0" borderId="0" xfId="1" applyNumberFormat="1" applyFont="1" applyFill="1" applyBorder="1" applyAlignment="1">
      <alignment horizontal="fill"/>
    </xf>
    <xf numFmtId="164" fontId="20" fillId="0" borderId="0" xfId="1" applyNumberFormat="1" applyFont="1" applyFill="1" applyBorder="1"/>
    <xf numFmtId="164" fontId="19" fillId="0" borderId="0" xfId="1" applyNumberFormat="1" applyFont="1" applyFill="1" applyBorder="1" applyAlignment="1">
      <alignment horizontal="centerContinuous"/>
    </xf>
    <xf numFmtId="164" fontId="22" fillId="0" borderId="0" xfId="1" applyNumberFormat="1" applyFont="1" applyFill="1" applyBorder="1" applyAlignment="1">
      <alignment horizontal="center" wrapText="1"/>
    </xf>
    <xf numFmtId="164" fontId="20" fillId="0" borderId="0" xfId="1" applyNumberFormat="1" applyFont="1" applyBorder="1" applyAlignment="1"/>
    <xf numFmtId="164" fontId="20" fillId="0" borderId="0" xfId="1" applyNumberFormat="1" applyFont="1" applyBorder="1"/>
    <xf numFmtId="164" fontId="24" fillId="0" borderId="0" xfId="1" applyNumberFormat="1" applyFont="1" applyBorder="1"/>
    <xf numFmtId="164" fontId="20" fillId="0" borderId="3" xfId="1" applyNumberFormat="1" applyFont="1" applyBorder="1"/>
    <xf numFmtId="9" fontId="20" fillId="0" borderId="3" xfId="9" applyFont="1" applyBorder="1"/>
    <xf numFmtId="168" fontId="36" fillId="0" borderId="0" xfId="15" applyNumberFormat="1" applyFont="1" applyFill="1" applyBorder="1" applyAlignment="1">
      <alignment horizontal="center"/>
    </xf>
    <xf numFmtId="170" fontId="24" fillId="0" borderId="0" xfId="17" applyNumberFormat="1" applyFont="1" applyBorder="1"/>
    <xf numFmtId="164" fontId="9" fillId="0" borderId="0" xfId="1" applyNumberFormat="1" applyFont="1" applyFill="1" applyBorder="1" applyAlignment="1">
      <alignment horizontal="center"/>
    </xf>
    <xf numFmtId="164" fontId="8" fillId="0" borderId="0" xfId="1" applyNumberFormat="1" applyFont="1" applyFill="1" applyBorder="1" applyAlignment="1">
      <alignment horizontal="center"/>
    </xf>
    <xf numFmtId="164" fontId="12" fillId="0" borderId="0" xfId="1" applyNumberFormat="1" applyFont="1" applyFill="1" applyBorder="1" applyAlignment="1">
      <alignment horizontal="center"/>
    </xf>
    <xf numFmtId="164" fontId="36" fillId="0" borderId="0" xfId="1" applyNumberFormat="1" applyFont="1" applyFill="1" applyBorder="1" applyAlignment="1">
      <alignment horizontal="center"/>
    </xf>
    <xf numFmtId="164" fontId="20" fillId="0" borderId="1" xfId="1" applyNumberFormat="1" applyFont="1" applyBorder="1" applyAlignment="1"/>
    <xf numFmtId="164" fontId="6" fillId="0" borderId="0" xfId="1" applyNumberFormat="1" applyFont="1" applyBorder="1"/>
    <xf numFmtId="9" fontId="20" fillId="0" borderId="0" xfId="9" applyFont="1" applyBorder="1"/>
    <xf numFmtId="168" fontId="35" fillId="0" borderId="0" xfId="15" quotePrefix="1" applyNumberFormat="1" applyFont="1" applyFill="1" applyBorder="1" applyAlignment="1">
      <alignment horizontal="center"/>
    </xf>
    <xf numFmtId="164" fontId="2" fillId="0" borderId="0" xfId="1" applyNumberFormat="1" applyFont="1"/>
    <xf numFmtId="0" fontId="2" fillId="0" borderId="0" xfId="0" applyFont="1"/>
    <xf numFmtId="164" fontId="0" fillId="0" borderId="3" xfId="0" applyNumberFormat="1" applyBorder="1"/>
    <xf numFmtId="0" fontId="16" fillId="0" borderId="0" xfId="16" applyFont="1" applyFill="1" applyAlignment="1"/>
    <xf numFmtId="168" fontId="22" fillId="0" borderId="17" xfId="15" applyNumberFormat="1" applyFont="1" applyFill="1" applyBorder="1" applyAlignment="1">
      <alignment horizontal="center"/>
    </xf>
    <xf numFmtId="0" fontId="22" fillId="0" borderId="17" xfId="20" applyFont="1" applyFill="1" applyBorder="1">
      <alignment horizontal="center"/>
    </xf>
    <xf numFmtId="0" fontId="22" fillId="0" borderId="17" xfId="20" applyFont="1" applyFill="1" applyBorder="1" applyAlignment="1">
      <alignment horizontal="center" wrapText="1"/>
    </xf>
    <xf numFmtId="37" fontId="16" fillId="0" borderId="0" xfId="16" applyNumberFormat="1" applyFont="1" applyAlignment="1"/>
    <xf numFmtId="0" fontId="16" fillId="0" borderId="0" xfId="16" applyFont="1" applyAlignment="1"/>
    <xf numFmtId="168" fontId="23" fillId="0" borderId="0" xfId="15" applyNumberFormat="1" applyFont="1" applyFill="1"/>
    <xf numFmtId="0" fontId="23" fillId="0" borderId="0" xfId="17" applyFont="1" applyFill="1"/>
    <xf numFmtId="168" fontId="24" fillId="0" borderId="0" xfId="15" applyNumberFormat="1" applyFont="1" applyFill="1"/>
    <xf numFmtId="0" fontId="24" fillId="0" borderId="0" xfId="17" applyFont="1" applyFill="1"/>
    <xf numFmtId="0" fontId="25" fillId="0" borderId="0" xfId="16" applyFont="1" applyAlignment="1"/>
    <xf numFmtId="168" fontId="26" fillId="0" borderId="0" xfId="15" applyNumberFormat="1" applyFont="1" applyFill="1"/>
    <xf numFmtId="0" fontId="20" fillId="0" borderId="0" xfId="17" applyFont="1" applyFill="1"/>
    <xf numFmtId="41" fontId="20" fillId="0" borderId="3" xfId="16" applyNumberFormat="1" applyFont="1" applyBorder="1" applyAlignment="1"/>
    <xf numFmtId="168" fontId="22" fillId="0" borderId="19" xfId="15" applyNumberFormat="1" applyFont="1" applyFill="1" applyBorder="1" applyAlignment="1">
      <alignment horizontal="center"/>
    </xf>
    <xf numFmtId="168" fontId="22" fillId="0" borderId="18" xfId="15" applyNumberFormat="1" applyFont="1" applyFill="1" applyBorder="1" applyAlignment="1">
      <alignment horizontal="center"/>
    </xf>
    <xf numFmtId="41" fontId="20" fillId="0" borderId="1" xfId="16" applyNumberFormat="1" applyFont="1" applyFill="1" applyBorder="1" applyAlignment="1"/>
    <xf numFmtId="41" fontId="20" fillId="0" borderId="0" xfId="17" applyNumberFormat="1" applyFont="1" applyFill="1" applyBorder="1"/>
    <xf numFmtId="41" fontId="25" fillId="0" borderId="0" xfId="16" applyNumberFormat="1" applyFont="1" applyFill="1" applyBorder="1" applyAlignment="1"/>
    <xf numFmtId="164" fontId="2" fillId="0" borderId="0" xfId="1" applyNumberFormat="1" applyFont="1" applyAlignment="1">
      <alignment horizontal="center"/>
    </xf>
    <xf numFmtId="0" fontId="37" fillId="0" borderId="0" xfId="20" applyFont="1" applyFill="1" applyBorder="1">
      <alignment horizontal="center"/>
    </xf>
    <xf numFmtId="0" fontId="37" fillId="0" borderId="0" xfId="20" applyFont="1" applyFill="1" applyBorder="1" applyAlignment="1">
      <alignment horizontal="center" wrapText="1"/>
    </xf>
    <xf numFmtId="0" fontId="23" fillId="0" borderId="0" xfId="16" applyFont="1" applyFill="1" applyBorder="1" applyAlignment="1"/>
    <xf numFmtId="0" fontId="38" fillId="0" borderId="0" xfId="0" applyFont="1"/>
    <xf numFmtId="0" fontId="38" fillId="0" borderId="0" xfId="0" applyFont="1" applyBorder="1"/>
    <xf numFmtId="0" fontId="38" fillId="0" borderId="0" xfId="0" applyFont="1" applyAlignment="1">
      <alignment horizontal="right"/>
    </xf>
    <xf numFmtId="0" fontId="38" fillId="0" borderId="0" xfId="0" applyFont="1" applyFill="1" applyBorder="1"/>
    <xf numFmtId="0" fontId="39" fillId="0" borderId="0" xfId="0" applyFont="1" applyAlignment="1">
      <alignment horizontal="right"/>
    </xf>
    <xf numFmtId="0" fontId="38" fillId="0" borderId="0" xfId="0" applyFont="1" applyFill="1" applyAlignment="1"/>
    <xf numFmtId="0" fontId="39" fillId="0" borderId="1" xfId="0" applyFont="1" applyBorder="1" applyAlignment="1">
      <alignment horizontal="centerContinuous"/>
    </xf>
    <xf numFmtId="0" fontId="40" fillId="0" borderId="0" xfId="0" applyFont="1" applyFill="1" applyBorder="1" applyAlignment="1">
      <alignment horizontal="center" wrapText="1"/>
    </xf>
    <xf numFmtId="164" fontId="38" fillId="0" borderId="0" xfId="1" applyNumberFormat="1" applyFont="1" applyFill="1"/>
    <xf numFmtId="164" fontId="38" fillId="0" borderId="0" xfId="1" applyNumberFormat="1" applyFont="1"/>
    <xf numFmtId="0" fontId="38" fillId="0" borderId="0" xfId="0" applyFont="1" applyFill="1"/>
    <xf numFmtId="164" fontId="38" fillId="0" borderId="0" xfId="1" applyNumberFormat="1" applyFont="1" applyAlignment="1">
      <alignment horizontal="right"/>
    </xf>
    <xf numFmtId="0" fontId="39" fillId="4" borderId="2" xfId="0" applyFont="1" applyFill="1" applyBorder="1" applyAlignment="1">
      <alignment vertical="top"/>
    </xf>
    <xf numFmtId="0" fontId="39" fillId="4" borderId="3" xfId="0" applyFont="1" applyFill="1" applyBorder="1" applyAlignment="1">
      <alignment wrapText="1"/>
    </xf>
    <xf numFmtId="0" fontId="39" fillId="4" borderId="3" xfId="0" applyFont="1" applyFill="1" applyBorder="1" applyAlignment="1">
      <alignment horizontal="right" wrapText="1"/>
    </xf>
    <xf numFmtId="43" fontId="39" fillId="4" borderId="4" xfId="1" applyFont="1" applyFill="1" applyBorder="1" applyAlignment="1">
      <alignment horizontal="right"/>
    </xf>
    <xf numFmtId="43" fontId="38" fillId="0" borderId="0" xfId="1" applyFont="1"/>
    <xf numFmtId="0" fontId="38" fillId="4" borderId="5" xfId="0" applyFont="1" applyFill="1" applyBorder="1" applyAlignment="1"/>
    <xf numFmtId="0" fontId="38" fillId="4" borderId="0" xfId="0" applyFont="1" applyFill="1" applyBorder="1" applyAlignment="1">
      <alignment wrapText="1"/>
    </xf>
    <xf numFmtId="0" fontId="38" fillId="4" borderId="0" xfId="0" applyFont="1" applyFill="1"/>
    <xf numFmtId="41" fontId="38" fillId="4" borderId="0" xfId="0" applyNumberFormat="1" applyFont="1" applyFill="1" applyBorder="1" applyAlignment="1">
      <alignment wrapText="1"/>
    </xf>
    <xf numFmtId="41" fontId="38" fillId="4" borderId="6" xfId="1" applyNumberFormat="1" applyFont="1" applyFill="1" applyBorder="1"/>
    <xf numFmtId="0" fontId="38" fillId="4" borderId="0" xfId="0" applyFont="1" applyFill="1" applyBorder="1" applyAlignment="1"/>
    <xf numFmtId="164" fontId="38" fillId="0" borderId="0" xfId="0" applyNumberFormat="1" applyFont="1" applyFill="1"/>
    <xf numFmtId="172" fontId="38" fillId="0" borderId="0" xfId="0" applyNumberFormat="1" applyFont="1" applyFill="1"/>
    <xf numFmtId="0" fontId="38" fillId="4" borderId="0" xfId="0" quotePrefix="1" applyFont="1" applyFill="1" applyBorder="1" applyAlignment="1">
      <alignment wrapText="1"/>
    </xf>
    <xf numFmtId="41" fontId="38" fillId="4" borderId="0" xfId="0" quotePrefix="1" applyNumberFormat="1" applyFont="1" applyFill="1" applyBorder="1" applyAlignment="1">
      <alignment wrapText="1"/>
    </xf>
    <xf numFmtId="0" fontId="38" fillId="4" borderId="0" xfId="0" applyFont="1" applyFill="1" applyBorder="1"/>
    <xf numFmtId="41" fontId="38" fillId="4" borderId="0" xfId="0" applyNumberFormat="1" applyFont="1" applyFill="1" applyBorder="1"/>
    <xf numFmtId="0" fontId="38" fillId="4" borderId="7" xfId="0" applyFont="1" applyFill="1" applyBorder="1" applyAlignment="1"/>
    <xf numFmtId="0" fontId="38" fillId="4" borderId="1" xfId="0" applyFont="1" applyFill="1" applyBorder="1"/>
    <xf numFmtId="41" fontId="38" fillId="4" borderId="1" xfId="0" applyNumberFormat="1" applyFont="1" applyFill="1" applyBorder="1"/>
    <xf numFmtId="165" fontId="38" fillId="4" borderId="1" xfId="8" applyNumberFormat="1" applyFont="1" applyFill="1" applyBorder="1" applyAlignment="1">
      <alignment wrapText="1"/>
    </xf>
    <xf numFmtId="165" fontId="38" fillId="4" borderId="8" xfId="8" applyNumberFormat="1" applyFont="1" applyFill="1" applyBorder="1" applyAlignment="1">
      <alignment wrapText="1"/>
    </xf>
    <xf numFmtId="171" fontId="38" fillId="0" borderId="0" xfId="0" applyNumberFormat="1" applyFont="1"/>
    <xf numFmtId="0" fontId="38" fillId="0" borderId="0" xfId="0" applyFont="1" applyAlignment="1">
      <alignment vertical="top"/>
    </xf>
    <xf numFmtId="0" fontId="38" fillId="0" borderId="0" xfId="0" applyFont="1" applyAlignment="1">
      <alignment wrapText="1"/>
    </xf>
    <xf numFmtId="0" fontId="38" fillId="3" borderId="2" xfId="0" applyFont="1" applyFill="1" applyBorder="1" applyAlignment="1">
      <alignment vertical="top"/>
    </xf>
    <xf numFmtId="0" fontId="38" fillId="3" borderId="3" xfId="0" applyFont="1" applyFill="1" applyBorder="1" applyAlignment="1">
      <alignment wrapText="1"/>
    </xf>
    <xf numFmtId="43" fontId="38" fillId="3" borderId="3" xfId="1" applyFont="1" applyFill="1" applyBorder="1"/>
    <xf numFmtId="43" fontId="38" fillId="3" borderId="4" xfId="1" applyFont="1" applyFill="1" applyBorder="1"/>
    <xf numFmtId="0" fontId="38" fillId="3" borderId="5" xfId="0" applyFont="1" applyFill="1" applyBorder="1" applyAlignment="1"/>
    <xf numFmtId="0" fontId="38" fillId="3" borderId="0" xfId="0" applyFont="1" applyFill="1" applyBorder="1"/>
    <xf numFmtId="0" fontId="38" fillId="3" borderId="0" xfId="0" applyFont="1" applyFill="1" applyBorder="1" applyAlignment="1">
      <alignment wrapText="1"/>
    </xf>
    <xf numFmtId="42" fontId="38" fillId="3" borderId="0" xfId="1" applyNumberFormat="1" applyFont="1" applyFill="1" applyBorder="1"/>
    <xf numFmtId="43" fontId="38" fillId="3" borderId="6" xfId="1" applyFont="1" applyFill="1" applyBorder="1"/>
    <xf numFmtId="0" fontId="38" fillId="0" borderId="0" xfId="0" applyFont="1" applyFill="1" applyAlignment="1">
      <alignment horizontal="center"/>
    </xf>
    <xf numFmtId="0" fontId="38" fillId="3" borderId="1" xfId="0" applyFont="1" applyFill="1" applyBorder="1" applyAlignment="1">
      <alignment wrapText="1"/>
    </xf>
    <xf numFmtId="43" fontId="38" fillId="3" borderId="8" xfId="1" applyFont="1" applyFill="1" applyBorder="1"/>
    <xf numFmtId="0" fontId="38" fillId="3" borderId="5" xfId="0" applyFont="1" applyFill="1" applyBorder="1" applyAlignment="1">
      <alignment vertical="top"/>
    </xf>
    <xf numFmtId="164" fontId="38" fillId="3" borderId="0" xfId="1" applyNumberFormat="1" applyFont="1" applyFill="1" applyBorder="1"/>
    <xf numFmtId="0" fontId="38" fillId="3" borderId="7" xfId="0" applyFont="1" applyFill="1" applyBorder="1" applyAlignment="1">
      <alignment vertical="top"/>
    </xf>
    <xf numFmtId="41" fontId="38" fillId="3" borderId="1" xfId="1" applyNumberFormat="1" applyFont="1" applyFill="1" applyBorder="1"/>
    <xf numFmtId="0" fontId="38" fillId="0" borderId="5" xfId="0" applyFont="1" applyFill="1" applyBorder="1" applyAlignment="1">
      <alignment vertical="top"/>
    </xf>
    <xf numFmtId="0" fontId="38" fillId="0" borderId="0" xfId="0" applyFont="1" applyFill="1" applyBorder="1" applyAlignment="1">
      <alignment wrapText="1"/>
    </xf>
    <xf numFmtId="43" fontId="38" fillId="0" borderId="0" xfId="1" applyFont="1" applyFill="1" applyBorder="1"/>
    <xf numFmtId="43" fontId="38" fillId="0" borderId="6" xfId="1" applyFont="1" applyFill="1" applyBorder="1"/>
    <xf numFmtId="43" fontId="39" fillId="3" borderId="1" xfId="1" applyFont="1" applyFill="1" applyBorder="1" applyAlignment="1">
      <alignment horizontal="center" wrapText="1"/>
    </xf>
    <xf numFmtId="43" fontId="39" fillId="3" borderId="8" xfId="1" applyFont="1" applyFill="1" applyBorder="1" applyAlignment="1">
      <alignment horizontal="center" wrapText="1"/>
    </xf>
    <xf numFmtId="0" fontId="38" fillId="0" borderId="0" xfId="0" applyFont="1" applyFill="1" applyAlignment="1">
      <alignment horizontal="right" wrapText="1"/>
    </xf>
    <xf numFmtId="0" fontId="38" fillId="0" borderId="0" xfId="0" applyFont="1" applyFill="1" applyAlignment="1">
      <alignment horizontal="right"/>
    </xf>
    <xf numFmtId="41" fontId="38" fillId="3" borderId="0" xfId="1" applyNumberFormat="1" applyFont="1" applyFill="1" applyBorder="1"/>
    <xf numFmtId="41" fontId="38" fillId="3" borderId="6" xfId="1" applyNumberFormat="1" applyFont="1" applyFill="1" applyBorder="1"/>
    <xf numFmtId="43" fontId="38" fillId="0" borderId="0" xfId="0" applyNumberFormat="1" applyFont="1" applyFill="1"/>
    <xf numFmtId="0" fontId="38" fillId="3" borderId="5" xfId="0" applyFont="1" applyFill="1" applyBorder="1"/>
    <xf numFmtId="43" fontId="38" fillId="8" borderId="6" xfId="1" applyFont="1" applyFill="1" applyBorder="1"/>
    <xf numFmtId="0" fontId="38" fillId="3" borderId="0" xfId="0" quotePrefix="1" applyFont="1" applyFill="1" applyBorder="1" applyAlignment="1">
      <alignment wrapText="1"/>
    </xf>
    <xf numFmtId="165" fontId="38" fillId="3" borderId="9" xfId="8" applyNumberFormat="1" applyFont="1" applyFill="1" applyBorder="1"/>
    <xf numFmtId="165" fontId="38" fillId="3" borderId="11" xfId="8" applyNumberFormat="1" applyFont="1" applyFill="1" applyBorder="1"/>
    <xf numFmtId="165" fontId="38" fillId="0" borderId="0" xfId="0" applyNumberFormat="1" applyFont="1"/>
    <xf numFmtId="43" fontId="38" fillId="3" borderId="0" xfId="1" applyFont="1" applyFill="1" applyBorder="1"/>
    <xf numFmtId="0" fontId="38" fillId="3" borderId="7" xfId="0" applyFont="1" applyFill="1" applyBorder="1"/>
    <xf numFmtId="43" fontId="38" fillId="3" borderId="1" xfId="1" applyFont="1" applyFill="1" applyBorder="1"/>
    <xf numFmtId="0" fontId="38" fillId="4" borderId="2" xfId="0" applyFont="1" applyFill="1" applyBorder="1"/>
    <xf numFmtId="0" fontId="38" fillId="4" borderId="3" xfId="0" applyFont="1" applyFill="1" applyBorder="1"/>
    <xf numFmtId="0" fontId="38" fillId="4" borderId="5" xfId="0" applyFont="1" applyFill="1" applyBorder="1"/>
    <xf numFmtId="0" fontId="39" fillId="4" borderId="0" xfId="0" applyFont="1" applyFill="1" applyBorder="1"/>
    <xf numFmtId="0" fontId="38" fillId="4" borderId="0" xfId="0" applyFont="1" applyFill="1" applyBorder="1" applyAlignment="1">
      <alignment horizontal="left"/>
    </xf>
    <xf numFmtId="42" fontId="38" fillId="4" borderId="0" xfId="8" applyNumberFormat="1" applyFont="1" applyFill="1" applyBorder="1"/>
    <xf numFmtId="41" fontId="38" fillId="4" borderId="0" xfId="8" applyNumberFormat="1" applyFont="1" applyFill="1" applyBorder="1"/>
    <xf numFmtId="165" fontId="38" fillId="0" borderId="0" xfId="0" applyNumberFormat="1" applyFont="1" applyFill="1"/>
    <xf numFmtId="42" fontId="38" fillId="4" borderId="9" xfId="0" applyNumberFormat="1" applyFont="1" applyFill="1" applyBorder="1"/>
    <xf numFmtId="0" fontId="38" fillId="4" borderId="7" xfId="0" applyFont="1" applyFill="1" applyBorder="1"/>
    <xf numFmtId="0" fontId="39" fillId="4" borderId="2" xfId="0" applyFont="1" applyFill="1" applyBorder="1"/>
    <xf numFmtId="0" fontId="39" fillId="4" borderId="3" xfId="0" applyFont="1" applyFill="1" applyBorder="1"/>
    <xf numFmtId="0" fontId="39" fillId="4" borderId="12" xfId="0" applyFont="1" applyFill="1" applyBorder="1" applyAlignment="1">
      <alignment horizontal="center" wrapText="1"/>
    </xf>
    <xf numFmtId="0" fontId="39" fillId="4" borderId="13" xfId="0" applyFont="1" applyFill="1" applyBorder="1" applyAlignment="1">
      <alignment horizontal="center" wrapText="1"/>
    </xf>
    <xf numFmtId="0" fontId="39" fillId="4" borderId="5" xfId="0" applyFont="1" applyFill="1" applyBorder="1"/>
    <xf numFmtId="164" fontId="38" fillId="4" borderId="0" xfId="1" applyNumberFormat="1" applyFont="1" applyFill="1" applyBorder="1"/>
    <xf numFmtId="164" fontId="38" fillId="4" borderId="0" xfId="0" applyNumberFormat="1" applyFont="1" applyFill="1" applyBorder="1" applyAlignment="1">
      <alignment horizontal="center" wrapText="1"/>
    </xf>
    <xf numFmtId="164" fontId="38" fillId="4" borderId="6" xfId="1" applyNumberFormat="1" applyFont="1" applyFill="1" applyBorder="1"/>
    <xf numFmtId="0" fontId="39" fillId="4" borderId="0" xfId="0" applyFont="1" applyFill="1" applyBorder="1" applyAlignment="1">
      <alignment horizontal="center" wrapText="1"/>
    </xf>
    <xf numFmtId="0" fontId="39" fillId="4" borderId="6" xfId="0" applyFont="1" applyFill="1" applyBorder="1" applyAlignment="1">
      <alignment horizontal="center" wrapText="1"/>
    </xf>
    <xf numFmtId="164" fontId="39" fillId="4" borderId="0" xfId="0" applyNumberFormat="1" applyFont="1" applyFill="1" applyBorder="1"/>
    <xf numFmtId="164" fontId="39" fillId="4" borderId="6" xfId="0" applyNumberFormat="1" applyFont="1" applyFill="1" applyBorder="1"/>
    <xf numFmtId="0" fontId="38" fillId="4" borderId="8" xfId="0" applyFont="1" applyFill="1" applyBorder="1"/>
    <xf numFmtId="0" fontId="38" fillId="2" borderId="0" xfId="0" applyFont="1" applyFill="1" applyAlignment="1">
      <alignment vertical="center"/>
    </xf>
    <xf numFmtId="0" fontId="42" fillId="2" borderId="0" xfId="0" applyFont="1" applyFill="1" applyAlignment="1" applyProtection="1">
      <alignment horizontal="center"/>
    </xf>
    <xf numFmtId="166" fontId="42" fillId="2" borderId="0" xfId="0" applyNumberFormat="1" applyFont="1" applyFill="1" applyProtection="1"/>
    <xf numFmtId="0" fontId="38" fillId="2" borderId="0" xfId="0" applyFont="1" applyFill="1"/>
    <xf numFmtId="0" fontId="42" fillId="2" borderId="0" xfId="0" applyFont="1" applyFill="1" applyAlignment="1">
      <alignment horizontal="center" vertical="top"/>
    </xf>
    <xf numFmtId="0" fontId="42" fillId="2" borderId="0" xfId="0" applyFont="1" applyFill="1"/>
    <xf numFmtId="0" fontId="42" fillId="2" borderId="0" xfId="0" applyNumberFormat="1" applyFont="1" applyFill="1" applyAlignment="1" applyProtection="1">
      <alignment horizontal="left" vertical="top"/>
    </xf>
    <xf numFmtId="0" fontId="42" fillId="2" borderId="0" xfId="0" applyFont="1" applyFill="1" applyAlignment="1">
      <alignment vertical="top"/>
    </xf>
    <xf numFmtId="0" fontId="38" fillId="2" borderId="0" xfId="0" applyFont="1" applyFill="1" applyAlignment="1">
      <alignment vertical="top"/>
    </xf>
    <xf numFmtId="49" fontId="42" fillId="2" borderId="0" xfId="0" quotePrefix="1" applyNumberFormat="1" applyFont="1" applyFill="1" applyAlignment="1" applyProtection="1">
      <alignment horizontal="center" vertical="top"/>
    </xf>
    <xf numFmtId="49" fontId="42" fillId="2" borderId="0" xfId="0" quotePrefix="1" applyNumberFormat="1" applyFont="1" applyFill="1" applyAlignment="1">
      <alignment horizontal="center" vertical="top"/>
    </xf>
    <xf numFmtId="0" fontId="42" fillId="2" borderId="0" xfId="0" applyNumberFormat="1" applyFont="1" applyFill="1" applyAlignment="1" applyProtection="1">
      <alignment horizontal="left" vertical="top" wrapText="1"/>
    </xf>
    <xf numFmtId="0" fontId="38" fillId="2" borderId="0" xfId="0" applyFont="1" applyFill="1" applyAlignment="1">
      <alignment vertical="top" wrapText="1"/>
    </xf>
    <xf numFmtId="38" fontId="23" fillId="0" borderId="0" xfId="16" applyNumberFormat="1" applyFont="1" applyFill="1" applyBorder="1" applyAlignment="1"/>
    <xf numFmtId="0" fontId="38" fillId="3" borderId="0" xfId="0" applyFont="1" applyFill="1" applyBorder="1" applyAlignment="1"/>
    <xf numFmtId="168" fontId="37" fillId="0" borderId="0" xfId="15" applyNumberFormat="1" applyFont="1" applyFill="1" applyBorder="1" applyAlignment="1">
      <alignment horizontal="center" wrapText="1"/>
    </xf>
    <xf numFmtId="169" fontId="37" fillId="0" borderId="0" xfId="20" applyNumberFormat="1" applyFont="1" applyFill="1" applyBorder="1" applyAlignment="1">
      <alignment horizontal="center" wrapText="1"/>
    </xf>
    <xf numFmtId="168" fontId="37" fillId="0" borderId="0" xfId="15" applyNumberFormat="1" applyFont="1" applyFill="1" applyBorder="1" applyAlignment="1">
      <alignment horizontal="left" vertical="top"/>
    </xf>
    <xf numFmtId="0" fontId="23" fillId="0" borderId="0" xfId="19" applyFont="1" applyFill="1" applyBorder="1" applyAlignment="1"/>
    <xf numFmtId="0" fontId="37" fillId="0" borderId="0" xfId="19" applyFont="1" applyFill="1" applyBorder="1" applyAlignment="1">
      <alignment horizontal="center"/>
    </xf>
    <xf numFmtId="0" fontId="23" fillId="0" borderId="0" xfId="19" applyFont="1" applyFill="1" applyBorder="1" applyAlignment="1">
      <alignment horizontal="centerContinuous"/>
    </xf>
    <xf numFmtId="0" fontId="37" fillId="0" borderId="0" xfId="19" applyFont="1" applyFill="1" applyBorder="1" applyAlignment="1">
      <alignment horizontal="centerContinuous"/>
    </xf>
    <xf numFmtId="0" fontId="23" fillId="10" borderId="0" xfId="15" applyNumberFormat="1" applyFont="1" applyFill="1" applyBorder="1" applyAlignment="1"/>
    <xf numFmtId="38" fontId="23" fillId="10" borderId="0" xfId="16" applyNumberFormat="1" applyFont="1" applyFill="1" applyBorder="1" applyAlignment="1">
      <alignment wrapText="1"/>
    </xf>
    <xf numFmtId="41" fontId="20" fillId="10" borderId="0" xfId="16" applyNumberFormat="1" applyFont="1" applyFill="1" applyBorder="1" applyAlignment="1"/>
    <xf numFmtId="168" fontId="37" fillId="0" borderId="1" xfId="15" applyNumberFormat="1" applyFont="1" applyFill="1" applyBorder="1" applyAlignment="1">
      <alignment horizontal="center" wrapText="1"/>
    </xf>
    <xf numFmtId="0" fontId="37" fillId="0" borderId="1" xfId="20" applyFont="1" applyFill="1" applyBorder="1">
      <alignment horizontal="center"/>
    </xf>
    <xf numFmtId="0" fontId="37" fillId="0" borderId="1" xfId="20" applyFont="1" applyFill="1" applyBorder="1" applyAlignment="1">
      <alignment horizontal="center" wrapText="1"/>
    </xf>
    <xf numFmtId="169" fontId="37" fillId="0" borderId="1" xfId="20" applyNumberFormat="1" applyFont="1" applyFill="1" applyBorder="1" applyAlignment="1">
      <alignment horizontal="center" wrapText="1"/>
    </xf>
    <xf numFmtId="0" fontId="39" fillId="0" borderId="0" xfId="0" applyFont="1" applyFill="1" applyBorder="1"/>
    <xf numFmtId="0" fontId="40" fillId="11" borderId="0" xfId="0" applyFont="1" applyFill="1" applyBorder="1" applyAlignment="1">
      <alignment horizontal="center" wrapText="1"/>
    </xf>
    <xf numFmtId="0" fontId="38" fillId="11" borderId="0" xfId="0" applyFont="1" applyFill="1"/>
    <xf numFmtId="167" fontId="38" fillId="11" borderId="0" xfId="9" applyNumberFormat="1" applyFont="1" applyFill="1"/>
    <xf numFmtId="164" fontId="38" fillId="11" borderId="0" xfId="1" applyNumberFormat="1" applyFont="1" applyFill="1"/>
    <xf numFmtId="0" fontId="38" fillId="11" borderId="0" xfId="0" applyFont="1" applyFill="1" applyAlignment="1">
      <alignment horizontal="right"/>
    </xf>
    <xf numFmtId="0" fontId="40" fillId="12" borderId="0" xfId="0" applyFont="1" applyFill="1" applyBorder="1" applyAlignment="1">
      <alignment horizontal="center" wrapText="1"/>
    </xf>
    <xf numFmtId="0" fontId="38" fillId="12" borderId="0" xfId="0" applyFont="1" applyFill="1"/>
    <xf numFmtId="167" fontId="38" fillId="12" borderId="0" xfId="9" applyNumberFormat="1" applyFont="1" applyFill="1"/>
    <xf numFmtId="164" fontId="38" fillId="12" borderId="0" xfId="1" applyNumberFormat="1" applyFont="1" applyFill="1"/>
    <xf numFmtId="164" fontId="38" fillId="12" borderId="0" xfId="1" applyNumberFormat="1" applyFont="1" applyFill="1" applyAlignment="1">
      <alignment horizontal="right"/>
    </xf>
    <xf numFmtId="0" fontId="38" fillId="12" borderId="0" xfId="0" applyFont="1" applyFill="1" applyAlignment="1">
      <alignment horizontal="right"/>
    </xf>
    <xf numFmtId="164" fontId="38" fillId="0" borderId="0" xfId="1" applyNumberFormat="1" applyFont="1" applyBorder="1"/>
    <xf numFmtId="0" fontId="40" fillId="0" borderId="12" xfId="0" applyFont="1" applyFill="1" applyBorder="1" applyAlignment="1">
      <alignment horizontal="center" wrapText="1"/>
    </xf>
    <xf numFmtId="0" fontId="38" fillId="0" borderId="12" xfId="0" applyFont="1" applyBorder="1"/>
    <xf numFmtId="164" fontId="38" fillId="0" borderId="12" xfId="1" applyNumberFormat="1" applyFont="1" applyBorder="1" applyAlignment="1">
      <alignment horizontal="right"/>
    </xf>
    <xf numFmtId="164" fontId="38" fillId="0" borderId="12" xfId="1" applyNumberFormat="1" applyFont="1" applyBorder="1"/>
    <xf numFmtId="0" fontId="37" fillId="2" borderId="0" xfId="4" quotePrefix="1" applyFont="1" applyFill="1"/>
    <xf numFmtId="0" fontId="23" fillId="2" borderId="0" xfId="4" applyFont="1" applyFill="1"/>
    <xf numFmtId="0" fontId="23" fillId="0" borderId="0" xfId="4" applyFont="1"/>
    <xf numFmtId="0" fontId="37" fillId="2" borderId="0" xfId="4" applyFont="1" applyFill="1"/>
    <xf numFmtId="0" fontId="23" fillId="2" borderId="0" xfId="4" quotePrefix="1" applyFont="1" applyFill="1"/>
    <xf numFmtId="0" fontId="23" fillId="0" borderId="0" xfId="4" applyFont="1" applyFill="1"/>
    <xf numFmtId="0" fontId="23" fillId="0" borderId="0" xfId="4" applyFont="1" applyFill="1" applyAlignment="1">
      <alignment vertical="top"/>
    </xf>
    <xf numFmtId="0" fontId="37" fillId="0" borderId="0" xfId="4" applyFont="1" applyFill="1"/>
    <xf numFmtId="0" fontId="37" fillId="2" borderId="0" xfId="4" applyFont="1" applyFill="1" applyAlignment="1">
      <alignment horizontal="left"/>
    </xf>
    <xf numFmtId="0" fontId="23" fillId="2" borderId="10" xfId="4" applyFont="1" applyFill="1" applyBorder="1" applyAlignment="1" applyProtection="1">
      <alignment horizontal="center"/>
      <protection locked="0"/>
    </xf>
    <xf numFmtId="0" fontId="43" fillId="2" borderId="0" xfId="4" applyFont="1" applyFill="1" applyAlignment="1" applyProtection="1">
      <alignment horizontal="left" indent="1"/>
    </xf>
    <xf numFmtId="0" fontId="23" fillId="2" borderId="0" xfId="4" applyFont="1" applyFill="1" applyBorder="1"/>
    <xf numFmtId="0" fontId="43" fillId="2" borderId="0" xfId="4" applyFont="1" applyFill="1" applyAlignment="1" applyProtection="1">
      <alignment horizontal="left" indent="3"/>
    </xf>
    <xf numFmtId="0" fontId="44" fillId="2" borderId="0" xfId="4" applyFont="1" applyFill="1" applyAlignment="1" applyProtection="1">
      <alignment horizontal="left" indent="4"/>
    </xf>
    <xf numFmtId="0" fontId="23" fillId="2" borderId="0" xfId="4" applyFont="1" applyFill="1" applyAlignment="1">
      <alignment wrapText="1"/>
    </xf>
    <xf numFmtId="14" fontId="23" fillId="2" borderId="0" xfId="4" applyNumberFormat="1" applyFont="1" applyFill="1" applyBorder="1" applyAlignment="1">
      <alignment horizontal="left"/>
    </xf>
    <xf numFmtId="165" fontId="23" fillId="0" borderId="10" xfId="8" applyNumberFormat="1" applyFont="1" applyBorder="1"/>
    <xf numFmtId="165" fontId="23" fillId="0" borderId="0" xfId="8" applyNumberFormat="1" applyFont="1" applyBorder="1"/>
    <xf numFmtId="0" fontId="23" fillId="4" borderId="5" xfId="4" applyFont="1" applyFill="1" applyBorder="1"/>
    <xf numFmtId="0" fontId="23" fillId="4" borderId="0" xfId="4" applyFont="1" applyFill="1" applyBorder="1"/>
    <xf numFmtId="0" fontId="23" fillId="4" borderId="6" xfId="4" applyFont="1" applyFill="1" applyBorder="1"/>
    <xf numFmtId="0" fontId="45" fillId="4" borderId="5" xfId="0" applyFont="1" applyFill="1" applyBorder="1" applyAlignment="1">
      <alignment vertical="top" wrapText="1"/>
    </xf>
    <xf numFmtId="0" fontId="23" fillId="0" borderId="0" xfId="4" applyFont="1" applyAlignment="1">
      <alignment horizontal="center"/>
    </xf>
    <xf numFmtId="14" fontId="23" fillId="0" borderId="0" xfId="4" applyNumberFormat="1" applyFont="1"/>
    <xf numFmtId="0" fontId="23" fillId="0" borderId="0" xfId="4" applyFont="1" applyAlignment="1">
      <alignment horizontal="right"/>
    </xf>
    <xf numFmtId="0" fontId="26" fillId="4" borderId="0" xfId="0" applyFont="1" applyFill="1" applyBorder="1" applyAlignment="1">
      <alignment vertical="top" wrapText="1"/>
    </xf>
    <xf numFmtId="0" fontId="26" fillId="4" borderId="6" xfId="0" applyFont="1" applyFill="1" applyBorder="1" applyAlignment="1">
      <alignment vertical="top" wrapText="1"/>
    </xf>
    <xf numFmtId="0" fontId="23" fillId="2" borderId="10" xfId="4" applyFont="1" applyFill="1" applyBorder="1" applyAlignment="1">
      <alignment horizontal="right"/>
    </xf>
    <xf numFmtId="43" fontId="38" fillId="0" borderId="0" xfId="1" applyFont="1" applyFill="1"/>
    <xf numFmtId="165" fontId="48" fillId="0" borderId="0" xfId="0" applyNumberFormat="1" applyFont="1"/>
    <xf numFmtId="43" fontId="38" fillId="0" borderId="0" xfId="0" applyNumberFormat="1" applyFont="1"/>
    <xf numFmtId="41" fontId="20" fillId="0" borderId="3" xfId="16" applyNumberFormat="1" applyFont="1" applyFill="1" applyBorder="1" applyAlignment="1"/>
    <xf numFmtId="0" fontId="19" fillId="0" borderId="0" xfId="18" applyFont="1" applyFill="1" applyBorder="1" applyAlignment="1">
      <alignment horizontal="center"/>
    </xf>
    <xf numFmtId="168" fontId="21" fillId="0" borderId="0" xfId="15" applyNumberFormat="1" applyFont="1" applyFill="1" applyBorder="1" applyAlignment="1">
      <alignment horizontal="left"/>
    </xf>
    <xf numFmtId="164" fontId="38" fillId="0" borderId="0" xfId="0" applyNumberFormat="1" applyFont="1"/>
    <xf numFmtId="41" fontId="38" fillId="0" borderId="0" xfId="0" applyNumberFormat="1" applyFont="1" applyFill="1" applyBorder="1"/>
    <xf numFmtId="42" fontId="38" fillId="0" borderId="0" xfId="0" applyNumberFormat="1" applyFont="1" applyFill="1" applyBorder="1"/>
    <xf numFmtId="164" fontId="49" fillId="0" borderId="0" xfId="1" applyNumberFormat="1" applyFont="1" applyBorder="1"/>
    <xf numFmtId="165" fontId="38" fillId="0" borderId="0" xfId="0" applyNumberFormat="1" applyFont="1" applyFill="1" applyBorder="1"/>
    <xf numFmtId="0" fontId="23" fillId="0" borderId="0" xfId="4" applyFont="1"/>
    <xf numFmtId="41" fontId="38" fillId="3" borderId="0" xfId="8" applyNumberFormat="1" applyFont="1" applyFill="1" applyBorder="1"/>
    <xf numFmtId="38" fontId="23" fillId="0" borderId="0" xfId="16" applyNumberFormat="1" applyFont="1" applyFill="1" applyBorder="1" applyAlignment="1">
      <alignment vertical="top" wrapText="1"/>
    </xf>
    <xf numFmtId="168" fontId="16" fillId="0" borderId="0" xfId="15" applyNumberFormat="1" applyFont="1" applyFill="1" applyBorder="1" applyAlignment="1">
      <alignment vertical="top"/>
    </xf>
    <xf numFmtId="0" fontId="23" fillId="2" borderId="0" xfId="4" applyFont="1" applyFill="1" applyAlignment="1">
      <alignment vertical="top" wrapText="1"/>
    </xf>
    <xf numFmtId="0" fontId="26" fillId="0" borderId="0" xfId="0" applyFont="1" applyAlignment="1">
      <alignment vertical="top" wrapText="1"/>
    </xf>
    <xf numFmtId="0" fontId="47" fillId="2" borderId="0" xfId="4" applyFont="1" applyFill="1" applyAlignment="1">
      <alignment horizontal="left"/>
    </xf>
    <xf numFmtId="0" fontId="23" fillId="0" borderId="0" xfId="4" applyFont="1"/>
    <xf numFmtId="0" fontId="45" fillId="4" borderId="2" xfId="0" applyFont="1" applyFill="1" applyBorder="1" applyAlignment="1">
      <alignment vertical="top" wrapText="1"/>
    </xf>
    <xf numFmtId="0" fontId="26" fillId="4" borderId="3" xfId="0" applyFont="1" applyFill="1" applyBorder="1" applyAlignment="1">
      <alignment vertical="top" wrapText="1"/>
    </xf>
    <xf numFmtId="0" fontId="26" fillId="4" borderId="4" xfId="0" applyFont="1" applyFill="1" applyBorder="1" applyAlignment="1">
      <alignment vertical="top" wrapText="1"/>
    </xf>
    <xf numFmtId="0" fontId="45" fillId="4" borderId="5" xfId="0" applyFont="1" applyFill="1" applyBorder="1" applyAlignment="1">
      <alignment vertical="top" wrapText="1"/>
    </xf>
    <xf numFmtId="0" fontId="26" fillId="4" borderId="0" xfId="0" applyFont="1" applyFill="1" applyBorder="1" applyAlignment="1">
      <alignment vertical="top" wrapText="1"/>
    </xf>
    <xf numFmtId="0" fontId="26" fillId="4" borderId="6" xfId="0" applyFont="1" applyFill="1" applyBorder="1" applyAlignment="1">
      <alignment vertical="top" wrapText="1"/>
    </xf>
    <xf numFmtId="0" fontId="45" fillId="4" borderId="7" xfId="0" applyFont="1" applyFill="1" applyBorder="1" applyAlignment="1">
      <alignment vertical="top" wrapText="1"/>
    </xf>
    <xf numFmtId="0" fontId="26" fillId="4" borderId="1" xfId="0" applyFont="1" applyFill="1" applyBorder="1" applyAlignment="1">
      <alignment vertical="top" wrapText="1"/>
    </xf>
    <xf numFmtId="0" fontId="26" fillId="4" borderId="8" xfId="0" applyFont="1" applyFill="1" applyBorder="1" applyAlignment="1">
      <alignment vertical="top" wrapText="1"/>
    </xf>
    <xf numFmtId="0" fontId="23" fillId="0" borderId="0" xfId="4" applyFont="1" applyFill="1" applyAlignment="1">
      <alignment vertical="top" wrapText="1"/>
    </xf>
    <xf numFmtId="0" fontId="26" fillId="0" borderId="6" xfId="0" applyFont="1" applyBorder="1" applyAlignment="1">
      <alignment vertical="top" wrapText="1"/>
    </xf>
    <xf numFmtId="0" fontId="42" fillId="2" borderId="0" xfId="0" applyNumberFormat="1" applyFont="1" applyFill="1" applyAlignment="1" applyProtection="1">
      <alignment horizontal="left" vertical="top" wrapText="1"/>
    </xf>
    <xf numFmtId="0" fontId="42" fillId="2" borderId="0" xfId="0" applyFont="1" applyFill="1" applyAlignment="1">
      <alignment vertical="top" wrapText="1"/>
    </xf>
    <xf numFmtId="0" fontId="38" fillId="0" borderId="0" xfId="0" applyFont="1" applyFill="1" applyAlignment="1">
      <alignment horizontal="center"/>
    </xf>
    <xf numFmtId="0" fontId="41" fillId="2" borderId="0" xfId="0" applyNumberFormat="1" applyFont="1" applyFill="1" applyAlignment="1" applyProtection="1">
      <alignment horizontal="left" vertical="center"/>
    </xf>
    <xf numFmtId="0" fontId="38" fillId="2" borderId="0" xfId="0" applyFont="1" applyFill="1" applyAlignment="1">
      <alignment vertical="center"/>
    </xf>
    <xf numFmtId="0" fontId="38" fillId="0" borderId="2" xfId="0" applyFont="1" applyFill="1" applyBorder="1" applyAlignment="1">
      <alignment horizontal="left" vertical="top" wrapText="1"/>
    </xf>
    <xf numFmtId="0" fontId="38" fillId="0" borderId="3" xfId="0" applyFont="1" applyFill="1" applyBorder="1" applyAlignment="1">
      <alignment horizontal="left" vertical="top" wrapText="1"/>
    </xf>
    <xf numFmtId="0" fontId="38" fillId="0" borderId="4" xfId="0" applyFont="1" applyFill="1" applyBorder="1" applyAlignment="1">
      <alignment horizontal="left" vertical="top" wrapText="1"/>
    </xf>
    <xf numFmtId="0" fontId="38" fillId="0" borderId="5" xfId="0" applyFont="1" applyFill="1" applyBorder="1" applyAlignment="1">
      <alignment horizontal="left" vertical="top" wrapText="1"/>
    </xf>
    <xf numFmtId="0" fontId="38" fillId="0" borderId="0" xfId="0" applyFont="1" applyFill="1" applyBorder="1" applyAlignment="1">
      <alignment horizontal="left" vertical="top" wrapText="1"/>
    </xf>
    <xf numFmtId="0" fontId="38" fillId="0" borderId="6" xfId="0" applyFont="1" applyFill="1" applyBorder="1" applyAlignment="1">
      <alignment horizontal="left" vertical="top" wrapText="1"/>
    </xf>
    <xf numFmtId="0" fontId="38" fillId="0" borderId="7" xfId="0" applyFont="1" applyFill="1" applyBorder="1" applyAlignment="1">
      <alignment horizontal="left" vertical="top" wrapText="1"/>
    </xf>
    <xf numFmtId="0" fontId="38" fillId="0" borderId="1" xfId="0" applyFont="1" applyFill="1" applyBorder="1" applyAlignment="1">
      <alignment horizontal="left" vertical="top" wrapText="1"/>
    </xf>
    <xf numFmtId="0" fontId="38" fillId="0" borderId="8" xfId="0" applyFont="1" applyFill="1" applyBorder="1" applyAlignment="1">
      <alignment horizontal="left" vertical="top" wrapText="1"/>
    </xf>
    <xf numFmtId="0" fontId="37" fillId="0" borderId="1" xfId="19" applyFont="1" applyFill="1" applyBorder="1" applyAlignment="1">
      <alignment horizontal="center"/>
    </xf>
    <xf numFmtId="168" fontId="28" fillId="0" borderId="0" xfId="15" applyNumberFormat="1" applyFont="1" applyFill="1" applyBorder="1"/>
    <xf numFmtId="168" fontId="21" fillId="0" borderId="0" xfId="15" quotePrefix="1" applyNumberFormat="1" applyFont="1" applyFill="1" applyBorder="1" applyAlignment="1">
      <alignment horizontal="center"/>
    </xf>
    <xf numFmtId="168" fontId="21" fillId="0" borderId="0" xfId="15" applyNumberFormat="1" applyFont="1" applyFill="1" applyBorder="1" applyAlignment="1">
      <alignment horizontal="center"/>
    </xf>
    <xf numFmtId="0" fontId="21" fillId="0" borderId="0" xfId="18" applyFont="1" applyFill="1" applyBorder="1" applyAlignment="1">
      <alignment horizontal="center"/>
    </xf>
    <xf numFmtId="168" fontId="35" fillId="0" borderId="0" xfId="15" quotePrefix="1" applyNumberFormat="1" applyFont="1" applyFill="1" applyBorder="1" applyAlignment="1">
      <alignment horizontal="center"/>
    </xf>
  </cellXfs>
  <cellStyles count="26">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3" xfId="16" xr:uid="{00000000-0005-0000-0000-00000E000000}"/>
    <cellStyle name="Normal 3" xfId="4" xr:uid="{00000000-0005-0000-0000-00000F000000}"/>
    <cellStyle name="Normal 3 2" xfId="5" xr:uid="{00000000-0005-0000-0000-000010000000}"/>
    <cellStyle name="Normal 3 3" xfId="12" xr:uid="{00000000-0005-0000-0000-000011000000}"/>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pageheader" xfId="25" xr:uid="{00000000-0005-0000-0000-000016000000}"/>
    <cellStyle name="Percent" xfId="9" builtinId="5"/>
    <cellStyle name="Percent 2" xfId="7" xr:uid="{00000000-0005-0000-0000-000018000000}"/>
    <cellStyle name="Percent 3" xfId="21" xr:uid="{00000000-0005-0000-0000-000019000000}"/>
    <cellStyle name="sectionhead" xfId="19" xr:uid="{00000000-0005-0000-0000-00001A000000}"/>
  </cellStyles>
  <dxfs count="8">
    <dxf>
      <font>
        <b/>
        <i val="0"/>
        <strike val="0"/>
        <color rgb="FFFF0000"/>
      </font>
    </dxf>
    <dxf>
      <font>
        <b/>
        <i val="0"/>
        <strike val="0"/>
        <color rgb="FFFF0000"/>
      </font>
    </dxf>
    <dxf>
      <fill>
        <patternFill>
          <bgColor theme="2" tint="-9.9948118533890809E-2"/>
        </patternFill>
      </fill>
    </dxf>
    <dxf>
      <fill>
        <patternFill>
          <bgColor theme="2" tint="-9.9948118533890809E-2"/>
        </patternFill>
      </fill>
    </dxf>
    <dxf>
      <fill>
        <patternFill>
          <bgColor theme="2" tint="-0.24994659260841701"/>
        </patternFill>
      </fill>
    </dxf>
    <dxf>
      <fill>
        <patternFill>
          <bgColor theme="2" tint="-0.24994659260841701"/>
        </patternFill>
      </fill>
    </dxf>
    <dxf>
      <fill>
        <patternFill>
          <bgColor theme="2" tint="-9.9948118533890809E-2"/>
        </patternFill>
      </fill>
    </dxf>
    <dxf>
      <fill>
        <patternFill>
          <bgColor theme="2" tint="-9.9948118533890809E-2"/>
        </patternFill>
      </fill>
    </dxf>
  </dxfs>
  <tableStyles count="0" defaultTableStyle="TableStyleMedium2" defaultPivotStyle="PivotStyleLight16"/>
  <colors>
    <mruColors>
      <color rgb="FF9999FF"/>
      <color rgb="FF99CC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xdr:colOff>
      <xdr:row>47</xdr:row>
      <xdr:rowOff>104775</xdr:rowOff>
    </xdr:from>
    <xdr:to>
      <xdr:col>7</xdr:col>
      <xdr:colOff>0</xdr:colOff>
      <xdr:row>47</xdr:row>
      <xdr:rowOff>104775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267951" y="8343900"/>
          <a:ext cx="1190624"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N16">
            <v>0</v>
          </cell>
          <cell r="O16">
            <v>0</v>
          </cell>
          <cell r="P16">
            <v>0</v>
          </cell>
          <cell r="Q16">
            <v>0</v>
          </cell>
          <cell r="R16" t="str">
            <v>FALSE</v>
          </cell>
          <cell r="T16">
            <v>0</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N17">
            <v>0</v>
          </cell>
          <cell r="O17">
            <v>0</v>
          </cell>
          <cell r="P17">
            <v>0</v>
          </cell>
          <cell r="Q17">
            <v>0</v>
          </cell>
          <cell r="R17" t="str">
            <v>FALSE</v>
          </cell>
          <cell r="T17">
            <v>0</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cell r="N18">
            <v>0</v>
          </cell>
          <cell r="O18">
            <v>0</v>
          </cell>
          <cell r="P18">
            <v>0</v>
          </cell>
          <cell r="Q18">
            <v>0</v>
          </cell>
          <cell r="R18">
            <v>0</v>
          </cell>
          <cell r="T18">
            <v>0</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cell r="N19">
            <v>0</v>
          </cell>
          <cell r="O19">
            <v>0</v>
          </cell>
          <cell r="P19">
            <v>0</v>
          </cell>
          <cell r="Q19">
            <v>0</v>
          </cell>
          <cell r="R19">
            <v>0</v>
          </cell>
          <cell r="T19">
            <v>0</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cell r="N20">
            <v>0</v>
          </cell>
          <cell r="O20">
            <v>0</v>
          </cell>
          <cell r="P20">
            <v>0</v>
          </cell>
          <cell r="Q20">
            <v>0</v>
          </cell>
          <cell r="R20">
            <v>0</v>
          </cell>
          <cell r="T20">
            <v>0</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cell r="N21">
            <v>0</v>
          </cell>
          <cell r="O21">
            <v>0</v>
          </cell>
          <cell r="P21">
            <v>0</v>
          </cell>
          <cell r="Q21">
            <v>0</v>
          </cell>
          <cell r="R21">
            <v>0</v>
          </cell>
          <cell r="T21">
            <v>0</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cell r="N22">
            <v>0</v>
          </cell>
          <cell r="O22">
            <v>0</v>
          </cell>
          <cell r="P22">
            <v>0</v>
          </cell>
          <cell r="Q22">
            <v>0</v>
          </cell>
          <cell r="R22">
            <v>0</v>
          </cell>
          <cell r="T22">
            <v>0</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cell r="N23">
            <v>0</v>
          </cell>
          <cell r="O23">
            <v>0</v>
          </cell>
          <cell r="P23">
            <v>0</v>
          </cell>
          <cell r="Q23">
            <v>0</v>
          </cell>
          <cell r="R23">
            <v>0</v>
          </cell>
          <cell r="T23">
            <v>0</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cell r="N24">
            <v>0</v>
          </cell>
          <cell r="O24">
            <v>0</v>
          </cell>
          <cell r="P24">
            <v>0</v>
          </cell>
          <cell r="Q24">
            <v>0</v>
          </cell>
          <cell r="R24">
            <v>0</v>
          </cell>
          <cell r="T24">
            <v>0</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cell r="N25">
            <v>0</v>
          </cell>
          <cell r="O25">
            <v>0</v>
          </cell>
          <cell r="P25">
            <v>0</v>
          </cell>
          <cell r="Q25">
            <v>0</v>
          </cell>
          <cell r="R25">
            <v>0</v>
          </cell>
          <cell r="T25">
            <v>0</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cell r="N26">
            <v>0</v>
          </cell>
          <cell r="O26">
            <v>0</v>
          </cell>
          <cell r="P26">
            <v>0</v>
          </cell>
          <cell r="Q26">
            <v>0</v>
          </cell>
          <cell r="R26">
            <v>0</v>
          </cell>
          <cell r="T26">
            <v>0</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cell r="N27">
            <v>0</v>
          </cell>
          <cell r="O27">
            <v>0</v>
          </cell>
          <cell r="P27">
            <v>0</v>
          </cell>
          <cell r="Q27">
            <v>0</v>
          </cell>
          <cell r="R27">
            <v>0</v>
          </cell>
          <cell r="T27">
            <v>0</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cell r="N28">
            <v>0</v>
          </cell>
          <cell r="O28">
            <v>0</v>
          </cell>
          <cell r="P28">
            <v>0</v>
          </cell>
          <cell r="Q28">
            <v>0</v>
          </cell>
          <cell r="R28">
            <v>0</v>
          </cell>
          <cell r="T28">
            <v>0</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cell r="N29">
            <v>0</v>
          </cell>
          <cell r="O29">
            <v>0</v>
          </cell>
          <cell r="P29">
            <v>0</v>
          </cell>
          <cell r="Q29">
            <v>0</v>
          </cell>
          <cell r="R29">
            <v>0</v>
          </cell>
          <cell r="T29">
            <v>0</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cell r="N30">
            <v>0</v>
          </cell>
          <cell r="O30">
            <v>0</v>
          </cell>
          <cell r="P30">
            <v>0</v>
          </cell>
          <cell r="Q30">
            <v>0</v>
          </cell>
          <cell r="R30">
            <v>0</v>
          </cell>
          <cell r="T30">
            <v>0</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cell r="N31">
            <v>0</v>
          </cell>
          <cell r="O31">
            <v>0</v>
          </cell>
          <cell r="P31">
            <v>0</v>
          </cell>
          <cell r="Q31">
            <v>0</v>
          </cell>
          <cell r="R31">
            <v>0</v>
          </cell>
          <cell r="T31">
            <v>0</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cell r="N32">
            <v>0</v>
          </cell>
          <cell r="O32">
            <v>0</v>
          </cell>
          <cell r="P32">
            <v>0</v>
          </cell>
          <cell r="Q32">
            <v>0</v>
          </cell>
          <cell r="R32">
            <v>0</v>
          </cell>
          <cell r="T32">
            <v>0</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cell r="N33">
            <v>0</v>
          </cell>
          <cell r="O33">
            <v>0</v>
          </cell>
          <cell r="P33">
            <v>0</v>
          </cell>
          <cell r="Q33">
            <v>0</v>
          </cell>
          <cell r="R33">
            <v>0</v>
          </cell>
          <cell r="T33">
            <v>0</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cell r="N34">
            <v>0</v>
          </cell>
          <cell r="O34">
            <v>0</v>
          </cell>
          <cell r="P34">
            <v>0</v>
          </cell>
          <cell r="Q34">
            <v>0</v>
          </cell>
          <cell r="R34">
            <v>0</v>
          </cell>
          <cell r="T34">
            <v>0</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cell r="N35">
            <v>0</v>
          </cell>
          <cell r="O35">
            <v>0</v>
          </cell>
          <cell r="P35">
            <v>0</v>
          </cell>
          <cell r="Q35">
            <v>0</v>
          </cell>
          <cell r="R35">
            <v>0</v>
          </cell>
          <cell r="T35">
            <v>0</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cell r="N36">
            <v>0</v>
          </cell>
          <cell r="O36">
            <v>0</v>
          </cell>
          <cell r="P36">
            <v>0</v>
          </cell>
          <cell r="Q36">
            <v>0</v>
          </cell>
          <cell r="R36">
            <v>0</v>
          </cell>
          <cell r="T36">
            <v>0</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cell r="N37">
            <v>0</v>
          </cell>
          <cell r="O37">
            <v>0</v>
          </cell>
          <cell r="P37">
            <v>0</v>
          </cell>
          <cell r="Q37">
            <v>0</v>
          </cell>
          <cell r="R37">
            <v>0</v>
          </cell>
          <cell r="T37">
            <v>0</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cell r="N38">
            <v>0</v>
          </cell>
          <cell r="O38">
            <v>0</v>
          </cell>
          <cell r="P38">
            <v>0</v>
          </cell>
          <cell r="Q38">
            <v>0</v>
          </cell>
          <cell r="R38">
            <v>0</v>
          </cell>
          <cell r="T38">
            <v>0</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cell r="N39">
            <v>0</v>
          </cell>
          <cell r="O39">
            <v>0</v>
          </cell>
          <cell r="P39">
            <v>0</v>
          </cell>
          <cell r="Q39">
            <v>0</v>
          </cell>
          <cell r="R39">
            <v>0</v>
          </cell>
          <cell r="T39">
            <v>0</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cell r="N40">
            <v>0</v>
          </cell>
          <cell r="O40">
            <v>0</v>
          </cell>
          <cell r="P40">
            <v>0</v>
          </cell>
          <cell r="Q40">
            <v>0</v>
          </cell>
          <cell r="R40">
            <v>0</v>
          </cell>
          <cell r="T40">
            <v>0</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cell r="N41">
            <v>0</v>
          </cell>
          <cell r="O41">
            <v>0</v>
          </cell>
          <cell r="P41">
            <v>0</v>
          </cell>
          <cell r="Q41">
            <v>0</v>
          </cell>
          <cell r="R41">
            <v>0</v>
          </cell>
          <cell r="T41">
            <v>0</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cell r="N42">
            <v>0</v>
          </cell>
          <cell r="O42">
            <v>0</v>
          </cell>
          <cell r="P42">
            <v>0</v>
          </cell>
          <cell r="Q42">
            <v>0</v>
          </cell>
          <cell r="R42">
            <v>0</v>
          </cell>
          <cell r="T42">
            <v>0</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cell r="N43">
            <v>0</v>
          </cell>
          <cell r="O43">
            <v>0</v>
          </cell>
          <cell r="P43">
            <v>0</v>
          </cell>
          <cell r="Q43">
            <v>0</v>
          </cell>
          <cell r="R43">
            <v>0</v>
          </cell>
          <cell r="T43">
            <v>0</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cell r="N44">
            <v>0</v>
          </cell>
          <cell r="O44">
            <v>0</v>
          </cell>
          <cell r="P44">
            <v>0</v>
          </cell>
          <cell r="Q44">
            <v>0</v>
          </cell>
          <cell r="R44">
            <v>0</v>
          </cell>
          <cell r="T44">
            <v>0</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cell r="N45">
            <v>0</v>
          </cell>
          <cell r="O45">
            <v>0</v>
          </cell>
          <cell r="P45">
            <v>0</v>
          </cell>
          <cell r="Q45">
            <v>0</v>
          </cell>
          <cell r="R45">
            <v>0</v>
          </cell>
          <cell r="T45">
            <v>0</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cell r="N46">
            <v>0</v>
          </cell>
          <cell r="O46">
            <v>0</v>
          </cell>
          <cell r="P46">
            <v>0</v>
          </cell>
          <cell r="Q46">
            <v>0</v>
          </cell>
          <cell r="R46">
            <v>0</v>
          </cell>
          <cell r="T46">
            <v>0</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cell r="N47">
            <v>0</v>
          </cell>
          <cell r="O47">
            <v>0</v>
          </cell>
          <cell r="P47">
            <v>0</v>
          </cell>
          <cell r="Q47">
            <v>0</v>
          </cell>
          <cell r="R47">
            <v>0</v>
          </cell>
          <cell r="T47">
            <v>0</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cell r="N48">
            <v>0</v>
          </cell>
          <cell r="O48">
            <v>0</v>
          </cell>
          <cell r="P48">
            <v>0</v>
          </cell>
          <cell r="Q48">
            <v>0</v>
          </cell>
          <cell r="R48">
            <v>0</v>
          </cell>
          <cell r="T48">
            <v>0</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cell r="N49">
            <v>0</v>
          </cell>
          <cell r="O49">
            <v>0</v>
          </cell>
          <cell r="P49">
            <v>0</v>
          </cell>
          <cell r="Q49">
            <v>0</v>
          </cell>
          <cell r="R49">
            <v>0</v>
          </cell>
          <cell r="T49">
            <v>0</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cell r="N50">
            <v>0</v>
          </cell>
          <cell r="O50">
            <v>0</v>
          </cell>
          <cell r="P50">
            <v>0</v>
          </cell>
          <cell r="Q50">
            <v>0</v>
          </cell>
          <cell r="R50">
            <v>0</v>
          </cell>
          <cell r="T50">
            <v>0</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cell r="N51">
            <v>0</v>
          </cell>
          <cell r="O51">
            <v>0</v>
          </cell>
          <cell r="P51">
            <v>0</v>
          </cell>
          <cell r="Q51">
            <v>0</v>
          </cell>
          <cell r="R51">
            <v>0</v>
          </cell>
          <cell r="T51">
            <v>0</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cell r="N52">
            <v>0</v>
          </cell>
          <cell r="O52">
            <v>0</v>
          </cell>
          <cell r="P52">
            <v>0</v>
          </cell>
          <cell r="Q52">
            <v>0</v>
          </cell>
          <cell r="R52">
            <v>0</v>
          </cell>
          <cell r="T52">
            <v>0</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cell r="N53">
            <v>0</v>
          </cell>
          <cell r="O53">
            <v>0</v>
          </cell>
          <cell r="P53">
            <v>0</v>
          </cell>
          <cell r="Q53">
            <v>0</v>
          </cell>
          <cell r="R53">
            <v>0</v>
          </cell>
          <cell r="T53">
            <v>0</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cell r="N54">
            <v>0</v>
          </cell>
          <cell r="O54">
            <v>0</v>
          </cell>
          <cell r="P54">
            <v>0</v>
          </cell>
          <cell r="Q54">
            <v>0</v>
          </cell>
          <cell r="R54">
            <v>0</v>
          </cell>
          <cell r="T54">
            <v>0</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cell r="N55">
            <v>0</v>
          </cell>
          <cell r="O55">
            <v>0</v>
          </cell>
          <cell r="P55">
            <v>0</v>
          </cell>
          <cell r="Q55">
            <v>0</v>
          </cell>
          <cell r="R55">
            <v>0</v>
          </cell>
          <cell r="T55">
            <v>0</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cell r="N56">
            <v>0</v>
          </cell>
          <cell r="O56">
            <v>0</v>
          </cell>
          <cell r="P56">
            <v>0</v>
          </cell>
          <cell r="Q56">
            <v>0</v>
          </cell>
          <cell r="R56">
            <v>0</v>
          </cell>
          <cell r="T56">
            <v>0</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cell r="N57">
            <v>0</v>
          </cell>
          <cell r="O57">
            <v>0</v>
          </cell>
          <cell r="P57">
            <v>0</v>
          </cell>
          <cell r="Q57">
            <v>0</v>
          </cell>
          <cell r="R57">
            <v>0</v>
          </cell>
          <cell r="T57">
            <v>0</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cell r="N58">
            <v>0</v>
          </cell>
          <cell r="O58">
            <v>0</v>
          </cell>
          <cell r="P58">
            <v>0</v>
          </cell>
          <cell r="Q58">
            <v>0</v>
          </cell>
          <cell r="R58">
            <v>0</v>
          </cell>
          <cell r="T58">
            <v>0</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cell r="N59">
            <v>0</v>
          </cell>
          <cell r="O59">
            <v>0</v>
          </cell>
          <cell r="P59">
            <v>0</v>
          </cell>
          <cell r="Q59">
            <v>0</v>
          </cell>
          <cell r="R59">
            <v>0</v>
          </cell>
          <cell r="T59">
            <v>0</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cell r="N60">
            <v>0</v>
          </cell>
          <cell r="O60">
            <v>0</v>
          </cell>
          <cell r="P60">
            <v>0</v>
          </cell>
          <cell r="Q60">
            <v>0</v>
          </cell>
          <cell r="R60">
            <v>0</v>
          </cell>
          <cell r="T60">
            <v>0</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cell r="N61">
            <v>0</v>
          </cell>
          <cell r="O61">
            <v>0</v>
          </cell>
          <cell r="P61">
            <v>0</v>
          </cell>
          <cell r="Q61">
            <v>0</v>
          </cell>
          <cell r="R61">
            <v>0</v>
          </cell>
          <cell r="T61">
            <v>0</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cell r="N62">
            <v>0</v>
          </cell>
          <cell r="O62">
            <v>0</v>
          </cell>
          <cell r="P62">
            <v>0</v>
          </cell>
          <cell r="Q62">
            <v>0</v>
          </cell>
          <cell r="R62">
            <v>0</v>
          </cell>
          <cell r="T62">
            <v>0</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cell r="N63">
            <v>0</v>
          </cell>
          <cell r="O63">
            <v>0</v>
          </cell>
          <cell r="P63">
            <v>0</v>
          </cell>
          <cell r="Q63">
            <v>0</v>
          </cell>
          <cell r="R63">
            <v>0</v>
          </cell>
          <cell r="T63">
            <v>0</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cell r="N64">
            <v>0</v>
          </cell>
          <cell r="O64">
            <v>0</v>
          </cell>
          <cell r="P64">
            <v>0</v>
          </cell>
          <cell r="Q64">
            <v>0</v>
          </cell>
          <cell r="R64">
            <v>0</v>
          </cell>
          <cell r="T64">
            <v>0</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cell r="N65">
            <v>0</v>
          </cell>
          <cell r="O65">
            <v>0</v>
          </cell>
          <cell r="P65">
            <v>0</v>
          </cell>
          <cell r="Q65">
            <v>0</v>
          </cell>
          <cell r="R65">
            <v>0</v>
          </cell>
          <cell r="T65">
            <v>0</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cell r="N66">
            <v>0</v>
          </cell>
          <cell r="O66">
            <v>0</v>
          </cell>
          <cell r="P66">
            <v>0</v>
          </cell>
          <cell r="Q66">
            <v>0</v>
          </cell>
          <cell r="R66">
            <v>0</v>
          </cell>
          <cell r="T66">
            <v>0</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cell r="N67">
            <v>0</v>
          </cell>
          <cell r="O67">
            <v>0</v>
          </cell>
          <cell r="P67">
            <v>0</v>
          </cell>
          <cell r="Q67">
            <v>0</v>
          </cell>
          <cell r="R67">
            <v>0</v>
          </cell>
          <cell r="T67">
            <v>0</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cell r="N68">
            <v>0</v>
          </cell>
          <cell r="O68">
            <v>0</v>
          </cell>
          <cell r="P68">
            <v>0</v>
          </cell>
          <cell r="Q68">
            <v>0</v>
          </cell>
          <cell r="R68">
            <v>0</v>
          </cell>
          <cell r="T68">
            <v>0</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cell r="N69">
            <v>0</v>
          </cell>
          <cell r="O69">
            <v>0</v>
          </cell>
          <cell r="P69">
            <v>0</v>
          </cell>
          <cell r="Q69">
            <v>0</v>
          </cell>
          <cell r="R69">
            <v>0</v>
          </cell>
          <cell r="T69">
            <v>0</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cell r="N70">
            <v>0</v>
          </cell>
          <cell r="O70">
            <v>0</v>
          </cell>
          <cell r="P70">
            <v>0</v>
          </cell>
          <cell r="Q70">
            <v>0</v>
          </cell>
          <cell r="R70">
            <v>0</v>
          </cell>
          <cell r="T70">
            <v>0</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cell r="N71">
            <v>0</v>
          </cell>
          <cell r="O71">
            <v>0</v>
          </cell>
          <cell r="P71">
            <v>0</v>
          </cell>
          <cell r="Q71">
            <v>0</v>
          </cell>
          <cell r="R71">
            <v>0</v>
          </cell>
          <cell r="T71">
            <v>0</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cell r="N72">
            <v>0</v>
          </cell>
          <cell r="O72">
            <v>0</v>
          </cell>
          <cell r="P72">
            <v>0</v>
          </cell>
          <cell r="Q72">
            <v>0</v>
          </cell>
          <cell r="R72">
            <v>0</v>
          </cell>
          <cell r="T72">
            <v>0</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cell r="N73">
            <v>0</v>
          </cell>
          <cell r="O73">
            <v>0</v>
          </cell>
          <cell r="P73">
            <v>0</v>
          </cell>
          <cell r="Q73">
            <v>0</v>
          </cell>
          <cell r="R73">
            <v>0</v>
          </cell>
          <cell r="T73">
            <v>0</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cell r="N74">
            <v>0</v>
          </cell>
          <cell r="O74">
            <v>0</v>
          </cell>
          <cell r="P74">
            <v>0</v>
          </cell>
          <cell r="Q74">
            <v>0</v>
          </cell>
          <cell r="R74">
            <v>0</v>
          </cell>
          <cell r="T74">
            <v>0</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cell r="N75">
            <v>0</v>
          </cell>
          <cell r="O75">
            <v>0</v>
          </cell>
          <cell r="P75">
            <v>0</v>
          </cell>
          <cell r="Q75">
            <v>0</v>
          </cell>
          <cell r="R75">
            <v>0</v>
          </cell>
          <cell r="T75">
            <v>0</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cell r="N76">
            <v>0</v>
          </cell>
          <cell r="O76">
            <v>0</v>
          </cell>
          <cell r="P76">
            <v>0</v>
          </cell>
          <cell r="Q76">
            <v>0</v>
          </cell>
          <cell r="R76">
            <v>0</v>
          </cell>
          <cell r="T76">
            <v>0</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cell r="N77">
            <v>0</v>
          </cell>
          <cell r="O77">
            <v>0</v>
          </cell>
          <cell r="P77">
            <v>0</v>
          </cell>
          <cell r="Q77">
            <v>0</v>
          </cell>
          <cell r="R77">
            <v>0</v>
          </cell>
          <cell r="T77">
            <v>0</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cell r="N78">
            <v>0</v>
          </cell>
          <cell r="O78">
            <v>0</v>
          </cell>
          <cell r="P78">
            <v>0</v>
          </cell>
          <cell r="Q78">
            <v>0</v>
          </cell>
          <cell r="R78">
            <v>0</v>
          </cell>
          <cell r="T78">
            <v>0</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cell r="N79">
            <v>0</v>
          </cell>
          <cell r="O79">
            <v>0</v>
          </cell>
          <cell r="P79">
            <v>0</v>
          </cell>
          <cell r="Q79">
            <v>0</v>
          </cell>
          <cell r="R79">
            <v>0</v>
          </cell>
          <cell r="T79">
            <v>0</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cell r="N80">
            <v>0</v>
          </cell>
          <cell r="O80">
            <v>0</v>
          </cell>
          <cell r="P80">
            <v>0</v>
          </cell>
          <cell r="Q80">
            <v>0</v>
          </cell>
          <cell r="R80">
            <v>0</v>
          </cell>
          <cell r="T80">
            <v>0</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cell r="N81">
            <v>0</v>
          </cell>
          <cell r="O81">
            <v>0</v>
          </cell>
          <cell r="P81">
            <v>0</v>
          </cell>
          <cell r="Q81">
            <v>0</v>
          </cell>
          <cell r="R81">
            <v>0</v>
          </cell>
          <cell r="T81">
            <v>0</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cell r="N82">
            <v>0</v>
          </cell>
          <cell r="O82">
            <v>0</v>
          </cell>
          <cell r="P82">
            <v>0</v>
          </cell>
          <cell r="Q82">
            <v>0</v>
          </cell>
          <cell r="R82">
            <v>0</v>
          </cell>
          <cell r="T82">
            <v>0</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cell r="N83">
            <v>0</v>
          </cell>
          <cell r="O83">
            <v>0</v>
          </cell>
          <cell r="P83">
            <v>0</v>
          </cell>
          <cell r="Q83">
            <v>0</v>
          </cell>
          <cell r="R83">
            <v>0</v>
          </cell>
          <cell r="T83">
            <v>0</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cell r="N84">
            <v>0</v>
          </cell>
          <cell r="O84">
            <v>0</v>
          </cell>
          <cell r="P84">
            <v>0</v>
          </cell>
          <cell r="Q84">
            <v>0</v>
          </cell>
          <cell r="R84">
            <v>0</v>
          </cell>
          <cell r="T84">
            <v>0</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cell r="N85">
            <v>0</v>
          </cell>
          <cell r="O85">
            <v>0</v>
          </cell>
          <cell r="P85">
            <v>0</v>
          </cell>
          <cell r="Q85">
            <v>0</v>
          </cell>
          <cell r="R85">
            <v>0</v>
          </cell>
          <cell r="T85">
            <v>0</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cell r="N86">
            <v>0</v>
          </cell>
          <cell r="O86">
            <v>0</v>
          </cell>
          <cell r="P86">
            <v>0</v>
          </cell>
          <cell r="Q86">
            <v>0</v>
          </cell>
          <cell r="R86">
            <v>0</v>
          </cell>
          <cell r="T86">
            <v>0</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cell r="N87">
            <v>0</v>
          </cell>
          <cell r="O87">
            <v>0</v>
          </cell>
          <cell r="P87">
            <v>0</v>
          </cell>
          <cell r="Q87">
            <v>0</v>
          </cell>
          <cell r="R87">
            <v>0</v>
          </cell>
          <cell r="T87">
            <v>0</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cell r="N88">
            <v>0</v>
          </cell>
          <cell r="O88">
            <v>0</v>
          </cell>
          <cell r="P88">
            <v>0</v>
          </cell>
          <cell r="Q88">
            <v>0</v>
          </cell>
          <cell r="R88">
            <v>0</v>
          </cell>
          <cell r="T88">
            <v>0</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cell r="N89">
            <v>0</v>
          </cell>
          <cell r="O89">
            <v>0</v>
          </cell>
          <cell r="P89">
            <v>0</v>
          </cell>
          <cell r="Q89">
            <v>0</v>
          </cell>
          <cell r="R89">
            <v>0</v>
          </cell>
          <cell r="T89">
            <v>0</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cell r="N90">
            <v>0</v>
          </cell>
          <cell r="O90">
            <v>0</v>
          </cell>
          <cell r="P90">
            <v>0</v>
          </cell>
          <cell r="Q90">
            <v>0</v>
          </cell>
          <cell r="R90">
            <v>0</v>
          </cell>
          <cell r="T90">
            <v>0</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cell r="N91">
            <v>0</v>
          </cell>
          <cell r="O91">
            <v>0</v>
          </cell>
          <cell r="P91">
            <v>0</v>
          </cell>
          <cell r="Q91">
            <v>0</v>
          </cell>
          <cell r="R91">
            <v>0</v>
          </cell>
          <cell r="T91">
            <v>0</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cell r="N92">
            <v>0</v>
          </cell>
          <cell r="O92">
            <v>0</v>
          </cell>
          <cell r="P92">
            <v>0</v>
          </cell>
          <cell r="Q92">
            <v>0</v>
          </cell>
          <cell r="R92">
            <v>0</v>
          </cell>
          <cell r="T92">
            <v>0</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cell r="N93">
            <v>0</v>
          </cell>
          <cell r="O93">
            <v>0</v>
          </cell>
          <cell r="P93">
            <v>0</v>
          </cell>
          <cell r="Q93">
            <v>0</v>
          </cell>
          <cell r="R93">
            <v>0</v>
          </cell>
          <cell r="T93">
            <v>0</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cell r="N94">
            <v>0</v>
          </cell>
          <cell r="O94">
            <v>0</v>
          </cell>
          <cell r="P94">
            <v>0</v>
          </cell>
          <cell r="Q94">
            <v>0</v>
          </cell>
          <cell r="R94">
            <v>0</v>
          </cell>
          <cell r="T94">
            <v>0</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cell r="N95">
            <v>0</v>
          </cell>
          <cell r="O95">
            <v>0</v>
          </cell>
          <cell r="P95">
            <v>0</v>
          </cell>
          <cell r="Q95">
            <v>0</v>
          </cell>
          <cell r="R95">
            <v>0</v>
          </cell>
          <cell r="T95">
            <v>0</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cell r="N96">
            <v>0</v>
          </cell>
          <cell r="O96">
            <v>0</v>
          </cell>
          <cell r="P96">
            <v>0</v>
          </cell>
          <cell r="Q96">
            <v>0</v>
          </cell>
          <cell r="R96">
            <v>0</v>
          </cell>
          <cell r="T96">
            <v>0</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cell r="N97">
            <v>0</v>
          </cell>
          <cell r="O97">
            <v>0</v>
          </cell>
          <cell r="P97">
            <v>0</v>
          </cell>
          <cell r="Q97">
            <v>0</v>
          </cell>
          <cell r="R97">
            <v>0</v>
          </cell>
          <cell r="T97">
            <v>0</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cell r="N98">
            <v>0</v>
          </cell>
          <cell r="O98">
            <v>0</v>
          </cell>
          <cell r="P98">
            <v>0</v>
          </cell>
          <cell r="Q98">
            <v>0</v>
          </cell>
          <cell r="R98">
            <v>0</v>
          </cell>
          <cell r="T98">
            <v>0</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cell r="N99">
            <v>0</v>
          </cell>
          <cell r="O99">
            <v>0</v>
          </cell>
          <cell r="P99">
            <v>0</v>
          </cell>
          <cell r="Q99">
            <v>0</v>
          </cell>
          <cell r="R99">
            <v>0</v>
          </cell>
          <cell r="T99">
            <v>0</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cell r="N100">
            <v>0</v>
          </cell>
          <cell r="O100">
            <v>0</v>
          </cell>
          <cell r="P100">
            <v>0</v>
          </cell>
          <cell r="Q100">
            <v>0</v>
          </cell>
          <cell r="R100">
            <v>0</v>
          </cell>
          <cell r="T100">
            <v>0</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cell r="N101">
            <v>0</v>
          </cell>
          <cell r="O101">
            <v>0</v>
          </cell>
          <cell r="P101">
            <v>0</v>
          </cell>
          <cell r="Q101">
            <v>0</v>
          </cell>
          <cell r="R101">
            <v>0</v>
          </cell>
          <cell r="T101">
            <v>0</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cell r="N102">
            <v>0</v>
          </cell>
          <cell r="O102">
            <v>0</v>
          </cell>
          <cell r="P102">
            <v>0</v>
          </cell>
          <cell r="Q102">
            <v>0</v>
          </cell>
          <cell r="R102">
            <v>0</v>
          </cell>
          <cell r="T102">
            <v>0</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cell r="N103">
            <v>0</v>
          </cell>
          <cell r="O103">
            <v>0</v>
          </cell>
          <cell r="P103">
            <v>0</v>
          </cell>
          <cell r="Q103">
            <v>0</v>
          </cell>
          <cell r="R103">
            <v>0</v>
          </cell>
          <cell r="T103">
            <v>0</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cell r="N104">
            <v>0</v>
          </cell>
          <cell r="O104">
            <v>0</v>
          </cell>
          <cell r="P104">
            <v>0</v>
          </cell>
          <cell r="Q104">
            <v>0</v>
          </cell>
          <cell r="R104">
            <v>0</v>
          </cell>
          <cell r="T104">
            <v>0</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cell r="N105">
            <v>0</v>
          </cell>
          <cell r="O105">
            <v>0</v>
          </cell>
          <cell r="P105">
            <v>0</v>
          </cell>
          <cell r="Q105">
            <v>0</v>
          </cell>
          <cell r="R105">
            <v>0</v>
          </cell>
          <cell r="T105">
            <v>0</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cell r="N106">
            <v>0</v>
          </cell>
          <cell r="O106">
            <v>0</v>
          </cell>
          <cell r="P106">
            <v>0</v>
          </cell>
          <cell r="Q106">
            <v>0</v>
          </cell>
          <cell r="R106">
            <v>0</v>
          </cell>
          <cell r="T106">
            <v>0</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cell r="N107">
            <v>0</v>
          </cell>
          <cell r="O107">
            <v>0</v>
          </cell>
          <cell r="P107">
            <v>0</v>
          </cell>
          <cell r="Q107">
            <v>0</v>
          </cell>
          <cell r="R107">
            <v>0</v>
          </cell>
          <cell r="T107">
            <v>0</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cell r="N108">
            <v>0</v>
          </cell>
          <cell r="O108">
            <v>0</v>
          </cell>
          <cell r="P108">
            <v>0</v>
          </cell>
          <cell r="Q108">
            <v>0</v>
          </cell>
          <cell r="R108">
            <v>0</v>
          </cell>
          <cell r="T108">
            <v>0</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cell r="N109">
            <v>0</v>
          </cell>
          <cell r="O109">
            <v>0</v>
          </cell>
          <cell r="P109">
            <v>0</v>
          </cell>
          <cell r="Q109">
            <v>0</v>
          </cell>
          <cell r="R109">
            <v>0</v>
          </cell>
          <cell r="T109">
            <v>0</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cell r="N110">
            <v>0</v>
          </cell>
          <cell r="O110">
            <v>0</v>
          </cell>
          <cell r="P110">
            <v>0</v>
          </cell>
          <cell r="Q110">
            <v>0</v>
          </cell>
          <cell r="R110">
            <v>0</v>
          </cell>
          <cell r="T110">
            <v>0</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cell r="N111">
            <v>0</v>
          </cell>
          <cell r="O111">
            <v>0</v>
          </cell>
          <cell r="P111">
            <v>0</v>
          </cell>
          <cell r="Q111">
            <v>0</v>
          </cell>
          <cell r="R111">
            <v>0</v>
          </cell>
          <cell r="T111">
            <v>0</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cell r="N112">
            <v>0</v>
          </cell>
          <cell r="O112">
            <v>0</v>
          </cell>
          <cell r="P112">
            <v>0</v>
          </cell>
          <cell r="Q112">
            <v>0</v>
          </cell>
          <cell r="R112">
            <v>0</v>
          </cell>
          <cell r="T112">
            <v>0</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cell r="N113">
            <v>0</v>
          </cell>
          <cell r="O113">
            <v>0</v>
          </cell>
          <cell r="P113">
            <v>0</v>
          </cell>
          <cell r="Q113">
            <v>0</v>
          </cell>
          <cell r="R113">
            <v>0</v>
          </cell>
          <cell r="T113">
            <v>0</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cell r="N114">
            <v>0</v>
          </cell>
          <cell r="O114">
            <v>0</v>
          </cell>
          <cell r="P114">
            <v>0</v>
          </cell>
          <cell r="Q114">
            <v>0</v>
          </cell>
          <cell r="R114">
            <v>0</v>
          </cell>
          <cell r="T114">
            <v>0</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cell r="N115">
            <v>0</v>
          </cell>
          <cell r="O115">
            <v>0</v>
          </cell>
          <cell r="P115">
            <v>0</v>
          </cell>
          <cell r="Q115">
            <v>0</v>
          </cell>
          <cell r="R115">
            <v>0</v>
          </cell>
          <cell r="T115">
            <v>0</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cell r="N116">
            <v>0</v>
          </cell>
          <cell r="O116">
            <v>0</v>
          </cell>
          <cell r="P116">
            <v>0</v>
          </cell>
          <cell r="Q116">
            <v>0</v>
          </cell>
          <cell r="R116">
            <v>0</v>
          </cell>
          <cell r="T116">
            <v>0</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cell r="N117">
            <v>0</v>
          </cell>
          <cell r="O117">
            <v>0</v>
          </cell>
          <cell r="P117">
            <v>0</v>
          </cell>
          <cell r="Q117">
            <v>0</v>
          </cell>
          <cell r="R117">
            <v>0</v>
          </cell>
          <cell r="T117">
            <v>0</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cell r="N118">
            <v>0</v>
          </cell>
          <cell r="O118">
            <v>0</v>
          </cell>
          <cell r="P118">
            <v>0</v>
          </cell>
          <cell r="Q118">
            <v>0</v>
          </cell>
          <cell r="R118">
            <v>0</v>
          </cell>
          <cell r="T118">
            <v>0</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cell r="N119">
            <v>0</v>
          </cell>
          <cell r="O119">
            <v>0</v>
          </cell>
          <cell r="P119">
            <v>0</v>
          </cell>
          <cell r="Q119">
            <v>0</v>
          </cell>
          <cell r="R119">
            <v>0</v>
          </cell>
          <cell r="T119">
            <v>0</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cell r="N120">
            <v>0</v>
          </cell>
          <cell r="O120">
            <v>0</v>
          </cell>
          <cell r="P120">
            <v>0</v>
          </cell>
          <cell r="Q120">
            <v>0</v>
          </cell>
          <cell r="R120">
            <v>0</v>
          </cell>
          <cell r="T120">
            <v>0</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cell r="N121">
            <v>0</v>
          </cell>
          <cell r="O121">
            <v>0</v>
          </cell>
          <cell r="P121">
            <v>0</v>
          </cell>
          <cell r="Q121">
            <v>0</v>
          </cell>
          <cell r="R121">
            <v>0</v>
          </cell>
          <cell r="T121">
            <v>0</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cell r="N122">
            <v>0</v>
          </cell>
          <cell r="O122">
            <v>0</v>
          </cell>
          <cell r="P122">
            <v>0</v>
          </cell>
          <cell r="Q122">
            <v>0</v>
          </cell>
          <cell r="R122">
            <v>0</v>
          </cell>
          <cell r="T122">
            <v>0</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cell r="N123">
            <v>0</v>
          </cell>
          <cell r="O123">
            <v>0</v>
          </cell>
          <cell r="P123">
            <v>0</v>
          </cell>
          <cell r="Q123">
            <v>0</v>
          </cell>
          <cell r="R123">
            <v>0</v>
          </cell>
          <cell r="T123">
            <v>0</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cell r="N124">
            <v>0</v>
          </cell>
          <cell r="O124">
            <v>0</v>
          </cell>
          <cell r="P124">
            <v>0</v>
          </cell>
          <cell r="Q124">
            <v>0</v>
          </cell>
          <cell r="R124">
            <v>0</v>
          </cell>
          <cell r="T124">
            <v>0</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cell r="N125">
            <v>0</v>
          </cell>
          <cell r="O125">
            <v>0</v>
          </cell>
          <cell r="P125">
            <v>0</v>
          </cell>
          <cell r="Q125">
            <v>0</v>
          </cell>
          <cell r="R125">
            <v>0</v>
          </cell>
          <cell r="T125">
            <v>0</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cell r="N126">
            <v>0</v>
          </cell>
          <cell r="O126">
            <v>0</v>
          </cell>
          <cell r="P126">
            <v>0</v>
          </cell>
          <cell r="Q126">
            <v>0</v>
          </cell>
          <cell r="R126">
            <v>0</v>
          </cell>
          <cell r="T126">
            <v>0</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cell r="N127">
            <v>0</v>
          </cell>
          <cell r="O127">
            <v>0</v>
          </cell>
          <cell r="P127">
            <v>0</v>
          </cell>
          <cell r="Q127">
            <v>0</v>
          </cell>
          <cell r="R127">
            <v>0</v>
          </cell>
          <cell r="T127">
            <v>0</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cell r="N128">
            <v>0</v>
          </cell>
          <cell r="O128">
            <v>0</v>
          </cell>
          <cell r="P128">
            <v>0</v>
          </cell>
          <cell r="Q128">
            <v>0</v>
          </cell>
          <cell r="R128">
            <v>0</v>
          </cell>
          <cell r="T128">
            <v>0</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cell r="N129">
            <v>0</v>
          </cell>
          <cell r="O129">
            <v>0</v>
          </cell>
          <cell r="P129">
            <v>0</v>
          </cell>
          <cell r="Q129">
            <v>0</v>
          </cell>
          <cell r="R129">
            <v>0</v>
          </cell>
          <cell r="T129">
            <v>0</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cell r="N130">
            <v>0</v>
          </cell>
          <cell r="O130">
            <v>0</v>
          </cell>
          <cell r="P130">
            <v>0</v>
          </cell>
          <cell r="Q130">
            <v>0</v>
          </cell>
          <cell r="R130">
            <v>0</v>
          </cell>
          <cell r="T130">
            <v>0</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cell r="N131">
            <v>0</v>
          </cell>
          <cell r="O131">
            <v>0</v>
          </cell>
          <cell r="P131">
            <v>0</v>
          </cell>
          <cell r="Q131">
            <v>0</v>
          </cell>
          <cell r="R131">
            <v>0</v>
          </cell>
          <cell r="T131">
            <v>0</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cell r="N132">
            <v>0</v>
          </cell>
          <cell r="O132">
            <v>0</v>
          </cell>
          <cell r="P132">
            <v>0</v>
          </cell>
          <cell r="Q132">
            <v>0</v>
          </cell>
          <cell r="R132">
            <v>0</v>
          </cell>
          <cell r="T132">
            <v>0</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cell r="N133">
            <v>0</v>
          </cell>
          <cell r="O133">
            <v>0</v>
          </cell>
          <cell r="P133">
            <v>0</v>
          </cell>
          <cell r="Q133">
            <v>0</v>
          </cell>
          <cell r="R133">
            <v>0</v>
          </cell>
          <cell r="T133">
            <v>0</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cell r="N134">
            <v>0</v>
          </cell>
          <cell r="O134">
            <v>0</v>
          </cell>
          <cell r="P134">
            <v>0</v>
          </cell>
          <cell r="Q134">
            <v>0</v>
          </cell>
          <cell r="R134">
            <v>0</v>
          </cell>
          <cell r="T134">
            <v>0</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cell r="N135">
            <v>0</v>
          </cell>
          <cell r="O135">
            <v>0</v>
          </cell>
          <cell r="P135">
            <v>0</v>
          </cell>
          <cell r="Q135">
            <v>0</v>
          </cell>
          <cell r="R135">
            <v>0</v>
          </cell>
          <cell r="T135">
            <v>0</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cell r="N136">
            <v>0</v>
          </cell>
          <cell r="O136">
            <v>0</v>
          </cell>
          <cell r="P136">
            <v>0</v>
          </cell>
          <cell r="Q136">
            <v>0</v>
          </cell>
          <cell r="R136">
            <v>0</v>
          </cell>
          <cell r="T136">
            <v>0</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cell r="N137">
            <v>0</v>
          </cell>
          <cell r="O137">
            <v>0</v>
          </cell>
          <cell r="P137">
            <v>0</v>
          </cell>
          <cell r="Q137">
            <v>0</v>
          </cell>
          <cell r="R137">
            <v>0</v>
          </cell>
          <cell r="T137">
            <v>0</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cell r="N138">
            <v>0</v>
          </cell>
          <cell r="O138">
            <v>0</v>
          </cell>
          <cell r="P138">
            <v>0</v>
          </cell>
          <cell r="Q138">
            <v>0</v>
          </cell>
          <cell r="R138">
            <v>0</v>
          </cell>
          <cell r="T138">
            <v>0</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cell r="N139">
            <v>0</v>
          </cell>
          <cell r="O139">
            <v>0</v>
          </cell>
          <cell r="P139">
            <v>0</v>
          </cell>
          <cell r="Q139">
            <v>0</v>
          </cell>
          <cell r="R139">
            <v>0</v>
          </cell>
          <cell r="T139">
            <v>0</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cell r="N140">
            <v>0</v>
          </cell>
          <cell r="O140">
            <v>0</v>
          </cell>
          <cell r="P140">
            <v>0</v>
          </cell>
          <cell r="Q140">
            <v>0</v>
          </cell>
          <cell r="R140">
            <v>0</v>
          </cell>
          <cell r="T140">
            <v>0</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cell r="N141">
            <v>0</v>
          </cell>
          <cell r="O141">
            <v>0</v>
          </cell>
          <cell r="P141">
            <v>0</v>
          </cell>
          <cell r="Q141">
            <v>0</v>
          </cell>
          <cell r="R141">
            <v>0</v>
          </cell>
          <cell r="T141">
            <v>0</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cell r="N142">
            <v>0</v>
          </cell>
          <cell r="O142">
            <v>0</v>
          </cell>
          <cell r="P142">
            <v>0</v>
          </cell>
          <cell r="Q142">
            <v>0</v>
          </cell>
          <cell r="R142">
            <v>0</v>
          </cell>
          <cell r="T142">
            <v>0</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cell r="N143">
            <v>0</v>
          </cell>
          <cell r="O143">
            <v>0</v>
          </cell>
          <cell r="P143">
            <v>0</v>
          </cell>
          <cell r="Q143">
            <v>0</v>
          </cell>
          <cell r="R143">
            <v>0</v>
          </cell>
          <cell r="T143">
            <v>0</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cell r="N144">
            <v>0</v>
          </cell>
          <cell r="O144">
            <v>0</v>
          </cell>
          <cell r="P144">
            <v>0</v>
          </cell>
          <cell r="Q144">
            <v>0</v>
          </cell>
          <cell r="R144">
            <v>0</v>
          </cell>
          <cell r="T144">
            <v>0</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cell r="N145">
            <v>0</v>
          </cell>
          <cell r="O145">
            <v>0</v>
          </cell>
          <cell r="P145">
            <v>0</v>
          </cell>
          <cell r="Q145">
            <v>0</v>
          </cell>
          <cell r="R145">
            <v>0</v>
          </cell>
          <cell r="T145">
            <v>0</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cell r="N146">
            <v>0</v>
          </cell>
          <cell r="O146">
            <v>0</v>
          </cell>
          <cell r="P146">
            <v>0</v>
          </cell>
          <cell r="Q146">
            <v>0</v>
          </cell>
          <cell r="R146">
            <v>0</v>
          </cell>
          <cell r="T146">
            <v>0</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cell r="N147">
            <v>0</v>
          </cell>
          <cell r="O147">
            <v>0</v>
          </cell>
          <cell r="P147">
            <v>0</v>
          </cell>
          <cell r="Q147">
            <v>0</v>
          </cell>
          <cell r="R147">
            <v>0</v>
          </cell>
          <cell r="T147">
            <v>0</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cell r="N148">
            <v>0</v>
          </cell>
          <cell r="O148">
            <v>0</v>
          </cell>
          <cell r="P148">
            <v>0</v>
          </cell>
          <cell r="Q148">
            <v>0</v>
          </cell>
          <cell r="R148">
            <v>0</v>
          </cell>
          <cell r="T148">
            <v>0</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cell r="N149">
            <v>0</v>
          </cell>
          <cell r="O149">
            <v>0</v>
          </cell>
          <cell r="P149">
            <v>0</v>
          </cell>
          <cell r="Q149">
            <v>0</v>
          </cell>
          <cell r="R149">
            <v>0</v>
          </cell>
          <cell r="T149">
            <v>0</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cell r="N150">
            <v>0</v>
          </cell>
          <cell r="O150">
            <v>0</v>
          </cell>
          <cell r="P150">
            <v>0</v>
          </cell>
          <cell r="Q150">
            <v>0</v>
          </cell>
          <cell r="R150">
            <v>0</v>
          </cell>
          <cell r="T150">
            <v>0</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cell r="N151">
            <v>0</v>
          </cell>
          <cell r="O151">
            <v>0</v>
          </cell>
          <cell r="P151">
            <v>0</v>
          </cell>
          <cell r="Q151">
            <v>0</v>
          </cell>
          <cell r="R151">
            <v>0</v>
          </cell>
          <cell r="T151">
            <v>0</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cell r="N152">
            <v>0</v>
          </cell>
          <cell r="O152">
            <v>0</v>
          </cell>
          <cell r="P152">
            <v>0</v>
          </cell>
          <cell r="Q152">
            <v>0</v>
          </cell>
          <cell r="R152">
            <v>0</v>
          </cell>
          <cell r="T152">
            <v>0</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cell r="N153">
            <v>0</v>
          </cell>
          <cell r="O153">
            <v>0</v>
          </cell>
          <cell r="P153">
            <v>0</v>
          </cell>
          <cell r="Q153">
            <v>0</v>
          </cell>
          <cell r="R153">
            <v>0</v>
          </cell>
          <cell r="T153">
            <v>0</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cell r="N154">
            <v>0</v>
          </cell>
          <cell r="O154">
            <v>0</v>
          </cell>
          <cell r="P154">
            <v>0</v>
          </cell>
          <cell r="Q154">
            <v>0</v>
          </cell>
          <cell r="R154">
            <v>0</v>
          </cell>
          <cell r="T154">
            <v>0</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cell r="N155">
            <v>0</v>
          </cell>
          <cell r="O155">
            <v>0</v>
          </cell>
          <cell r="P155">
            <v>0</v>
          </cell>
          <cell r="Q155">
            <v>0</v>
          </cell>
          <cell r="R155">
            <v>0</v>
          </cell>
          <cell r="T155">
            <v>0</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cell r="N156">
            <v>0</v>
          </cell>
          <cell r="O156">
            <v>0</v>
          </cell>
          <cell r="P156">
            <v>0</v>
          </cell>
          <cell r="Q156">
            <v>0</v>
          </cell>
          <cell r="R156">
            <v>0</v>
          </cell>
          <cell r="T156">
            <v>0</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cell r="N157">
            <v>0</v>
          </cell>
          <cell r="O157">
            <v>0</v>
          </cell>
          <cell r="P157">
            <v>0</v>
          </cell>
          <cell r="Q157">
            <v>0</v>
          </cell>
          <cell r="R157">
            <v>0</v>
          </cell>
          <cell r="T157">
            <v>0</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cell r="N158">
            <v>0</v>
          </cell>
          <cell r="O158">
            <v>0</v>
          </cell>
          <cell r="P158">
            <v>0</v>
          </cell>
          <cell r="Q158">
            <v>0</v>
          </cell>
          <cell r="R158">
            <v>0</v>
          </cell>
          <cell r="T158">
            <v>0</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cell r="N159">
            <v>0</v>
          </cell>
          <cell r="O159">
            <v>0</v>
          </cell>
          <cell r="P159">
            <v>0</v>
          </cell>
          <cell r="Q159">
            <v>0</v>
          </cell>
          <cell r="R159">
            <v>0</v>
          </cell>
          <cell r="T159">
            <v>0</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cell r="N160">
            <v>0</v>
          </cell>
          <cell r="O160">
            <v>0</v>
          </cell>
          <cell r="P160">
            <v>0</v>
          </cell>
          <cell r="Q160">
            <v>0</v>
          </cell>
          <cell r="R160">
            <v>0</v>
          </cell>
          <cell r="T160">
            <v>0</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cell r="N161">
            <v>0</v>
          </cell>
          <cell r="O161">
            <v>0</v>
          </cell>
          <cell r="P161">
            <v>0</v>
          </cell>
          <cell r="Q161">
            <v>0</v>
          </cell>
          <cell r="R161">
            <v>0</v>
          </cell>
          <cell r="T161">
            <v>0</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cell r="N162">
            <v>0</v>
          </cell>
          <cell r="O162">
            <v>0</v>
          </cell>
          <cell r="P162">
            <v>0</v>
          </cell>
          <cell r="Q162">
            <v>0</v>
          </cell>
          <cell r="R162">
            <v>0</v>
          </cell>
          <cell r="T162">
            <v>0</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cell r="N163">
            <v>0</v>
          </cell>
          <cell r="O163">
            <v>0</v>
          </cell>
          <cell r="P163">
            <v>0</v>
          </cell>
          <cell r="Q163">
            <v>0</v>
          </cell>
          <cell r="R163">
            <v>0</v>
          </cell>
          <cell r="T163">
            <v>0</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cell r="N164">
            <v>0</v>
          </cell>
          <cell r="O164">
            <v>0</v>
          </cell>
          <cell r="P164">
            <v>0</v>
          </cell>
          <cell r="Q164">
            <v>0</v>
          </cell>
          <cell r="R164">
            <v>0</v>
          </cell>
          <cell r="T164">
            <v>0</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cell r="N165">
            <v>0</v>
          </cell>
          <cell r="O165">
            <v>0</v>
          </cell>
          <cell r="P165">
            <v>0</v>
          </cell>
          <cell r="Q165">
            <v>0</v>
          </cell>
          <cell r="R165">
            <v>0</v>
          </cell>
          <cell r="T165">
            <v>0</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cell r="N166">
            <v>0</v>
          </cell>
          <cell r="O166">
            <v>0</v>
          </cell>
          <cell r="P166">
            <v>0</v>
          </cell>
          <cell r="Q166">
            <v>0</v>
          </cell>
          <cell r="R166">
            <v>0</v>
          </cell>
          <cell r="T166">
            <v>0</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cell r="N167">
            <v>0</v>
          </cell>
          <cell r="O167">
            <v>0</v>
          </cell>
          <cell r="P167">
            <v>0</v>
          </cell>
          <cell r="Q167">
            <v>0</v>
          </cell>
          <cell r="R167">
            <v>0</v>
          </cell>
          <cell r="T167">
            <v>0</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cell r="N168">
            <v>0</v>
          </cell>
          <cell r="O168">
            <v>0</v>
          </cell>
          <cell r="P168">
            <v>0</v>
          </cell>
          <cell r="Q168">
            <v>0</v>
          </cell>
          <cell r="R168">
            <v>0</v>
          </cell>
          <cell r="T168">
            <v>0</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cell r="N169">
            <v>0</v>
          </cell>
          <cell r="O169">
            <v>0</v>
          </cell>
          <cell r="P169">
            <v>0</v>
          </cell>
          <cell r="Q169">
            <v>0</v>
          </cell>
          <cell r="R169">
            <v>0</v>
          </cell>
          <cell r="T169">
            <v>0</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cell r="N170">
            <v>0</v>
          </cell>
          <cell r="O170">
            <v>0</v>
          </cell>
          <cell r="P170">
            <v>0</v>
          </cell>
          <cell r="Q170">
            <v>0</v>
          </cell>
          <cell r="R170">
            <v>0</v>
          </cell>
          <cell r="T170">
            <v>0</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cell r="N171">
            <v>0</v>
          </cell>
          <cell r="O171">
            <v>0</v>
          </cell>
          <cell r="P171">
            <v>0</v>
          </cell>
          <cell r="Q171">
            <v>0</v>
          </cell>
          <cell r="R171">
            <v>0</v>
          </cell>
          <cell r="T171">
            <v>0</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cell r="N172">
            <v>0</v>
          </cell>
          <cell r="O172">
            <v>0</v>
          </cell>
          <cell r="P172">
            <v>0</v>
          </cell>
          <cell r="Q172">
            <v>0</v>
          </cell>
          <cell r="R172">
            <v>0</v>
          </cell>
          <cell r="T172">
            <v>0</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cell r="N173">
            <v>0</v>
          </cell>
          <cell r="O173">
            <v>0</v>
          </cell>
          <cell r="P173">
            <v>0</v>
          </cell>
          <cell r="Q173">
            <v>0</v>
          </cell>
          <cell r="R173">
            <v>0</v>
          </cell>
          <cell r="T173">
            <v>0</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cell r="N174">
            <v>0</v>
          </cell>
          <cell r="O174">
            <v>0</v>
          </cell>
          <cell r="P174">
            <v>0</v>
          </cell>
          <cell r="Q174">
            <v>0</v>
          </cell>
          <cell r="R174">
            <v>0</v>
          </cell>
          <cell r="T174">
            <v>0</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cell r="N175">
            <v>0</v>
          </cell>
          <cell r="O175">
            <v>0</v>
          </cell>
          <cell r="P175">
            <v>0</v>
          </cell>
          <cell r="Q175">
            <v>0</v>
          </cell>
          <cell r="R175">
            <v>0</v>
          </cell>
          <cell r="T175">
            <v>0</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cell r="N176">
            <v>0</v>
          </cell>
          <cell r="O176">
            <v>0</v>
          </cell>
          <cell r="P176">
            <v>0</v>
          </cell>
          <cell r="Q176">
            <v>0</v>
          </cell>
          <cell r="R176">
            <v>0</v>
          </cell>
          <cell r="T176">
            <v>0</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cell r="N177">
            <v>0</v>
          </cell>
          <cell r="O177">
            <v>0</v>
          </cell>
          <cell r="P177">
            <v>0</v>
          </cell>
          <cell r="Q177">
            <v>0</v>
          </cell>
          <cell r="R177">
            <v>0</v>
          </cell>
          <cell r="T177">
            <v>0</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cell r="N178">
            <v>0</v>
          </cell>
          <cell r="O178">
            <v>0</v>
          </cell>
          <cell r="P178">
            <v>0</v>
          </cell>
          <cell r="Q178">
            <v>0</v>
          </cell>
          <cell r="R178">
            <v>0</v>
          </cell>
          <cell r="T178">
            <v>0</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cell r="N179">
            <v>0</v>
          </cell>
          <cell r="O179">
            <v>0</v>
          </cell>
          <cell r="P179">
            <v>0</v>
          </cell>
          <cell r="Q179">
            <v>0</v>
          </cell>
          <cell r="R179">
            <v>0</v>
          </cell>
          <cell r="T179">
            <v>0</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cell r="N180">
            <v>0</v>
          </cell>
          <cell r="O180">
            <v>0</v>
          </cell>
          <cell r="P180">
            <v>0</v>
          </cell>
          <cell r="Q180">
            <v>0</v>
          </cell>
          <cell r="R180">
            <v>0</v>
          </cell>
          <cell r="T180">
            <v>0</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cell r="N181">
            <v>0</v>
          </cell>
          <cell r="O181">
            <v>0</v>
          </cell>
          <cell r="P181">
            <v>0</v>
          </cell>
          <cell r="Q181">
            <v>0</v>
          </cell>
          <cell r="R181">
            <v>0</v>
          </cell>
          <cell r="T181">
            <v>0</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cell r="N182">
            <v>0</v>
          </cell>
          <cell r="O182">
            <v>0</v>
          </cell>
          <cell r="P182">
            <v>0</v>
          </cell>
          <cell r="Q182">
            <v>0</v>
          </cell>
          <cell r="R182">
            <v>0</v>
          </cell>
          <cell r="T182">
            <v>0</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cell r="N183">
            <v>0</v>
          </cell>
          <cell r="O183">
            <v>0</v>
          </cell>
          <cell r="P183">
            <v>0</v>
          </cell>
          <cell r="Q183">
            <v>0</v>
          </cell>
          <cell r="R183">
            <v>0</v>
          </cell>
          <cell r="T183">
            <v>0</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cell r="N184">
            <v>0</v>
          </cell>
          <cell r="O184">
            <v>0</v>
          </cell>
          <cell r="P184">
            <v>0</v>
          </cell>
          <cell r="Q184">
            <v>0</v>
          </cell>
          <cell r="R184">
            <v>0</v>
          </cell>
          <cell r="T184">
            <v>0</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cell r="N185">
            <v>0</v>
          </cell>
          <cell r="O185">
            <v>0</v>
          </cell>
          <cell r="P185">
            <v>0</v>
          </cell>
          <cell r="Q185">
            <v>0</v>
          </cell>
          <cell r="R185">
            <v>0</v>
          </cell>
          <cell r="T185">
            <v>0</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cell r="N186">
            <v>0</v>
          </cell>
          <cell r="O186">
            <v>0</v>
          </cell>
          <cell r="P186">
            <v>0</v>
          </cell>
          <cell r="Q186">
            <v>0</v>
          </cell>
          <cell r="R186">
            <v>0</v>
          </cell>
          <cell r="T186">
            <v>0</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cell r="N187">
            <v>0</v>
          </cell>
          <cell r="O187">
            <v>0</v>
          </cell>
          <cell r="P187">
            <v>0</v>
          </cell>
          <cell r="Q187">
            <v>0</v>
          </cell>
          <cell r="R187">
            <v>0</v>
          </cell>
          <cell r="T187">
            <v>0</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cell r="N188">
            <v>0</v>
          </cell>
          <cell r="O188">
            <v>0</v>
          </cell>
          <cell r="P188">
            <v>0</v>
          </cell>
          <cell r="Q188">
            <v>0</v>
          </cell>
          <cell r="R188">
            <v>0</v>
          </cell>
          <cell r="T188">
            <v>0</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cell r="N189">
            <v>0</v>
          </cell>
          <cell r="O189">
            <v>0</v>
          </cell>
          <cell r="P189">
            <v>0</v>
          </cell>
          <cell r="Q189">
            <v>0</v>
          </cell>
          <cell r="R189">
            <v>0</v>
          </cell>
          <cell r="T189">
            <v>0</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cell r="N190">
            <v>0</v>
          </cell>
          <cell r="O190">
            <v>0</v>
          </cell>
          <cell r="P190">
            <v>0</v>
          </cell>
          <cell r="Q190">
            <v>0</v>
          </cell>
          <cell r="R190">
            <v>0</v>
          </cell>
          <cell r="T190">
            <v>0</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cell r="N191">
            <v>0</v>
          </cell>
          <cell r="O191">
            <v>0</v>
          </cell>
          <cell r="P191">
            <v>0</v>
          </cell>
          <cell r="Q191">
            <v>0</v>
          </cell>
          <cell r="R191">
            <v>0</v>
          </cell>
          <cell r="T191">
            <v>0</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cell r="N192">
            <v>0</v>
          </cell>
          <cell r="O192">
            <v>0</v>
          </cell>
          <cell r="P192">
            <v>0</v>
          </cell>
          <cell r="Q192">
            <v>0</v>
          </cell>
          <cell r="R192">
            <v>0</v>
          </cell>
          <cell r="T192">
            <v>0</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cell r="N193">
            <v>0</v>
          </cell>
          <cell r="O193">
            <v>0</v>
          </cell>
          <cell r="P193">
            <v>0</v>
          </cell>
          <cell r="Q193">
            <v>0</v>
          </cell>
          <cell r="R193">
            <v>0</v>
          </cell>
          <cell r="T193">
            <v>0</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cell r="N194">
            <v>0</v>
          </cell>
          <cell r="O194">
            <v>0</v>
          </cell>
          <cell r="P194">
            <v>0</v>
          </cell>
          <cell r="Q194">
            <v>0</v>
          </cell>
          <cell r="R194">
            <v>0</v>
          </cell>
          <cell r="T194">
            <v>0</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cell r="N195">
            <v>0</v>
          </cell>
          <cell r="O195">
            <v>0</v>
          </cell>
          <cell r="P195">
            <v>0</v>
          </cell>
          <cell r="Q195">
            <v>0</v>
          </cell>
          <cell r="R195">
            <v>0</v>
          </cell>
          <cell r="T195">
            <v>0</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cell r="N196">
            <v>0</v>
          </cell>
          <cell r="O196">
            <v>0</v>
          </cell>
          <cell r="P196">
            <v>0</v>
          </cell>
          <cell r="Q196">
            <v>0</v>
          </cell>
          <cell r="R196">
            <v>0</v>
          </cell>
          <cell r="T196">
            <v>0</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cell r="N197">
            <v>0</v>
          </cell>
          <cell r="O197">
            <v>0</v>
          </cell>
          <cell r="P197">
            <v>0</v>
          </cell>
          <cell r="Q197">
            <v>0</v>
          </cell>
          <cell r="R197">
            <v>0</v>
          </cell>
          <cell r="T197">
            <v>0</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cell r="N198">
            <v>0</v>
          </cell>
          <cell r="O198">
            <v>0</v>
          </cell>
          <cell r="P198">
            <v>0</v>
          </cell>
          <cell r="Q198">
            <v>0</v>
          </cell>
          <cell r="R198">
            <v>0</v>
          </cell>
          <cell r="T198">
            <v>0</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cell r="N199">
            <v>0</v>
          </cell>
          <cell r="O199">
            <v>0</v>
          </cell>
          <cell r="P199">
            <v>0</v>
          </cell>
          <cell r="Q199">
            <v>0</v>
          </cell>
          <cell r="R199">
            <v>0</v>
          </cell>
          <cell r="T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cell r="N200">
            <v>0</v>
          </cell>
          <cell r="O200">
            <v>0</v>
          </cell>
          <cell r="P200">
            <v>0</v>
          </cell>
          <cell r="Q200">
            <v>0</v>
          </cell>
          <cell r="R200">
            <v>0</v>
          </cell>
          <cell r="T200">
            <v>0</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cell r="N201">
            <v>0</v>
          </cell>
          <cell r="O201">
            <v>0</v>
          </cell>
          <cell r="P201">
            <v>0</v>
          </cell>
          <cell r="Q201">
            <v>0</v>
          </cell>
          <cell r="R201">
            <v>0</v>
          </cell>
          <cell r="T201">
            <v>0</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cell r="N202">
            <v>0</v>
          </cell>
          <cell r="O202">
            <v>0</v>
          </cell>
          <cell r="P202">
            <v>0</v>
          </cell>
          <cell r="Q202">
            <v>0</v>
          </cell>
          <cell r="R202">
            <v>0</v>
          </cell>
          <cell r="T202">
            <v>0</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cell r="N203">
            <v>0</v>
          </cell>
          <cell r="O203">
            <v>0</v>
          </cell>
          <cell r="P203">
            <v>0</v>
          </cell>
          <cell r="Q203">
            <v>0</v>
          </cell>
          <cell r="R203">
            <v>0</v>
          </cell>
          <cell r="T203">
            <v>0</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cell r="N204">
            <v>0</v>
          </cell>
          <cell r="O204">
            <v>0</v>
          </cell>
          <cell r="P204">
            <v>0</v>
          </cell>
          <cell r="Q204">
            <v>0</v>
          </cell>
          <cell r="R204">
            <v>0</v>
          </cell>
          <cell r="T204">
            <v>0</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cell r="N205">
            <v>0</v>
          </cell>
          <cell r="O205">
            <v>0</v>
          </cell>
          <cell r="P205">
            <v>0</v>
          </cell>
          <cell r="Q205">
            <v>0</v>
          </cell>
          <cell r="R205">
            <v>0</v>
          </cell>
          <cell r="T205">
            <v>0</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cell r="N206">
            <v>0</v>
          </cell>
          <cell r="O206">
            <v>0</v>
          </cell>
          <cell r="P206">
            <v>0</v>
          </cell>
          <cell r="Q206">
            <v>0</v>
          </cell>
          <cell r="R206">
            <v>0</v>
          </cell>
          <cell r="T206">
            <v>0</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cell r="N207">
            <v>0</v>
          </cell>
          <cell r="O207">
            <v>0</v>
          </cell>
          <cell r="P207">
            <v>0</v>
          </cell>
          <cell r="Q207">
            <v>0</v>
          </cell>
          <cell r="R207">
            <v>0</v>
          </cell>
          <cell r="T207">
            <v>0</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cell r="N208">
            <v>0</v>
          </cell>
          <cell r="O208">
            <v>0</v>
          </cell>
          <cell r="P208">
            <v>0</v>
          </cell>
          <cell r="Q208">
            <v>0</v>
          </cell>
          <cell r="R208">
            <v>0</v>
          </cell>
          <cell r="T208">
            <v>0</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cell r="N209">
            <v>0</v>
          </cell>
          <cell r="O209">
            <v>0</v>
          </cell>
          <cell r="P209">
            <v>0</v>
          </cell>
          <cell r="Q209">
            <v>0</v>
          </cell>
          <cell r="R209">
            <v>0</v>
          </cell>
          <cell r="T209">
            <v>0</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cell r="N210">
            <v>0</v>
          </cell>
          <cell r="O210">
            <v>0</v>
          </cell>
          <cell r="P210">
            <v>0</v>
          </cell>
          <cell r="Q210">
            <v>0</v>
          </cell>
          <cell r="R210">
            <v>0</v>
          </cell>
          <cell r="T210">
            <v>0</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cell r="N211">
            <v>0</v>
          </cell>
          <cell r="O211">
            <v>0</v>
          </cell>
          <cell r="P211">
            <v>0</v>
          </cell>
          <cell r="Q211">
            <v>0</v>
          </cell>
          <cell r="R211">
            <v>0</v>
          </cell>
          <cell r="T211">
            <v>0</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cell r="N212">
            <v>0</v>
          </cell>
          <cell r="O212">
            <v>0</v>
          </cell>
          <cell r="P212">
            <v>0</v>
          </cell>
          <cell r="Q212">
            <v>0</v>
          </cell>
          <cell r="R212">
            <v>0</v>
          </cell>
          <cell r="T212">
            <v>0</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cell r="N213">
            <v>0</v>
          </cell>
          <cell r="O213">
            <v>0</v>
          </cell>
          <cell r="P213">
            <v>0</v>
          </cell>
          <cell r="Q213">
            <v>0</v>
          </cell>
          <cell r="R213">
            <v>0</v>
          </cell>
          <cell r="T213">
            <v>0</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cell r="N214">
            <v>0</v>
          </cell>
          <cell r="O214">
            <v>0</v>
          </cell>
          <cell r="P214">
            <v>0</v>
          </cell>
          <cell r="Q214">
            <v>0</v>
          </cell>
          <cell r="R214">
            <v>0</v>
          </cell>
          <cell r="T214">
            <v>0</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cell r="N215">
            <v>0</v>
          </cell>
          <cell r="O215">
            <v>0</v>
          </cell>
          <cell r="P215">
            <v>0</v>
          </cell>
          <cell r="Q215">
            <v>0</v>
          </cell>
          <cell r="R215">
            <v>0</v>
          </cell>
          <cell r="T215">
            <v>0</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cell r="N216">
            <v>0</v>
          </cell>
          <cell r="O216">
            <v>0</v>
          </cell>
          <cell r="P216">
            <v>0</v>
          </cell>
          <cell r="Q216">
            <v>0</v>
          </cell>
          <cell r="R216">
            <v>0</v>
          </cell>
          <cell r="T216">
            <v>0</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cell r="N217">
            <v>0</v>
          </cell>
          <cell r="O217">
            <v>0</v>
          </cell>
          <cell r="P217">
            <v>0</v>
          </cell>
          <cell r="Q217">
            <v>0</v>
          </cell>
          <cell r="R217">
            <v>0</v>
          </cell>
          <cell r="T217">
            <v>0</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cell r="N218">
            <v>0</v>
          </cell>
          <cell r="O218">
            <v>0</v>
          </cell>
          <cell r="P218">
            <v>0</v>
          </cell>
          <cell r="Q218">
            <v>0</v>
          </cell>
          <cell r="R218">
            <v>0</v>
          </cell>
          <cell r="T218">
            <v>0</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cell r="N219">
            <v>0</v>
          </cell>
          <cell r="O219">
            <v>0</v>
          </cell>
          <cell r="P219">
            <v>0</v>
          </cell>
          <cell r="Q219">
            <v>0</v>
          </cell>
          <cell r="R219">
            <v>0</v>
          </cell>
          <cell r="T219">
            <v>0</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cell r="N220">
            <v>0</v>
          </cell>
          <cell r="O220">
            <v>0</v>
          </cell>
          <cell r="P220">
            <v>0</v>
          </cell>
          <cell r="Q220">
            <v>0</v>
          </cell>
          <cell r="R220">
            <v>0</v>
          </cell>
          <cell r="T220">
            <v>0</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cell r="N221">
            <v>0</v>
          </cell>
          <cell r="O221">
            <v>0</v>
          </cell>
          <cell r="P221">
            <v>0</v>
          </cell>
          <cell r="Q221">
            <v>0</v>
          </cell>
          <cell r="R221">
            <v>0</v>
          </cell>
          <cell r="T221">
            <v>0</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cell r="N222">
            <v>0</v>
          </cell>
          <cell r="O222">
            <v>0</v>
          </cell>
          <cell r="P222">
            <v>0</v>
          </cell>
          <cell r="Q222">
            <v>0</v>
          </cell>
          <cell r="R222">
            <v>0</v>
          </cell>
          <cell r="T222">
            <v>0</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cell r="N223">
            <v>0</v>
          </cell>
          <cell r="O223">
            <v>0</v>
          </cell>
          <cell r="P223">
            <v>0</v>
          </cell>
          <cell r="Q223">
            <v>0</v>
          </cell>
          <cell r="R223">
            <v>0</v>
          </cell>
          <cell r="T223">
            <v>0</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cell r="N224">
            <v>0</v>
          </cell>
          <cell r="O224">
            <v>0</v>
          </cell>
          <cell r="P224">
            <v>0</v>
          </cell>
          <cell r="Q224">
            <v>0</v>
          </cell>
          <cell r="R224">
            <v>0</v>
          </cell>
          <cell r="T224">
            <v>0</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cell r="N225">
            <v>0</v>
          </cell>
          <cell r="O225">
            <v>0</v>
          </cell>
          <cell r="P225">
            <v>0</v>
          </cell>
          <cell r="Q225">
            <v>0</v>
          </cell>
          <cell r="R225">
            <v>0</v>
          </cell>
          <cell r="T225">
            <v>0</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cell r="N226">
            <v>0</v>
          </cell>
          <cell r="O226">
            <v>0</v>
          </cell>
          <cell r="P226">
            <v>0</v>
          </cell>
          <cell r="Q226">
            <v>0</v>
          </cell>
          <cell r="R226">
            <v>0</v>
          </cell>
          <cell r="T226">
            <v>0</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cell r="N227">
            <v>0</v>
          </cell>
          <cell r="O227">
            <v>0</v>
          </cell>
          <cell r="P227">
            <v>0</v>
          </cell>
          <cell r="Q227">
            <v>0</v>
          </cell>
          <cell r="R227">
            <v>0</v>
          </cell>
          <cell r="T227">
            <v>0</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cell r="N228">
            <v>0</v>
          </cell>
          <cell r="O228">
            <v>0</v>
          </cell>
          <cell r="P228">
            <v>0</v>
          </cell>
          <cell r="Q228">
            <v>0</v>
          </cell>
          <cell r="R228">
            <v>0</v>
          </cell>
          <cell r="T228">
            <v>0</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cell r="N229">
            <v>0</v>
          </cell>
          <cell r="O229">
            <v>0</v>
          </cell>
          <cell r="P229">
            <v>0</v>
          </cell>
          <cell r="Q229">
            <v>0</v>
          </cell>
          <cell r="R229">
            <v>0</v>
          </cell>
          <cell r="T229">
            <v>0</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cell r="N230">
            <v>0</v>
          </cell>
          <cell r="O230">
            <v>0</v>
          </cell>
          <cell r="P230">
            <v>0</v>
          </cell>
          <cell r="Q230">
            <v>0</v>
          </cell>
          <cell r="R230">
            <v>0</v>
          </cell>
          <cell r="T230">
            <v>0</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cell r="N231">
            <v>0</v>
          </cell>
          <cell r="O231">
            <v>0</v>
          </cell>
          <cell r="P231">
            <v>0</v>
          </cell>
          <cell r="Q231">
            <v>0</v>
          </cell>
          <cell r="R231">
            <v>0</v>
          </cell>
          <cell r="T231">
            <v>0</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cell r="N232">
            <v>0</v>
          </cell>
          <cell r="O232">
            <v>0</v>
          </cell>
          <cell r="P232">
            <v>0</v>
          </cell>
          <cell r="Q232">
            <v>0</v>
          </cell>
          <cell r="R232">
            <v>0</v>
          </cell>
          <cell r="T232">
            <v>0</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cell r="N233">
            <v>0</v>
          </cell>
          <cell r="O233">
            <v>0</v>
          </cell>
          <cell r="P233">
            <v>0</v>
          </cell>
          <cell r="Q233">
            <v>0</v>
          </cell>
          <cell r="R233">
            <v>0</v>
          </cell>
          <cell r="T233">
            <v>0</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cell r="N234">
            <v>0</v>
          </cell>
          <cell r="O234">
            <v>0</v>
          </cell>
          <cell r="P234">
            <v>0</v>
          </cell>
          <cell r="Q234">
            <v>0</v>
          </cell>
          <cell r="R234">
            <v>0</v>
          </cell>
          <cell r="T234">
            <v>0</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cell r="N235">
            <v>0</v>
          </cell>
          <cell r="O235">
            <v>0</v>
          </cell>
          <cell r="P235">
            <v>0</v>
          </cell>
          <cell r="Q235">
            <v>0</v>
          </cell>
          <cell r="R235">
            <v>0</v>
          </cell>
          <cell r="T235">
            <v>0</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cell r="N236">
            <v>0</v>
          </cell>
          <cell r="O236">
            <v>0</v>
          </cell>
          <cell r="P236">
            <v>0</v>
          </cell>
          <cell r="Q236">
            <v>0</v>
          </cell>
          <cell r="R236">
            <v>0</v>
          </cell>
          <cell r="T236">
            <v>0</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cell r="N237">
            <v>0</v>
          </cell>
          <cell r="O237">
            <v>0</v>
          </cell>
          <cell r="P237">
            <v>0</v>
          </cell>
          <cell r="Q237">
            <v>0</v>
          </cell>
          <cell r="R237">
            <v>0</v>
          </cell>
          <cell r="T237">
            <v>0</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cell r="N238">
            <v>0</v>
          </cell>
          <cell r="O238">
            <v>0</v>
          </cell>
          <cell r="P238">
            <v>0</v>
          </cell>
          <cell r="Q238">
            <v>0</v>
          </cell>
          <cell r="R238">
            <v>0</v>
          </cell>
          <cell r="T238">
            <v>0</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cell r="N239">
            <v>0</v>
          </cell>
          <cell r="O239">
            <v>0</v>
          </cell>
          <cell r="P239">
            <v>0</v>
          </cell>
          <cell r="Q239">
            <v>0</v>
          </cell>
          <cell r="R239">
            <v>0</v>
          </cell>
          <cell r="T239">
            <v>0</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cell r="N240">
            <v>0</v>
          </cell>
          <cell r="O240">
            <v>0</v>
          </cell>
          <cell r="P240">
            <v>0</v>
          </cell>
          <cell r="Q240">
            <v>0</v>
          </cell>
          <cell r="R240">
            <v>0</v>
          </cell>
          <cell r="T240">
            <v>0</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cell r="N241">
            <v>0</v>
          </cell>
          <cell r="O241">
            <v>0</v>
          </cell>
          <cell r="P241">
            <v>0</v>
          </cell>
          <cell r="Q241">
            <v>0</v>
          </cell>
          <cell r="R241">
            <v>0</v>
          </cell>
          <cell r="T241">
            <v>0</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cell r="N242">
            <v>0</v>
          </cell>
          <cell r="O242">
            <v>0</v>
          </cell>
          <cell r="P242">
            <v>0</v>
          </cell>
          <cell r="Q242">
            <v>0</v>
          </cell>
          <cell r="R242">
            <v>0</v>
          </cell>
          <cell r="T242">
            <v>0</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cell r="N243">
            <v>0</v>
          </cell>
          <cell r="O243">
            <v>0</v>
          </cell>
          <cell r="P243">
            <v>0</v>
          </cell>
          <cell r="Q243">
            <v>0</v>
          </cell>
          <cell r="R243">
            <v>0</v>
          </cell>
          <cell r="T243">
            <v>0</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cell r="N244">
            <v>0</v>
          </cell>
          <cell r="O244">
            <v>0</v>
          </cell>
          <cell r="P244">
            <v>0</v>
          </cell>
          <cell r="Q244">
            <v>0</v>
          </cell>
          <cell r="R244">
            <v>0</v>
          </cell>
          <cell r="T244">
            <v>0</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cell r="N245">
            <v>0</v>
          </cell>
          <cell r="O245">
            <v>0</v>
          </cell>
          <cell r="P245">
            <v>0</v>
          </cell>
          <cell r="Q245">
            <v>0</v>
          </cell>
          <cell r="R245">
            <v>0</v>
          </cell>
          <cell r="T245">
            <v>0</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cell r="N246">
            <v>0</v>
          </cell>
          <cell r="O246">
            <v>0</v>
          </cell>
          <cell r="P246">
            <v>0</v>
          </cell>
          <cell r="Q246">
            <v>0</v>
          </cell>
          <cell r="R246">
            <v>0</v>
          </cell>
          <cell r="T246">
            <v>0</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cell r="N247">
            <v>0</v>
          </cell>
          <cell r="O247">
            <v>0</v>
          </cell>
          <cell r="P247">
            <v>0</v>
          </cell>
          <cell r="Q247">
            <v>0</v>
          </cell>
          <cell r="R247">
            <v>0</v>
          </cell>
          <cell r="T247">
            <v>0</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cell r="N248">
            <v>0</v>
          </cell>
          <cell r="O248">
            <v>0</v>
          </cell>
          <cell r="P248">
            <v>0</v>
          </cell>
          <cell r="Q248">
            <v>0</v>
          </cell>
          <cell r="R248">
            <v>0</v>
          </cell>
          <cell r="T248">
            <v>0</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cell r="N249">
            <v>0</v>
          </cell>
          <cell r="O249">
            <v>0</v>
          </cell>
          <cell r="P249">
            <v>0</v>
          </cell>
          <cell r="Q249">
            <v>0</v>
          </cell>
          <cell r="R249">
            <v>0</v>
          </cell>
          <cell r="T249">
            <v>0</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cell r="N250">
            <v>0</v>
          </cell>
          <cell r="O250">
            <v>0</v>
          </cell>
          <cell r="P250">
            <v>0</v>
          </cell>
          <cell r="Q250">
            <v>0</v>
          </cell>
          <cell r="R250">
            <v>0</v>
          </cell>
          <cell r="T250">
            <v>0</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cell r="N251">
            <v>0</v>
          </cell>
          <cell r="O251">
            <v>0</v>
          </cell>
          <cell r="P251">
            <v>0</v>
          </cell>
          <cell r="Q251">
            <v>0</v>
          </cell>
          <cell r="R251">
            <v>0</v>
          </cell>
          <cell r="T251">
            <v>0</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cell r="N252">
            <v>0</v>
          </cell>
          <cell r="O252">
            <v>0</v>
          </cell>
          <cell r="P252">
            <v>0</v>
          </cell>
          <cell r="Q252">
            <v>0</v>
          </cell>
          <cell r="R252">
            <v>0</v>
          </cell>
          <cell r="T252">
            <v>0</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cell r="N253">
            <v>0</v>
          </cell>
          <cell r="O253">
            <v>0</v>
          </cell>
          <cell r="P253">
            <v>0</v>
          </cell>
          <cell r="Q253">
            <v>0</v>
          </cell>
          <cell r="R253">
            <v>0</v>
          </cell>
          <cell r="T253">
            <v>0</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cell r="N254">
            <v>0</v>
          </cell>
          <cell r="O254">
            <v>0</v>
          </cell>
          <cell r="P254">
            <v>0</v>
          </cell>
          <cell r="Q254">
            <v>0</v>
          </cell>
          <cell r="R254">
            <v>0</v>
          </cell>
          <cell r="T254">
            <v>0</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cell r="N255">
            <v>0</v>
          </cell>
          <cell r="O255">
            <v>0</v>
          </cell>
          <cell r="P255">
            <v>0</v>
          </cell>
          <cell r="Q255">
            <v>0</v>
          </cell>
          <cell r="R255">
            <v>0</v>
          </cell>
          <cell r="T255">
            <v>0</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cell r="N256">
            <v>0</v>
          </cell>
          <cell r="O256">
            <v>0</v>
          </cell>
          <cell r="P256">
            <v>0</v>
          </cell>
          <cell r="Q256">
            <v>0</v>
          </cell>
          <cell r="R256">
            <v>0</v>
          </cell>
          <cell r="T256">
            <v>0</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cell r="N257">
            <v>0</v>
          </cell>
          <cell r="O257">
            <v>0</v>
          </cell>
          <cell r="P257">
            <v>0</v>
          </cell>
          <cell r="Q257">
            <v>0</v>
          </cell>
          <cell r="R257">
            <v>0</v>
          </cell>
          <cell r="T257">
            <v>0</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cell r="N258">
            <v>0</v>
          </cell>
          <cell r="O258">
            <v>0</v>
          </cell>
          <cell r="P258">
            <v>0</v>
          </cell>
          <cell r="Q258">
            <v>0</v>
          </cell>
          <cell r="R258">
            <v>0</v>
          </cell>
          <cell r="T258">
            <v>0</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cell r="N259">
            <v>0</v>
          </cell>
          <cell r="O259">
            <v>0</v>
          </cell>
          <cell r="P259">
            <v>0</v>
          </cell>
          <cell r="Q259">
            <v>0</v>
          </cell>
          <cell r="R259">
            <v>0</v>
          </cell>
          <cell r="T259">
            <v>0</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cell r="N260">
            <v>0</v>
          </cell>
          <cell r="O260">
            <v>0</v>
          </cell>
          <cell r="P260">
            <v>0</v>
          </cell>
          <cell r="Q260">
            <v>0</v>
          </cell>
          <cell r="R260">
            <v>0</v>
          </cell>
          <cell r="T260">
            <v>0</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cell r="N261">
            <v>0</v>
          </cell>
          <cell r="O261">
            <v>0</v>
          </cell>
          <cell r="P261">
            <v>0</v>
          </cell>
          <cell r="Q261">
            <v>0</v>
          </cell>
          <cell r="R261">
            <v>0</v>
          </cell>
          <cell r="T261">
            <v>0</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cell r="N262">
            <v>0</v>
          </cell>
          <cell r="O262">
            <v>0</v>
          </cell>
          <cell r="P262">
            <v>0</v>
          </cell>
          <cell r="Q262">
            <v>0</v>
          </cell>
          <cell r="R262">
            <v>0</v>
          </cell>
          <cell r="T262">
            <v>0</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cell r="N263">
            <v>0</v>
          </cell>
          <cell r="O263">
            <v>0</v>
          </cell>
          <cell r="P263">
            <v>0</v>
          </cell>
          <cell r="Q263">
            <v>0</v>
          </cell>
          <cell r="R263">
            <v>0</v>
          </cell>
          <cell r="T263">
            <v>0</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cell r="N264">
            <v>0</v>
          </cell>
          <cell r="O264">
            <v>0</v>
          </cell>
          <cell r="P264">
            <v>0</v>
          </cell>
          <cell r="Q264">
            <v>0</v>
          </cell>
          <cell r="R264">
            <v>0</v>
          </cell>
          <cell r="T264">
            <v>0</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cell r="N265">
            <v>0</v>
          </cell>
          <cell r="O265">
            <v>0</v>
          </cell>
          <cell r="P265">
            <v>0</v>
          </cell>
          <cell r="Q265">
            <v>0</v>
          </cell>
          <cell r="R265">
            <v>0</v>
          </cell>
          <cell r="T265">
            <v>0</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cell r="N266">
            <v>0</v>
          </cell>
          <cell r="O266">
            <v>0</v>
          </cell>
          <cell r="P266">
            <v>0</v>
          </cell>
          <cell r="Q266">
            <v>0</v>
          </cell>
          <cell r="R266">
            <v>0</v>
          </cell>
          <cell r="T266">
            <v>0</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cell r="N267">
            <v>0</v>
          </cell>
          <cell r="O267">
            <v>0</v>
          </cell>
          <cell r="P267">
            <v>0</v>
          </cell>
          <cell r="Q267">
            <v>0</v>
          </cell>
          <cell r="R267">
            <v>0</v>
          </cell>
          <cell r="T267">
            <v>0</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cell r="N268">
            <v>0</v>
          </cell>
          <cell r="O268">
            <v>0</v>
          </cell>
          <cell r="P268">
            <v>0</v>
          </cell>
          <cell r="Q268">
            <v>0</v>
          </cell>
          <cell r="R268">
            <v>0</v>
          </cell>
          <cell r="T268">
            <v>0</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cell r="N269">
            <v>0</v>
          </cell>
          <cell r="O269">
            <v>0</v>
          </cell>
          <cell r="P269">
            <v>0</v>
          </cell>
          <cell r="Q269">
            <v>0</v>
          </cell>
          <cell r="R269">
            <v>0</v>
          </cell>
          <cell r="T269">
            <v>0</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cell r="N270">
            <v>0</v>
          </cell>
          <cell r="O270">
            <v>0</v>
          </cell>
          <cell r="P270">
            <v>0</v>
          </cell>
          <cell r="Q270">
            <v>0</v>
          </cell>
          <cell r="R270">
            <v>0</v>
          </cell>
          <cell r="T270">
            <v>0</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cell r="N271">
            <v>0</v>
          </cell>
          <cell r="O271">
            <v>0</v>
          </cell>
          <cell r="P271">
            <v>0</v>
          </cell>
          <cell r="Q271">
            <v>0</v>
          </cell>
          <cell r="R271">
            <v>0</v>
          </cell>
          <cell r="T271">
            <v>0</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cell r="N272">
            <v>0</v>
          </cell>
          <cell r="O272">
            <v>0</v>
          </cell>
          <cell r="P272">
            <v>0</v>
          </cell>
          <cell r="Q272">
            <v>0</v>
          </cell>
          <cell r="R272">
            <v>0</v>
          </cell>
          <cell r="T272">
            <v>0</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cell r="N273">
            <v>0</v>
          </cell>
          <cell r="O273">
            <v>0</v>
          </cell>
          <cell r="P273">
            <v>0</v>
          </cell>
          <cell r="Q273">
            <v>0</v>
          </cell>
          <cell r="R273">
            <v>0</v>
          </cell>
          <cell r="T273">
            <v>0</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cell r="N274">
            <v>0</v>
          </cell>
          <cell r="O274">
            <v>0</v>
          </cell>
          <cell r="P274">
            <v>0</v>
          </cell>
          <cell r="Q274">
            <v>0</v>
          </cell>
          <cell r="R274">
            <v>0</v>
          </cell>
          <cell r="T274">
            <v>0</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cell r="N275">
            <v>0</v>
          </cell>
          <cell r="O275">
            <v>0</v>
          </cell>
          <cell r="P275">
            <v>0</v>
          </cell>
          <cell r="Q275">
            <v>0</v>
          </cell>
          <cell r="R275">
            <v>0</v>
          </cell>
          <cell r="T275">
            <v>0</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cell r="N276">
            <v>0</v>
          </cell>
          <cell r="O276">
            <v>0</v>
          </cell>
          <cell r="P276">
            <v>0</v>
          </cell>
          <cell r="Q276">
            <v>0</v>
          </cell>
          <cell r="R276">
            <v>0</v>
          </cell>
          <cell r="T276">
            <v>0</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cell r="N277">
            <v>0</v>
          </cell>
          <cell r="O277">
            <v>0</v>
          </cell>
          <cell r="P277">
            <v>0</v>
          </cell>
          <cell r="Q277">
            <v>0</v>
          </cell>
          <cell r="R277">
            <v>0</v>
          </cell>
          <cell r="T277">
            <v>0</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cell r="N278">
            <v>0</v>
          </cell>
          <cell r="O278">
            <v>0</v>
          </cell>
          <cell r="P278">
            <v>0</v>
          </cell>
          <cell r="Q278">
            <v>0</v>
          </cell>
          <cell r="R278">
            <v>0</v>
          </cell>
          <cell r="T278">
            <v>0</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cell r="N279">
            <v>0</v>
          </cell>
          <cell r="O279">
            <v>0</v>
          </cell>
          <cell r="P279">
            <v>0</v>
          </cell>
          <cell r="Q279">
            <v>0</v>
          </cell>
          <cell r="R279">
            <v>0</v>
          </cell>
          <cell r="T279">
            <v>0</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cell r="N280">
            <v>0</v>
          </cell>
          <cell r="O280">
            <v>0</v>
          </cell>
          <cell r="P280">
            <v>0</v>
          </cell>
          <cell r="Q280">
            <v>0</v>
          </cell>
          <cell r="R280">
            <v>0</v>
          </cell>
          <cell r="T280">
            <v>0</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cell r="N281">
            <v>0</v>
          </cell>
          <cell r="O281">
            <v>0</v>
          </cell>
          <cell r="P281">
            <v>0</v>
          </cell>
          <cell r="Q281">
            <v>0</v>
          </cell>
          <cell r="R281">
            <v>0</v>
          </cell>
          <cell r="T281">
            <v>0</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cell r="N282">
            <v>0</v>
          </cell>
          <cell r="O282">
            <v>0</v>
          </cell>
          <cell r="P282">
            <v>0</v>
          </cell>
          <cell r="Q282">
            <v>0</v>
          </cell>
          <cell r="R282">
            <v>0</v>
          </cell>
          <cell r="T282">
            <v>0</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cell r="N283">
            <v>0</v>
          </cell>
          <cell r="O283">
            <v>0</v>
          </cell>
          <cell r="P283">
            <v>0</v>
          </cell>
          <cell r="Q283">
            <v>0</v>
          </cell>
          <cell r="R283">
            <v>0</v>
          </cell>
          <cell r="T283">
            <v>0</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cell r="N284">
            <v>0</v>
          </cell>
          <cell r="O284">
            <v>0</v>
          </cell>
          <cell r="P284">
            <v>0</v>
          </cell>
          <cell r="Q284">
            <v>0</v>
          </cell>
          <cell r="R284">
            <v>0</v>
          </cell>
          <cell r="T284">
            <v>0</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cell r="N285">
            <v>0</v>
          </cell>
          <cell r="O285">
            <v>0</v>
          </cell>
          <cell r="P285">
            <v>0</v>
          </cell>
          <cell r="Q285">
            <v>0</v>
          </cell>
          <cell r="R285">
            <v>0</v>
          </cell>
          <cell r="T285">
            <v>0</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cell r="N286">
            <v>0</v>
          </cell>
          <cell r="O286">
            <v>0</v>
          </cell>
          <cell r="P286">
            <v>0</v>
          </cell>
          <cell r="Q286">
            <v>0</v>
          </cell>
          <cell r="R286">
            <v>0</v>
          </cell>
          <cell r="T286">
            <v>0</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cell r="N287">
            <v>0</v>
          </cell>
          <cell r="O287">
            <v>0</v>
          </cell>
          <cell r="P287">
            <v>0</v>
          </cell>
          <cell r="Q287">
            <v>0</v>
          </cell>
          <cell r="R287">
            <v>0</v>
          </cell>
          <cell r="T287">
            <v>0</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cell r="N288">
            <v>0</v>
          </cell>
          <cell r="O288">
            <v>0</v>
          </cell>
          <cell r="P288">
            <v>0</v>
          </cell>
          <cell r="Q288">
            <v>0</v>
          </cell>
          <cell r="R288">
            <v>0</v>
          </cell>
          <cell r="T288">
            <v>0</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cell r="N289">
            <v>0</v>
          </cell>
          <cell r="O289">
            <v>0</v>
          </cell>
          <cell r="P289">
            <v>0</v>
          </cell>
          <cell r="Q289">
            <v>0</v>
          </cell>
          <cell r="R289">
            <v>0</v>
          </cell>
          <cell r="T289">
            <v>0</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cell r="N290">
            <v>0</v>
          </cell>
          <cell r="O290">
            <v>0</v>
          </cell>
          <cell r="P290">
            <v>0</v>
          </cell>
          <cell r="Q290">
            <v>0</v>
          </cell>
          <cell r="R290">
            <v>0</v>
          </cell>
          <cell r="T290">
            <v>0</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cell r="N291">
            <v>0</v>
          </cell>
          <cell r="O291">
            <v>0</v>
          </cell>
          <cell r="P291">
            <v>0</v>
          </cell>
          <cell r="Q291">
            <v>0</v>
          </cell>
          <cell r="R291">
            <v>0</v>
          </cell>
          <cell r="T291">
            <v>0</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cell r="N292">
            <v>0</v>
          </cell>
          <cell r="O292">
            <v>0</v>
          </cell>
          <cell r="P292">
            <v>0</v>
          </cell>
          <cell r="Q292">
            <v>0</v>
          </cell>
          <cell r="R292">
            <v>0</v>
          </cell>
          <cell r="T292">
            <v>0</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cell r="N293">
            <v>0</v>
          </cell>
          <cell r="O293">
            <v>0</v>
          </cell>
          <cell r="P293">
            <v>0</v>
          </cell>
          <cell r="Q293">
            <v>0</v>
          </cell>
          <cell r="R293">
            <v>0</v>
          </cell>
          <cell r="T293">
            <v>0</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cell r="N294">
            <v>0</v>
          </cell>
          <cell r="O294">
            <v>0</v>
          </cell>
          <cell r="P294">
            <v>0</v>
          </cell>
          <cell r="Q294">
            <v>0</v>
          </cell>
          <cell r="R294">
            <v>0</v>
          </cell>
          <cell r="T294">
            <v>0</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cell r="N295">
            <v>0</v>
          </cell>
          <cell r="O295">
            <v>0</v>
          </cell>
          <cell r="P295">
            <v>0</v>
          </cell>
          <cell r="Q295">
            <v>0</v>
          </cell>
          <cell r="R295">
            <v>0</v>
          </cell>
          <cell r="T295">
            <v>0</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cell r="N296">
            <v>0</v>
          </cell>
          <cell r="O296">
            <v>0</v>
          </cell>
          <cell r="P296">
            <v>0</v>
          </cell>
          <cell r="Q296">
            <v>0</v>
          </cell>
          <cell r="R296">
            <v>0</v>
          </cell>
          <cell r="T296">
            <v>0</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cell r="N297">
            <v>0</v>
          </cell>
          <cell r="O297">
            <v>0</v>
          </cell>
          <cell r="P297">
            <v>0</v>
          </cell>
          <cell r="Q297">
            <v>0</v>
          </cell>
          <cell r="R297">
            <v>0</v>
          </cell>
          <cell r="T297">
            <v>0</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cell r="N298">
            <v>0</v>
          </cell>
          <cell r="O298">
            <v>0</v>
          </cell>
          <cell r="P298">
            <v>0</v>
          </cell>
          <cell r="Q298">
            <v>0</v>
          </cell>
          <cell r="R298">
            <v>0</v>
          </cell>
          <cell r="T298">
            <v>0</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cell r="N299">
            <v>0</v>
          </cell>
          <cell r="O299">
            <v>0</v>
          </cell>
          <cell r="P299">
            <v>0</v>
          </cell>
          <cell r="Q299">
            <v>0</v>
          </cell>
          <cell r="R299">
            <v>0</v>
          </cell>
          <cell r="T299">
            <v>0</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cell r="N300">
            <v>0</v>
          </cell>
          <cell r="O300">
            <v>0</v>
          </cell>
          <cell r="P300">
            <v>0</v>
          </cell>
          <cell r="Q300">
            <v>0</v>
          </cell>
          <cell r="R300">
            <v>0</v>
          </cell>
          <cell r="T300">
            <v>0</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cell r="N301">
            <v>0</v>
          </cell>
          <cell r="O301">
            <v>0</v>
          </cell>
          <cell r="P301">
            <v>0</v>
          </cell>
          <cell r="Q301">
            <v>0</v>
          </cell>
          <cell r="R301">
            <v>0</v>
          </cell>
          <cell r="T301">
            <v>0</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cell r="N302">
            <v>0</v>
          </cell>
          <cell r="O302">
            <v>0</v>
          </cell>
          <cell r="P302">
            <v>0</v>
          </cell>
          <cell r="Q302">
            <v>0</v>
          </cell>
          <cell r="R302">
            <v>0</v>
          </cell>
          <cell r="T302">
            <v>0</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cell r="N303">
            <v>0</v>
          </cell>
          <cell r="O303">
            <v>0</v>
          </cell>
          <cell r="P303">
            <v>0</v>
          </cell>
          <cell r="Q303">
            <v>0</v>
          </cell>
          <cell r="R303">
            <v>0</v>
          </cell>
          <cell r="T303">
            <v>0</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cell r="N304">
            <v>0</v>
          </cell>
          <cell r="O304">
            <v>0</v>
          </cell>
          <cell r="P304">
            <v>0</v>
          </cell>
          <cell r="Q304">
            <v>0</v>
          </cell>
          <cell r="R304">
            <v>0</v>
          </cell>
          <cell r="T304">
            <v>0</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cell r="N305">
            <v>0</v>
          </cell>
          <cell r="O305">
            <v>0</v>
          </cell>
          <cell r="P305">
            <v>0</v>
          </cell>
          <cell r="Q305">
            <v>0</v>
          </cell>
          <cell r="R305">
            <v>0</v>
          </cell>
          <cell r="T305">
            <v>0</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cell r="N306">
            <v>0</v>
          </cell>
          <cell r="O306">
            <v>0</v>
          </cell>
          <cell r="P306">
            <v>0</v>
          </cell>
          <cell r="Q306">
            <v>0</v>
          </cell>
          <cell r="R306">
            <v>0</v>
          </cell>
          <cell r="T306">
            <v>0</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cell r="N307">
            <v>0</v>
          </cell>
          <cell r="O307">
            <v>0</v>
          </cell>
          <cell r="P307">
            <v>0</v>
          </cell>
          <cell r="Q307">
            <v>0</v>
          </cell>
          <cell r="R307">
            <v>0</v>
          </cell>
          <cell r="T307">
            <v>0</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cell r="N308">
            <v>0</v>
          </cell>
          <cell r="O308">
            <v>0</v>
          </cell>
          <cell r="P308">
            <v>0</v>
          </cell>
          <cell r="Q308">
            <v>0</v>
          </cell>
          <cell r="R308">
            <v>0</v>
          </cell>
          <cell r="T308">
            <v>0</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cell r="N309">
            <v>0</v>
          </cell>
          <cell r="O309">
            <v>0</v>
          </cell>
          <cell r="P309">
            <v>0</v>
          </cell>
          <cell r="Q309">
            <v>0</v>
          </cell>
          <cell r="R309">
            <v>0</v>
          </cell>
          <cell r="T309">
            <v>0</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cell r="N310">
            <v>0</v>
          </cell>
          <cell r="O310">
            <v>0</v>
          </cell>
          <cell r="P310">
            <v>0</v>
          </cell>
          <cell r="Q310">
            <v>0</v>
          </cell>
          <cell r="R310">
            <v>0</v>
          </cell>
          <cell r="T310">
            <v>0</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cell r="N311">
            <v>0</v>
          </cell>
          <cell r="O311">
            <v>0</v>
          </cell>
          <cell r="P311">
            <v>0</v>
          </cell>
          <cell r="Q311">
            <v>0</v>
          </cell>
          <cell r="R311">
            <v>0</v>
          </cell>
          <cell r="T311">
            <v>0</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cell r="N312">
            <v>0</v>
          </cell>
          <cell r="O312">
            <v>0</v>
          </cell>
          <cell r="P312">
            <v>0</v>
          </cell>
          <cell r="Q312">
            <v>0</v>
          </cell>
          <cell r="R312">
            <v>0</v>
          </cell>
          <cell r="T312">
            <v>0</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cell r="N313">
            <v>0</v>
          </cell>
          <cell r="O313">
            <v>0</v>
          </cell>
          <cell r="P313">
            <v>0</v>
          </cell>
          <cell r="Q313">
            <v>0</v>
          </cell>
          <cell r="R313">
            <v>0</v>
          </cell>
          <cell r="T313">
            <v>0</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cell r="N314">
            <v>0</v>
          </cell>
          <cell r="O314">
            <v>0</v>
          </cell>
          <cell r="P314">
            <v>0</v>
          </cell>
          <cell r="Q314">
            <v>0</v>
          </cell>
          <cell r="R314">
            <v>0</v>
          </cell>
          <cell r="T314">
            <v>0</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cell r="N315">
            <v>0</v>
          </cell>
          <cell r="O315">
            <v>0</v>
          </cell>
          <cell r="P315">
            <v>0</v>
          </cell>
          <cell r="Q315">
            <v>0</v>
          </cell>
          <cell r="R315">
            <v>0</v>
          </cell>
          <cell r="T315">
            <v>0</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cell r="N316">
            <v>0</v>
          </cell>
          <cell r="O316">
            <v>0</v>
          </cell>
          <cell r="P316">
            <v>0</v>
          </cell>
          <cell r="Q316">
            <v>0</v>
          </cell>
          <cell r="R316">
            <v>0</v>
          </cell>
          <cell r="T316">
            <v>0</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cell r="N317">
            <v>0</v>
          </cell>
          <cell r="O317">
            <v>0</v>
          </cell>
          <cell r="P317">
            <v>0</v>
          </cell>
          <cell r="Q317">
            <v>0</v>
          </cell>
          <cell r="R317">
            <v>0</v>
          </cell>
          <cell r="T317">
            <v>0</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cell r="N318">
            <v>0</v>
          </cell>
          <cell r="O318">
            <v>0</v>
          </cell>
          <cell r="P318">
            <v>0</v>
          </cell>
          <cell r="Q318">
            <v>0</v>
          </cell>
          <cell r="R318">
            <v>0</v>
          </cell>
          <cell r="T318">
            <v>0</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N319">
            <v>0</v>
          </cell>
          <cell r="O319">
            <v>0</v>
          </cell>
          <cell r="P319">
            <v>0</v>
          </cell>
          <cell r="Q319">
            <v>0</v>
          </cell>
          <cell r="R319" t="str">
            <v>FALSE</v>
          </cell>
          <cell r="T319">
            <v>0</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1"/>
  <sheetViews>
    <sheetView showGridLines="0" tabSelected="1" workbookViewId="0">
      <selection activeCell="C15" sqref="C15"/>
    </sheetView>
  </sheetViews>
  <sheetFormatPr defaultColWidth="9.140625" defaultRowHeight="12.75"/>
  <cols>
    <col min="1" max="1" width="6" style="280" customWidth="1"/>
    <col min="2" max="2" width="40.28515625" style="280" customWidth="1"/>
    <col min="3" max="3" width="53.7109375" style="280" customWidth="1"/>
    <col min="4" max="4" width="45.42578125" style="280" bestFit="1" customWidth="1"/>
    <col min="5" max="16" width="9.140625" style="280"/>
    <col min="17" max="17" width="10.42578125" style="280" bestFit="1" customWidth="1"/>
    <col min="18" max="16384" width="9.140625" style="280"/>
  </cols>
  <sheetData>
    <row r="1" spans="1:17">
      <c r="A1" s="278" t="s">
        <v>715</v>
      </c>
      <c r="B1" s="278"/>
      <c r="C1" s="279"/>
      <c r="D1" s="279"/>
    </row>
    <row r="2" spans="1:17">
      <c r="A2" s="278" t="s">
        <v>362</v>
      </c>
      <c r="B2" s="278"/>
      <c r="C2" s="279"/>
    </row>
    <row r="3" spans="1:17">
      <c r="A3" s="281" t="s">
        <v>733</v>
      </c>
      <c r="B3" s="281"/>
      <c r="C3" s="279"/>
      <c r="D3" s="279"/>
    </row>
    <row r="4" spans="1:17">
      <c r="A4" s="281"/>
      <c r="B4" s="281"/>
      <c r="C4" s="279"/>
      <c r="D4" s="279"/>
    </row>
    <row r="5" spans="1:17">
      <c r="A5" s="281" t="s">
        <v>773</v>
      </c>
      <c r="B5" s="281"/>
      <c r="C5" s="279"/>
      <c r="D5" s="279"/>
    </row>
    <row r="6" spans="1:17">
      <c r="A6" s="281"/>
      <c r="B6" s="281"/>
      <c r="C6" s="279"/>
      <c r="D6" s="279"/>
    </row>
    <row r="7" spans="1:17">
      <c r="A7" s="279" t="s">
        <v>771</v>
      </c>
      <c r="B7" s="282"/>
      <c r="C7" s="279"/>
      <c r="D7" s="279"/>
    </row>
    <row r="8" spans="1:17">
      <c r="A8" s="283" t="s">
        <v>767</v>
      </c>
      <c r="B8" s="282"/>
      <c r="C8" s="279"/>
      <c r="D8" s="279"/>
    </row>
    <row r="9" spans="1:17">
      <c r="A9" s="283" t="s">
        <v>768</v>
      </c>
      <c r="B9" s="282"/>
      <c r="C9" s="279"/>
      <c r="D9" s="279"/>
    </row>
    <row r="10" spans="1:17" ht="42" customHeight="1">
      <c r="A10" s="284" t="s">
        <v>769</v>
      </c>
      <c r="B10" s="321" t="s">
        <v>765</v>
      </c>
      <c r="C10" s="322"/>
      <c r="D10" s="279"/>
    </row>
    <row r="11" spans="1:17" s="283" customFormat="1" ht="50.25" customHeight="1">
      <c r="A11" s="334" t="s">
        <v>766</v>
      </c>
      <c r="B11" s="322"/>
      <c r="C11" s="322"/>
    </row>
    <row r="12" spans="1:17">
      <c r="A12" s="283"/>
      <c r="B12" s="285"/>
      <c r="C12" s="283"/>
      <c r="D12" s="279"/>
      <c r="Q12" s="301"/>
    </row>
    <row r="13" spans="1:17" s="317" customFormat="1">
      <c r="A13" s="283"/>
      <c r="B13" s="285"/>
      <c r="C13" s="283"/>
      <c r="D13" s="279"/>
      <c r="Q13" s="301"/>
    </row>
    <row r="14" spans="1:17">
      <c r="A14" s="279"/>
      <c r="B14" s="279"/>
      <c r="C14" s="279"/>
      <c r="D14" s="279"/>
      <c r="Q14" s="301"/>
    </row>
    <row r="15" spans="1:17">
      <c r="A15" s="286" t="s">
        <v>288</v>
      </c>
      <c r="B15" s="286"/>
      <c r="C15" s="287" t="s">
        <v>677</v>
      </c>
      <c r="D15" s="288" t="s">
        <v>762</v>
      </c>
      <c r="Q15" s="301"/>
    </row>
    <row r="16" spans="1:17" ht="12.75" customHeight="1">
      <c r="A16" s="279"/>
      <c r="B16" s="279"/>
      <c r="C16" s="289"/>
      <c r="D16" s="290"/>
      <c r="Q16" s="301"/>
    </row>
    <row r="17" spans="1:4">
      <c r="A17" s="279" t="s">
        <v>289</v>
      </c>
      <c r="B17" s="279"/>
      <c r="C17" s="305" t="str">
        <f>VLOOKUP(C15,'2019 Summary'!B316:D622,2,FALSE)</f>
        <v>N/A</v>
      </c>
      <c r="D17" s="291"/>
    </row>
    <row r="18" spans="1:4">
      <c r="A18" s="279"/>
      <c r="B18" s="279"/>
      <c r="C18" s="289"/>
      <c r="D18" s="291"/>
    </row>
    <row r="19" spans="1:4" ht="28.5" customHeight="1">
      <c r="A19" s="321" t="s">
        <v>751</v>
      </c>
      <c r="B19" s="335"/>
      <c r="C19" s="294">
        <v>0</v>
      </c>
      <c r="D19" s="288" t="s">
        <v>770</v>
      </c>
    </row>
    <row r="20" spans="1:4">
      <c r="A20" s="292"/>
      <c r="B20" s="293"/>
      <c r="C20" s="295"/>
      <c r="D20" s="288"/>
    </row>
    <row r="21" spans="1:4" ht="30" customHeight="1">
      <c r="A21" s="321" t="s">
        <v>734</v>
      </c>
      <c r="B21" s="335"/>
      <c r="C21" s="294"/>
      <c r="D21" s="288" t="s">
        <v>763</v>
      </c>
    </row>
    <row r="22" spans="1:4">
      <c r="A22" s="279"/>
      <c r="B22" s="293"/>
      <c r="C22" s="295"/>
      <c r="D22" s="288"/>
    </row>
    <row r="23" spans="1:4" ht="30" customHeight="1">
      <c r="A23" s="325" t="s">
        <v>752</v>
      </c>
      <c r="B23" s="326"/>
      <c r="C23" s="327"/>
      <c r="D23" s="279"/>
    </row>
    <row r="24" spans="1:4">
      <c r="A24" s="296"/>
      <c r="B24" s="297"/>
      <c r="C24" s="298"/>
      <c r="D24" s="279"/>
    </row>
    <row r="25" spans="1:4" ht="15.75" customHeight="1">
      <c r="A25" s="328" t="s">
        <v>722</v>
      </c>
      <c r="B25" s="329"/>
      <c r="C25" s="330"/>
      <c r="D25" s="279"/>
    </row>
    <row r="26" spans="1:4" ht="15.75" customHeight="1">
      <c r="A26" s="299"/>
      <c r="B26" s="303"/>
      <c r="C26" s="304"/>
      <c r="D26" s="279"/>
    </row>
    <row r="27" spans="1:4" ht="26.25" customHeight="1">
      <c r="A27" s="331" t="s">
        <v>732</v>
      </c>
      <c r="B27" s="332"/>
      <c r="C27" s="333"/>
      <c r="D27" s="279"/>
    </row>
    <row r="28" spans="1:4">
      <c r="A28" s="279"/>
      <c r="B28" s="279"/>
      <c r="C28" s="279"/>
      <c r="D28" s="279"/>
    </row>
    <row r="29" spans="1:4">
      <c r="A29" s="279"/>
      <c r="B29" s="279"/>
      <c r="C29" s="279"/>
      <c r="D29" s="279"/>
    </row>
    <row r="30" spans="1:4">
      <c r="A30" s="279"/>
      <c r="B30" s="279"/>
      <c r="C30" s="279"/>
      <c r="D30" s="279"/>
    </row>
    <row r="31" spans="1:4">
      <c r="A31" s="279"/>
      <c r="B31" s="279"/>
      <c r="C31" s="279"/>
      <c r="D31" s="279"/>
    </row>
    <row r="32" spans="1:4">
      <c r="A32" s="279"/>
      <c r="B32" s="279"/>
      <c r="C32" s="279"/>
      <c r="D32" s="279"/>
    </row>
    <row r="33" spans="1:4">
      <c r="A33" s="279"/>
      <c r="B33" s="279"/>
      <c r="C33" s="279"/>
      <c r="D33" s="279"/>
    </row>
    <row r="34" spans="1:4">
      <c r="A34" s="279"/>
      <c r="B34" s="279"/>
      <c r="C34" s="279"/>
      <c r="D34" s="279"/>
    </row>
    <row r="35" spans="1:4">
      <c r="A35" s="279"/>
      <c r="B35" s="279"/>
      <c r="C35" s="279"/>
      <c r="D35" s="279"/>
    </row>
    <row r="36" spans="1:4">
      <c r="A36" s="279"/>
      <c r="B36" s="279"/>
      <c r="C36" s="279"/>
      <c r="D36" s="279"/>
    </row>
    <row r="37" spans="1:4" ht="15.75" customHeight="1">
      <c r="A37" s="279"/>
      <c r="B37" s="279"/>
      <c r="C37" s="279"/>
      <c r="D37" s="279"/>
    </row>
    <row r="38" spans="1:4" ht="12.75" customHeight="1">
      <c r="A38" s="279"/>
      <c r="B38" s="279"/>
      <c r="C38" s="279"/>
      <c r="D38" s="279"/>
    </row>
    <row r="39" spans="1:4">
      <c r="A39" s="323"/>
      <c r="B39" s="323"/>
      <c r="C39" s="323"/>
      <c r="D39" s="279"/>
    </row>
    <row r="40" spans="1:4">
      <c r="A40" s="323"/>
      <c r="B40" s="323"/>
      <c r="C40" s="323"/>
      <c r="D40" s="279"/>
    </row>
    <row r="41" spans="1:4">
      <c r="A41" s="324"/>
      <c r="B41" s="324"/>
      <c r="C41" s="324"/>
      <c r="D41" s="279"/>
    </row>
    <row r="42" spans="1:4">
      <c r="A42" s="300"/>
      <c r="B42" s="300"/>
    </row>
    <row r="45" spans="1:4">
      <c r="B45" s="301"/>
    </row>
    <row r="46" spans="1:4">
      <c r="B46" s="301"/>
    </row>
    <row r="47" spans="1:4">
      <c r="B47" s="301"/>
    </row>
    <row r="48" spans="1:4">
      <c r="B48" s="301"/>
    </row>
    <row r="50" spans="2:3">
      <c r="B50" s="302"/>
    </row>
    <row r="51" spans="2:3">
      <c r="B51" s="302"/>
    </row>
    <row r="57" spans="2:3">
      <c r="B57" s="301">
        <v>43281</v>
      </c>
      <c r="C57" s="280" t="s">
        <v>361</v>
      </c>
    </row>
    <row r="58" spans="2:3">
      <c r="B58" s="301">
        <v>43373</v>
      </c>
      <c r="C58" s="280" t="s">
        <v>753</v>
      </c>
    </row>
    <row r="59" spans="2:3">
      <c r="B59" s="301">
        <v>43465</v>
      </c>
      <c r="C59" s="280" t="s">
        <v>754</v>
      </c>
    </row>
    <row r="60" spans="2:3">
      <c r="B60" s="301">
        <v>43555</v>
      </c>
      <c r="C60" s="280" t="s">
        <v>755</v>
      </c>
    </row>
    <row r="61" spans="2:3">
      <c r="B61" s="301">
        <v>43646</v>
      </c>
      <c r="C61" s="280" t="s">
        <v>361</v>
      </c>
    </row>
  </sheetData>
  <mergeCells count="10">
    <mergeCell ref="B10:C10"/>
    <mergeCell ref="A39:C39"/>
    <mergeCell ref="A40:C40"/>
    <mergeCell ref="A41:C41"/>
    <mergeCell ref="A23:C23"/>
    <mergeCell ref="A25:C25"/>
    <mergeCell ref="A27:C27"/>
    <mergeCell ref="A11:C11"/>
    <mergeCell ref="A21:B21"/>
    <mergeCell ref="A19:B19"/>
  </mergeCells>
  <conditionalFormatting sqref="A23:C27">
    <cfRule type="expression" dxfId="7" priority="1">
      <formula>MOD(ROW(),2=0)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'2019 Summary'!$B$318:$B$622</xm:f>
          </x14:formula1>
          <xm:sqref>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1"/>
  <sheetViews>
    <sheetView zoomScaleNormal="100" workbookViewId="0"/>
  </sheetViews>
  <sheetFormatPr defaultRowHeight="12.75"/>
  <cols>
    <col min="1" max="1" width="15.28515625" style="136" customWidth="1"/>
    <col min="2" max="2" width="77.5703125" style="136" customWidth="1"/>
    <col min="3" max="3" width="9.5703125" style="136" customWidth="1"/>
    <col min="4" max="4" width="13.140625" style="136" customWidth="1"/>
    <col min="5" max="5" width="16.42578125" style="136" customWidth="1"/>
    <col min="6" max="6" width="22" style="136" customWidth="1"/>
    <col min="7" max="7" width="17.85546875" style="136" customWidth="1"/>
    <col min="8" max="8" width="17" style="136" customWidth="1"/>
    <col min="9" max="9" width="2.5703125" style="136" customWidth="1"/>
    <col min="10" max="10" width="18.28515625" style="136" customWidth="1"/>
    <col min="11" max="11" width="20" style="136" customWidth="1"/>
    <col min="12" max="12" width="19.7109375" style="136" customWidth="1"/>
    <col min="13" max="13" width="19.42578125" style="136" customWidth="1"/>
    <col min="14" max="14" width="2.5703125" style="136" customWidth="1"/>
    <col min="15" max="15" width="18.28515625" style="136" customWidth="1"/>
    <col min="16" max="16" width="20" style="136" customWidth="1"/>
    <col min="17" max="17" width="16.7109375" style="136" customWidth="1"/>
    <col min="18" max="18" width="19.42578125" style="136" customWidth="1"/>
    <col min="19" max="19" width="2.7109375" style="136" customWidth="1"/>
    <col min="20" max="20" width="18.85546875" style="136" customWidth="1"/>
    <col min="21" max="21" width="22.42578125" style="136" customWidth="1"/>
    <col min="22" max="22" width="14.28515625" style="136" bestFit="1" customWidth="1"/>
    <col min="23" max="16384" width="9.140625" style="136"/>
  </cols>
  <sheetData>
    <row r="1" spans="1:22">
      <c r="A1" s="137"/>
      <c r="B1" s="140" t="s">
        <v>326</v>
      </c>
      <c r="C1" s="261" t="str">
        <f>Info!C17</f>
        <v>N/A</v>
      </c>
      <c r="D1" s="138"/>
      <c r="E1" s="138"/>
    </row>
    <row r="2" spans="1:22">
      <c r="A2" s="140" t="s">
        <v>319</v>
      </c>
      <c r="B2" s="136" t="s">
        <v>329</v>
      </c>
    </row>
    <row r="3" spans="1:22">
      <c r="A3" s="140" t="s">
        <v>319</v>
      </c>
      <c r="B3" s="136" t="s">
        <v>735</v>
      </c>
    </row>
    <row r="4" spans="1:22" ht="12" hidden="1" customHeight="1">
      <c r="B4" s="136">
        <v>2</v>
      </c>
      <c r="C4" s="136">
        <v>3</v>
      </c>
      <c r="D4" s="136">
        <v>4</v>
      </c>
      <c r="F4" s="136">
        <v>5</v>
      </c>
      <c r="G4" s="136">
        <v>6</v>
      </c>
      <c r="H4" s="136">
        <v>7</v>
      </c>
      <c r="I4" s="136">
        <v>8</v>
      </c>
      <c r="J4" s="136">
        <v>9</v>
      </c>
      <c r="K4" s="136">
        <v>10</v>
      </c>
      <c r="L4" s="136">
        <v>11</v>
      </c>
      <c r="M4" s="136">
        <v>12</v>
      </c>
      <c r="N4" s="136">
        <v>13</v>
      </c>
      <c r="O4" s="136">
        <v>14</v>
      </c>
      <c r="P4" s="136">
        <v>15</v>
      </c>
      <c r="Q4" s="136">
        <v>16</v>
      </c>
      <c r="R4" s="136">
        <v>17</v>
      </c>
      <c r="S4" s="136">
        <v>18</v>
      </c>
      <c r="T4" s="136">
        <v>19</v>
      </c>
      <c r="U4" s="136">
        <v>20</v>
      </c>
      <c r="V4" s="136">
        <v>21</v>
      </c>
    </row>
    <row r="5" spans="1:22">
      <c r="F5" s="141"/>
      <c r="G5" s="141"/>
      <c r="J5" s="142" t="s">
        <v>272</v>
      </c>
      <c r="K5" s="142"/>
      <c r="L5" s="142"/>
      <c r="M5" s="142"/>
      <c r="O5" s="142" t="s">
        <v>273</v>
      </c>
      <c r="P5" s="142"/>
      <c r="Q5" s="142"/>
      <c r="R5" s="142"/>
      <c r="T5" s="142" t="s">
        <v>363</v>
      </c>
      <c r="U5" s="142"/>
      <c r="V5" s="142"/>
    </row>
    <row r="6" spans="1:22" ht="78.75" customHeight="1">
      <c r="A6" s="143" t="s">
        <v>270</v>
      </c>
      <c r="B6" s="143" t="s">
        <v>271</v>
      </c>
      <c r="C6" s="143" t="s">
        <v>313</v>
      </c>
      <c r="D6" s="143" t="s">
        <v>314</v>
      </c>
      <c r="E6" s="143" t="s">
        <v>322</v>
      </c>
      <c r="F6" s="143" t="s">
        <v>683</v>
      </c>
      <c r="G6" s="143" t="s">
        <v>723</v>
      </c>
      <c r="H6" s="143" t="s">
        <v>724</v>
      </c>
      <c r="I6" s="143"/>
      <c r="J6" s="143" t="s">
        <v>274</v>
      </c>
      <c r="K6" s="143" t="s">
        <v>275</v>
      </c>
      <c r="L6" s="143" t="s">
        <v>276</v>
      </c>
      <c r="M6" s="143" t="s">
        <v>277</v>
      </c>
      <c r="N6" s="143"/>
      <c r="O6" s="143" t="s">
        <v>274</v>
      </c>
      <c r="P6" s="143" t="s">
        <v>275</v>
      </c>
      <c r="Q6" s="143" t="s">
        <v>276</v>
      </c>
      <c r="R6" s="143" t="s">
        <v>277</v>
      </c>
      <c r="S6" s="143"/>
      <c r="T6" s="143" t="s">
        <v>725</v>
      </c>
      <c r="U6" s="143" t="s">
        <v>278</v>
      </c>
      <c r="V6" s="143" t="s">
        <v>726</v>
      </c>
    </row>
    <row r="7" spans="1:22">
      <c r="A7" s="267" t="s">
        <v>318</v>
      </c>
      <c r="B7" s="267"/>
      <c r="C7" s="267"/>
      <c r="D7" s="267"/>
      <c r="E7" s="267"/>
      <c r="F7" s="267"/>
      <c r="G7" s="267"/>
      <c r="H7" s="267"/>
      <c r="I7" s="267"/>
      <c r="J7" s="267"/>
      <c r="K7" s="267"/>
      <c r="L7" s="267"/>
      <c r="M7" s="267"/>
      <c r="N7" s="267"/>
      <c r="O7" s="267"/>
      <c r="P7" s="267"/>
      <c r="Q7" s="267"/>
      <c r="R7" s="267"/>
      <c r="S7" s="267"/>
      <c r="T7" s="267"/>
      <c r="U7" s="267"/>
      <c r="V7" s="267"/>
    </row>
    <row r="8" spans="1:22">
      <c r="A8" s="268" t="str">
        <f>'JE Template'!C1</f>
        <v>N/A</v>
      </c>
      <c r="B8" s="268" t="str">
        <f>VLOOKUP($A8,'2019 Summary'!A:S,2,FALSE)</f>
        <v>No Agency Chosen</v>
      </c>
      <c r="C8" s="269">
        <f>VLOOKUP($A8,'2018 Allocation %'!$A:$U,4,FALSE)</f>
        <v>0</v>
      </c>
      <c r="D8" s="269">
        <f>VLOOKUP($A8,'2017 Allocation %'!A:D,4,FALSE)</f>
        <v>0</v>
      </c>
      <c r="E8" s="269">
        <f>C8-D8</f>
        <v>0</v>
      </c>
      <c r="F8" s="270">
        <f>VLOOKUP($A8,'Contributions FY 2018'!$A:$C,3,FALSE)</f>
        <v>0</v>
      </c>
      <c r="G8" s="270">
        <f>VLOOKUP(A8,'2019 Summary'!A:S,3,FALSE)</f>
        <v>0</v>
      </c>
      <c r="H8" s="270">
        <f>VLOOKUP($A8,'2019 Summary'!$A:$S,4,FALSE)</f>
        <v>0</v>
      </c>
      <c r="I8" s="268"/>
      <c r="J8" s="270">
        <f>VLOOKUP($A$8,'2019 Summary'!$A:$S,5,FALSE)</f>
        <v>0</v>
      </c>
      <c r="K8" s="270">
        <f>VLOOKUP($A8,'2019 Summary'!$A:$S,6,FALSE)</f>
        <v>0</v>
      </c>
      <c r="L8" s="270">
        <f>VLOOKUP($A8,'2019 Summary'!$A:$S,7,FALSE)</f>
        <v>0</v>
      </c>
      <c r="M8" s="270">
        <f>VLOOKUP($A8,'2019 Summary'!$A:$S,8,FALSE)</f>
        <v>0</v>
      </c>
      <c r="N8" s="268"/>
      <c r="O8" s="270">
        <f>VLOOKUP($A8,'2019 Summary'!$A:$S,11,FALSE)</f>
        <v>0</v>
      </c>
      <c r="P8" s="270">
        <f>VLOOKUP($A8,'2019 Summary'!$A:$S,12,FALSE)</f>
        <v>0</v>
      </c>
      <c r="Q8" s="270">
        <f>VLOOKUP($A8,'2019 Summary'!$A:$S,13,FALSE)</f>
        <v>0</v>
      </c>
      <c r="R8" s="270">
        <f>VLOOKUP($A8,'2019 Summary'!$A:$S,14,FALSE)</f>
        <v>0</v>
      </c>
      <c r="S8" s="268"/>
      <c r="T8" s="270">
        <f>VLOOKUP($A8,'2019 Summary'!$A:$S,17,FALSE)</f>
        <v>0</v>
      </c>
      <c r="U8" s="270">
        <f>VLOOKUP($A8,'2019 Summary'!$A:$S,18,FALSE)</f>
        <v>0</v>
      </c>
      <c r="V8" s="270">
        <f>VLOOKUP($A8,'2019 Summary'!$A:$S,19,FALSE)</f>
        <v>0</v>
      </c>
    </row>
    <row r="9" spans="1:22">
      <c r="A9" s="268"/>
      <c r="B9" s="268"/>
      <c r="C9" s="268"/>
      <c r="D9" s="268"/>
      <c r="E9" s="268"/>
      <c r="F9" s="268"/>
      <c r="G9" s="268"/>
      <c r="H9" s="268"/>
      <c r="I9" s="268"/>
      <c r="J9" s="268"/>
      <c r="K9" s="268"/>
      <c r="L9" s="268"/>
      <c r="M9" s="268"/>
      <c r="N9" s="268"/>
      <c r="O9" s="268"/>
      <c r="P9" s="268"/>
      <c r="Q9" s="268"/>
      <c r="R9" s="268"/>
      <c r="S9" s="268"/>
      <c r="T9" s="268"/>
      <c r="U9" s="268"/>
      <c r="V9" s="268"/>
    </row>
    <row r="10" spans="1:22">
      <c r="A10" s="268"/>
      <c r="B10" s="268"/>
      <c r="C10" s="268"/>
      <c r="D10" s="268"/>
      <c r="E10" s="268"/>
      <c r="F10" s="268"/>
      <c r="G10" s="271"/>
      <c r="H10" s="270"/>
      <c r="I10" s="268"/>
      <c r="J10" s="268"/>
      <c r="K10" s="268"/>
      <c r="L10" s="268"/>
      <c r="M10" s="268"/>
      <c r="N10" s="268"/>
      <c r="O10" s="268"/>
      <c r="P10" s="268"/>
      <c r="Q10" s="268"/>
      <c r="R10" s="268"/>
      <c r="S10" s="268"/>
      <c r="T10" s="268"/>
      <c r="U10" s="268"/>
      <c r="V10" s="268"/>
    </row>
    <row r="11" spans="1:22">
      <c r="A11" s="272"/>
      <c r="B11" s="268" t="s">
        <v>736</v>
      </c>
      <c r="C11" s="268"/>
      <c r="D11" s="268"/>
      <c r="E11" s="268"/>
      <c r="F11" s="270">
        <f>'Contributions FY 2018'!C311</f>
        <v>1018581302.2799993</v>
      </c>
      <c r="G11" s="270">
        <f>'2019 Summary'!C313</f>
        <v>32786624459</v>
      </c>
      <c r="H11" s="270">
        <f>'2019 Summary'!D313</f>
        <v>28488185468.279972</v>
      </c>
      <c r="I11" s="270"/>
      <c r="J11" s="270">
        <f>'2019 Summary'!E313</f>
        <v>0</v>
      </c>
      <c r="K11" s="270">
        <f>'2019 Summary'!F313</f>
        <v>3063757.0000000009</v>
      </c>
      <c r="L11" s="270">
        <f>'2019 Summary'!G313</f>
        <v>0</v>
      </c>
      <c r="M11" s="270">
        <f>'2019 Summary'!H313</f>
        <v>1472337816.8500011</v>
      </c>
      <c r="N11" s="270"/>
      <c r="O11" s="270">
        <f>'2019 Summary'!K313</f>
        <v>1948147746.0000005</v>
      </c>
      <c r="P11" s="270">
        <f>'2019 Summary'!L313</f>
        <v>0</v>
      </c>
      <c r="Q11" s="270">
        <f>'2019 Summary'!M313</f>
        <v>12341739635.999998</v>
      </c>
      <c r="R11" s="270">
        <f>'2019 Summary'!N313</f>
        <v>1472337827.0570829</v>
      </c>
      <c r="S11" s="270"/>
      <c r="T11" s="270">
        <f>'2019 Summary'!Q313</f>
        <v>-385366956.72000086</v>
      </c>
      <c r="U11" s="270">
        <f>'2019 Summary'!R313</f>
        <v>51</v>
      </c>
      <c r="V11" s="270">
        <f>'2019 Summary'!S313</f>
        <v>-385366905.72000098</v>
      </c>
    </row>
    <row r="12" spans="1:22">
      <c r="A12" s="143"/>
      <c r="B12" s="143"/>
      <c r="C12" s="143"/>
      <c r="D12" s="143"/>
      <c r="E12" s="143"/>
      <c r="F12" s="143"/>
      <c r="G12" s="143"/>
      <c r="H12" s="143"/>
      <c r="I12" s="143"/>
      <c r="J12" s="143"/>
      <c r="K12" s="143"/>
      <c r="L12" s="143"/>
      <c r="M12" s="143"/>
      <c r="N12" s="143"/>
      <c r="O12" s="143"/>
      <c r="P12" s="143"/>
      <c r="Q12" s="143"/>
      <c r="R12" s="143"/>
      <c r="S12" s="143"/>
      <c r="T12" s="143"/>
      <c r="U12" s="143"/>
      <c r="V12" s="143"/>
    </row>
    <row r="13" spans="1:22">
      <c r="A13" s="262" t="s">
        <v>347</v>
      </c>
      <c r="B13" s="262"/>
      <c r="C13" s="262"/>
      <c r="D13" s="262"/>
      <c r="E13" s="262"/>
      <c r="F13" s="262"/>
      <c r="G13" s="262"/>
      <c r="H13" s="262"/>
      <c r="I13" s="262"/>
      <c r="J13" s="262"/>
      <c r="K13" s="262"/>
      <c r="L13" s="262"/>
      <c r="M13" s="262"/>
      <c r="N13" s="262"/>
      <c r="O13" s="262"/>
      <c r="P13" s="262"/>
      <c r="Q13" s="262"/>
      <c r="R13" s="262"/>
      <c r="S13" s="262"/>
      <c r="T13" s="262"/>
      <c r="U13" s="262"/>
      <c r="V13" s="262"/>
    </row>
    <row r="14" spans="1:22">
      <c r="A14" s="263" t="str">
        <f>C1</f>
        <v>N/A</v>
      </c>
      <c r="B14" s="263" t="str">
        <f>VLOOKUP($A14,'2018 Summary'!A:B,2,FALSE)</f>
        <v>No Agency Chosen</v>
      </c>
      <c r="C14" s="264">
        <f>VLOOKUP($A14,'2017 Allocation %'!A:D,4,FALSE)</f>
        <v>0</v>
      </c>
      <c r="D14" s="264">
        <v>0</v>
      </c>
      <c r="E14" s="264">
        <f>C14-D14</f>
        <v>0</v>
      </c>
      <c r="F14" s="265">
        <f>VLOOKUP($A14,'Contributions FY 2017'!A:C,3,FALSE)</f>
        <v>0</v>
      </c>
      <c r="G14" s="265">
        <f>VLOOKUP($A$8,'2018 Summary'!A:D,3,FALSE)</f>
        <v>0</v>
      </c>
      <c r="H14" s="265">
        <f>VLOOKUP($A$8,'2018 Summary'!A:E,4,FALSE)</f>
        <v>0</v>
      </c>
      <c r="I14" s="263"/>
      <c r="J14" s="265">
        <f>VLOOKUP($A$14,'2018 Summary'!$A:$S,5,FALSE)</f>
        <v>0</v>
      </c>
      <c r="K14" s="265">
        <f>VLOOKUP($A$14,'2018 Summary'!$A:$S,6,FALSE)</f>
        <v>0</v>
      </c>
      <c r="L14" s="265">
        <f>VLOOKUP($A$14,'2018 Summary'!$A:$S,7,FALSE)</f>
        <v>0</v>
      </c>
      <c r="M14" s="265">
        <f>VLOOKUP($A$14,'2018 Summary'!$A:$S,8,FALSE)</f>
        <v>0</v>
      </c>
      <c r="N14" s="265"/>
      <c r="O14" s="265">
        <f>VLOOKUP($A$14,'2018 Summary'!$A:$S,11,FALSE)</f>
        <v>0</v>
      </c>
      <c r="P14" s="265">
        <f>VLOOKUP($A$14,'2018 Summary'!$A:$S,12,FALSE)</f>
        <v>0</v>
      </c>
      <c r="Q14" s="265">
        <f>VLOOKUP($A$14,'2018 Summary'!$A:$S,13,FALSE)</f>
        <v>0</v>
      </c>
      <c r="R14" s="265">
        <f>VLOOKUP($A$14,'2018 Summary'!$A:$S,14,FALSE)</f>
        <v>0</v>
      </c>
      <c r="S14" s="265"/>
      <c r="T14" s="265">
        <f>VLOOKUP($A$14,'2018 Summary'!$A:$S,17,FALSE)</f>
        <v>0</v>
      </c>
      <c r="U14" s="265">
        <f>VLOOKUP($A$14,'2018 Summary'!$A:$S,18,FALSE)</f>
        <v>0</v>
      </c>
      <c r="V14" s="265">
        <f>VLOOKUP($A$14,'2018 Summary'!$A:$S,19,FALSE)</f>
        <v>0</v>
      </c>
    </row>
    <row r="15" spans="1:22">
      <c r="A15" s="263"/>
      <c r="B15" s="263"/>
      <c r="C15" s="263"/>
      <c r="D15" s="263"/>
      <c r="E15" s="263"/>
      <c r="F15" s="263"/>
      <c r="G15" s="263"/>
      <c r="H15" s="263"/>
      <c r="I15" s="263"/>
      <c r="J15" s="263"/>
      <c r="K15" s="263"/>
      <c r="L15" s="263"/>
      <c r="M15" s="263"/>
      <c r="N15" s="263"/>
      <c r="O15" s="263"/>
      <c r="P15" s="263"/>
      <c r="Q15" s="263"/>
      <c r="R15" s="263"/>
      <c r="S15" s="263"/>
      <c r="T15" s="263"/>
      <c r="U15" s="263"/>
      <c r="V15" s="263"/>
    </row>
    <row r="16" spans="1:22">
      <c r="A16" s="266"/>
      <c r="B16" s="263" t="s">
        <v>346</v>
      </c>
      <c r="C16" s="263"/>
      <c r="D16" s="263"/>
      <c r="E16" s="263"/>
      <c r="F16" s="265">
        <f>'Contributions FY 2017'!C304</f>
        <v>949988632.99291646</v>
      </c>
      <c r="G16" s="265">
        <f>'2018 Summary'!C311</f>
        <v>43503399006</v>
      </c>
      <c r="H16" s="265">
        <f>'2018 Summary'!D311</f>
        <v>32786624459</v>
      </c>
      <c r="I16" s="265"/>
      <c r="J16" s="265">
        <f>'2018 Summary'!E311</f>
        <v>0</v>
      </c>
      <c r="K16" s="265">
        <f>'2018 Summary'!F311</f>
        <v>0</v>
      </c>
      <c r="L16" s="265">
        <f>'2018 Summary'!G311</f>
        <v>0</v>
      </c>
      <c r="M16" s="265">
        <f>'2018 Summary'!H311</f>
        <v>1069202810</v>
      </c>
      <c r="N16" s="265"/>
      <c r="O16" s="265">
        <f>'2018 Summary'!K311</f>
        <v>2350861287</v>
      </c>
      <c r="P16" s="265">
        <f>'2018 Summary'!L311</f>
        <v>12184938</v>
      </c>
      <c r="Q16" s="265">
        <f>'2018 Summary'!M311</f>
        <v>9029286691</v>
      </c>
      <c r="R16" s="265">
        <f>'2018 Summary'!N311</f>
        <v>1069202771</v>
      </c>
      <c r="S16" s="265"/>
      <c r="T16" s="265">
        <f>'2018 Summary'!Q311</f>
        <v>1625508214</v>
      </c>
      <c r="U16" s="265">
        <f>'2018 Summary'!R311</f>
        <v>-50</v>
      </c>
      <c r="V16" s="265">
        <f>'2018 Summary'!S311</f>
        <v>1625508164</v>
      </c>
    </row>
    <row r="17" spans="1:22" ht="15" customHeight="1">
      <c r="A17" s="138"/>
      <c r="F17" s="145"/>
      <c r="J17" s="145"/>
      <c r="K17" s="145"/>
      <c r="L17" s="145"/>
      <c r="M17" s="145"/>
      <c r="O17" s="145"/>
      <c r="P17" s="145"/>
      <c r="Q17" s="145"/>
      <c r="R17" s="145"/>
      <c r="T17" s="145"/>
      <c r="U17" s="145"/>
      <c r="V17" s="145"/>
    </row>
    <row r="18" spans="1:22" ht="15" customHeight="1">
      <c r="A18" s="274" t="s">
        <v>750</v>
      </c>
      <c r="B18" s="275"/>
      <c r="C18" s="275"/>
      <c r="D18" s="275"/>
      <c r="E18" s="275"/>
      <c r="F18" s="275"/>
      <c r="G18" s="276"/>
      <c r="H18" s="277">
        <f>H8-H14</f>
        <v>0</v>
      </c>
      <c r="I18" s="275"/>
      <c r="J18" s="277">
        <f>J8-J14</f>
        <v>0</v>
      </c>
      <c r="K18" s="277">
        <f>K8-K14</f>
        <v>0</v>
      </c>
      <c r="L18" s="277">
        <f>L8-L14</f>
        <v>0</v>
      </c>
      <c r="M18" s="277">
        <f>M8-M14</f>
        <v>0</v>
      </c>
      <c r="N18" s="275"/>
      <c r="O18" s="277">
        <f>O8-O14</f>
        <v>0</v>
      </c>
      <c r="P18" s="277">
        <f>P8-P14</f>
        <v>0</v>
      </c>
      <c r="Q18" s="277">
        <f>Q8-Q14</f>
        <v>0</v>
      </c>
      <c r="R18" s="277">
        <f>R8-R14</f>
        <v>0</v>
      </c>
    </row>
    <row r="19" spans="1:22" ht="15" customHeight="1">
      <c r="G19" s="147"/>
      <c r="H19" s="273"/>
      <c r="J19" s="273"/>
      <c r="K19" s="273"/>
      <c r="L19" s="273"/>
      <c r="M19" s="273"/>
      <c r="O19" s="273"/>
      <c r="P19" s="273"/>
      <c r="Q19" s="273"/>
      <c r="R19" s="273"/>
    </row>
    <row r="20" spans="1:22">
      <c r="A20" s="148" t="s">
        <v>348</v>
      </c>
      <c r="B20" s="149"/>
      <c r="C20" s="149"/>
      <c r="D20" s="149"/>
      <c r="E20" s="150" t="s">
        <v>349</v>
      </c>
      <c r="F20" s="151" t="s">
        <v>350</v>
      </c>
      <c r="I20" s="146"/>
      <c r="J20" s="146"/>
      <c r="K20" s="146"/>
      <c r="L20" s="146"/>
      <c r="M20" s="159"/>
      <c r="N20" s="146"/>
      <c r="O20" s="146"/>
      <c r="P20" s="146"/>
      <c r="Q20" s="146"/>
      <c r="R20" s="159"/>
      <c r="S20" s="146"/>
      <c r="T20" s="146"/>
    </row>
    <row r="21" spans="1:22">
      <c r="A21" s="153" t="s">
        <v>351</v>
      </c>
      <c r="B21" s="154"/>
      <c r="C21" s="154"/>
      <c r="D21" s="155"/>
      <c r="E21" s="156">
        <f>IF(J18&lt;0,-J18,0)</f>
        <v>0</v>
      </c>
      <c r="F21" s="157">
        <f>IF(J18&gt;0,J18,0)</f>
        <v>0</v>
      </c>
      <c r="G21" s="152"/>
      <c r="H21" s="273"/>
      <c r="I21" s="139"/>
      <c r="J21" s="139"/>
      <c r="K21" s="139"/>
      <c r="L21" s="146"/>
      <c r="M21" s="146"/>
      <c r="N21" s="146"/>
      <c r="O21" s="146"/>
      <c r="P21" s="146"/>
      <c r="Q21" s="146"/>
      <c r="R21" s="146"/>
      <c r="S21" s="146"/>
      <c r="T21" s="146"/>
    </row>
    <row r="22" spans="1:22">
      <c r="A22" s="153" t="s">
        <v>352</v>
      </c>
      <c r="B22" s="158"/>
      <c r="C22" s="154"/>
      <c r="D22" s="156"/>
      <c r="E22" s="156">
        <f>IF(L18&lt;0,-L18,0)</f>
        <v>0</v>
      </c>
      <c r="F22" s="157">
        <f>IF(L18&gt;0,L18,0)</f>
        <v>0</v>
      </c>
      <c r="G22" s="152"/>
      <c r="H22" s="273"/>
      <c r="I22" s="139"/>
      <c r="J22" s="139"/>
      <c r="K22" s="139"/>
      <c r="L22" s="146"/>
      <c r="M22" s="146"/>
      <c r="N22" s="146"/>
      <c r="O22" s="144"/>
      <c r="P22" s="144"/>
      <c r="Q22" s="144"/>
      <c r="R22" s="144"/>
      <c r="S22" s="146"/>
      <c r="T22" s="146"/>
    </row>
    <row r="23" spans="1:22">
      <c r="A23" s="153" t="s">
        <v>727</v>
      </c>
      <c r="B23" s="158"/>
      <c r="C23" s="154"/>
      <c r="D23" s="156"/>
      <c r="E23" s="156">
        <f>IF(K18&gt;0,K18,0)</f>
        <v>0</v>
      </c>
      <c r="F23" s="157">
        <f>IF(K18&lt;0,-K18,0)</f>
        <v>0</v>
      </c>
      <c r="G23" s="152"/>
      <c r="H23" s="273"/>
      <c r="I23" s="139"/>
      <c r="J23" s="139"/>
      <c r="K23" s="139"/>
      <c r="L23" s="159"/>
      <c r="M23" s="146"/>
      <c r="N23" s="146"/>
      <c r="O23" s="146"/>
      <c r="P23" s="146"/>
      <c r="Q23" s="146"/>
      <c r="R23" s="146"/>
      <c r="S23" s="146"/>
      <c r="T23" s="146"/>
    </row>
    <row r="24" spans="1:22">
      <c r="A24" s="153" t="s">
        <v>353</v>
      </c>
      <c r="B24" s="158"/>
      <c r="C24" s="154"/>
      <c r="D24" s="156"/>
      <c r="E24" s="156">
        <f>IF(M18&gt;0,M18,0)</f>
        <v>0</v>
      </c>
      <c r="F24" s="157">
        <f>IF(M18&lt;0,-M18,0)</f>
        <v>0</v>
      </c>
      <c r="G24" s="152"/>
      <c r="H24" s="273"/>
      <c r="I24" s="139"/>
      <c r="J24" s="139"/>
      <c r="K24" s="139"/>
      <c r="L24" s="146"/>
      <c r="M24" s="146"/>
      <c r="N24" s="160"/>
      <c r="O24" s="146"/>
      <c r="P24" s="146"/>
      <c r="Q24" s="146"/>
      <c r="R24" s="146"/>
      <c r="S24" s="146"/>
      <c r="T24" s="146"/>
    </row>
    <row r="25" spans="1:22">
      <c r="A25" s="153" t="s">
        <v>354</v>
      </c>
      <c r="B25" s="158"/>
      <c r="C25" s="154"/>
      <c r="D25" s="156"/>
      <c r="E25" s="156">
        <f>IF(O18&lt;0,-O18,0)</f>
        <v>0</v>
      </c>
      <c r="F25" s="157">
        <f>IF(O18&gt;0,O18,0)</f>
        <v>0</v>
      </c>
      <c r="G25" s="152"/>
      <c r="H25" s="273"/>
      <c r="I25" s="139"/>
      <c r="J25" s="313"/>
      <c r="K25" s="139"/>
      <c r="L25" s="146"/>
      <c r="M25" s="146"/>
      <c r="N25" s="146"/>
      <c r="O25" s="146"/>
      <c r="P25" s="146"/>
      <c r="Q25" s="146"/>
      <c r="R25" s="146"/>
      <c r="S25" s="146"/>
      <c r="T25" s="146"/>
    </row>
    <row r="26" spans="1:22">
      <c r="A26" s="153" t="s">
        <v>355</v>
      </c>
      <c r="B26" s="158"/>
      <c r="C26" s="154"/>
      <c r="D26" s="156"/>
      <c r="E26" s="156">
        <f>IF(Q18&lt;0,-Q18,0)</f>
        <v>0</v>
      </c>
      <c r="F26" s="157">
        <f>IF(Q18&gt;0,Q18,0)</f>
        <v>0</v>
      </c>
      <c r="G26" s="152"/>
      <c r="H26" s="273"/>
      <c r="I26" s="139"/>
      <c r="J26" s="313"/>
      <c r="K26" s="139"/>
      <c r="L26" s="146"/>
      <c r="M26" s="146"/>
      <c r="N26" s="146"/>
      <c r="O26" s="146"/>
      <c r="P26" s="146"/>
      <c r="Q26" s="146"/>
      <c r="R26" s="146"/>
      <c r="S26" s="146"/>
      <c r="T26" s="146"/>
    </row>
    <row r="27" spans="1:22">
      <c r="A27" s="153" t="s">
        <v>728</v>
      </c>
      <c r="B27" s="161"/>
      <c r="C27" s="161"/>
      <c r="D27" s="162"/>
      <c r="E27" s="156">
        <f>IF(P18&lt;0,-P18,0)</f>
        <v>0</v>
      </c>
      <c r="F27" s="157">
        <f>IF(P18&gt;0,-P18,0)</f>
        <v>0</v>
      </c>
      <c r="G27" s="152"/>
      <c r="H27" s="273"/>
      <c r="I27" s="139"/>
      <c r="J27" s="139"/>
      <c r="K27" s="139"/>
      <c r="L27" s="146"/>
      <c r="M27" s="146"/>
      <c r="N27" s="146"/>
      <c r="O27" s="146"/>
      <c r="P27" s="146"/>
      <c r="Q27" s="146"/>
      <c r="R27" s="146"/>
      <c r="S27" s="146"/>
      <c r="T27" s="146"/>
    </row>
    <row r="28" spans="1:22">
      <c r="A28" s="153" t="s">
        <v>356</v>
      </c>
      <c r="B28" s="163"/>
      <c r="C28" s="163"/>
      <c r="D28" s="164"/>
      <c r="E28" s="156">
        <f>IF(R18&lt;0,-R18,0)</f>
        <v>0</v>
      </c>
      <c r="F28" s="157">
        <f>IF(R18&gt;0,R18,0)</f>
        <v>0</v>
      </c>
      <c r="G28" s="152"/>
      <c r="I28" s="146"/>
      <c r="J28" s="146"/>
      <c r="K28" s="146"/>
      <c r="L28" s="146"/>
      <c r="M28" s="146"/>
      <c r="N28" s="146"/>
      <c r="O28" s="146"/>
      <c r="P28" s="146"/>
      <c r="Q28" s="146"/>
      <c r="R28" s="146"/>
      <c r="S28" s="146"/>
      <c r="T28" s="146"/>
    </row>
    <row r="29" spans="1:22">
      <c r="A29" s="153" t="s">
        <v>357</v>
      </c>
      <c r="B29" s="163"/>
      <c r="C29" s="163"/>
      <c r="D29" s="164"/>
      <c r="E29" s="156">
        <f>Info!C21</f>
        <v>0</v>
      </c>
      <c r="F29" s="157">
        <f>Info!C19</f>
        <v>0</v>
      </c>
      <c r="G29" s="152"/>
      <c r="H29" s="145"/>
      <c r="I29" s="146"/>
      <c r="J29" s="146"/>
      <c r="K29" s="146"/>
      <c r="L29" s="146"/>
      <c r="M29" s="146"/>
      <c r="N29" s="146"/>
      <c r="O29" s="146"/>
      <c r="P29" s="146"/>
      <c r="Q29" s="146"/>
      <c r="R29" s="146"/>
      <c r="S29" s="146"/>
      <c r="T29" s="146"/>
    </row>
    <row r="30" spans="1:22">
      <c r="A30" s="153" t="s">
        <v>716</v>
      </c>
      <c r="B30" s="163"/>
      <c r="C30" s="163"/>
      <c r="D30" s="164"/>
      <c r="E30" s="156"/>
      <c r="F30" s="157">
        <f>Info!C21</f>
        <v>0</v>
      </c>
      <c r="G30" s="152"/>
      <c r="I30" s="146"/>
      <c r="J30" s="146"/>
      <c r="K30" s="146"/>
      <c r="L30" s="146"/>
      <c r="M30" s="146"/>
      <c r="N30" s="146"/>
      <c r="O30" s="146"/>
      <c r="P30" s="146"/>
      <c r="Q30" s="146"/>
      <c r="R30" s="146"/>
      <c r="S30" s="146"/>
      <c r="T30" s="146"/>
    </row>
    <row r="31" spans="1:22" hidden="1">
      <c r="A31" s="153" t="s">
        <v>721</v>
      </c>
      <c r="B31" s="163"/>
      <c r="C31" s="163"/>
      <c r="D31" s="164"/>
      <c r="E31" s="156">
        <f>IF(V8&gt;0,V8,0)</f>
        <v>0</v>
      </c>
      <c r="F31" s="157">
        <f>IF(V8&lt;0,-V8,0)</f>
        <v>0</v>
      </c>
      <c r="G31" s="152"/>
      <c r="I31" s="146"/>
      <c r="J31" s="146"/>
      <c r="K31" s="146"/>
      <c r="L31" s="146"/>
      <c r="M31" s="146"/>
      <c r="N31" s="146"/>
      <c r="O31" s="146"/>
      <c r="P31" s="146"/>
      <c r="Q31" s="146"/>
      <c r="R31" s="146"/>
      <c r="S31" s="146"/>
      <c r="T31" s="146"/>
    </row>
    <row r="32" spans="1:22" hidden="1">
      <c r="A32" s="153" t="s">
        <v>720</v>
      </c>
      <c r="B32" s="163"/>
      <c r="C32" s="163"/>
      <c r="D32" s="164"/>
      <c r="E32" s="156">
        <f>IF((Info!C19)&gt;'JE Template'!F8,(Info!C19-'JE Template'!F8),0)</f>
        <v>0</v>
      </c>
      <c r="F32" s="157">
        <f>IF((Info!C19)&lt;'JE Template'!F8,'JE Template'!F8-(Info!C19),0)</f>
        <v>0</v>
      </c>
      <c r="G32" s="152"/>
      <c r="I32" s="146"/>
      <c r="J32" s="146"/>
      <c r="K32" s="146"/>
      <c r="L32" s="146"/>
      <c r="M32" s="146"/>
      <c r="N32" s="146"/>
      <c r="O32" s="146"/>
      <c r="P32" s="146"/>
      <c r="Q32" s="146"/>
      <c r="R32" s="146"/>
      <c r="S32" s="146"/>
      <c r="T32" s="146"/>
    </row>
    <row r="33" spans="1:20">
      <c r="A33" s="153" t="s">
        <v>718</v>
      </c>
      <c r="B33" s="163"/>
      <c r="C33" s="163"/>
      <c r="D33" s="164"/>
      <c r="E33" s="156">
        <f>IF(SUM(E31:E32)&gt;SUM(F31:F32),SUM(E31:E32)-SUM(F31:F32),0)</f>
        <v>0</v>
      </c>
      <c r="F33" s="157">
        <f>IF(SUM(F31:F32)&gt;SUM(E31:E32),SUM(F31:F32)-SUM(E31:E32),0)</f>
        <v>0</v>
      </c>
      <c r="G33" s="306"/>
      <c r="I33" s="146"/>
      <c r="J33" s="146"/>
      <c r="K33" s="146"/>
      <c r="L33" s="146"/>
      <c r="M33" s="146"/>
      <c r="N33" s="146"/>
      <c r="O33" s="146"/>
      <c r="P33" s="146"/>
      <c r="Q33" s="146"/>
      <c r="R33" s="146"/>
      <c r="S33" s="146"/>
      <c r="T33" s="146"/>
    </row>
    <row r="34" spans="1:20">
      <c r="A34" s="153" t="s">
        <v>719</v>
      </c>
      <c r="B34" s="163"/>
      <c r="C34" s="163"/>
      <c r="D34" s="164"/>
      <c r="E34" s="156">
        <f>IF(H18&lt;0,-H18,0)</f>
        <v>0</v>
      </c>
      <c r="F34" s="157">
        <f>IF(H18&gt;0,H18,0)</f>
        <v>0</v>
      </c>
      <c r="G34" s="152"/>
      <c r="I34" s="146"/>
      <c r="J34" s="146"/>
      <c r="K34" s="146"/>
      <c r="L34" s="146"/>
      <c r="M34" s="146"/>
      <c r="N34" s="146"/>
      <c r="O34" s="146"/>
      <c r="P34" s="146"/>
      <c r="Q34" s="146"/>
      <c r="R34" s="146"/>
      <c r="S34" s="146"/>
      <c r="T34" s="146"/>
    </row>
    <row r="35" spans="1:20">
      <c r="A35" s="165" t="s">
        <v>325</v>
      </c>
      <c r="B35" s="166"/>
      <c r="C35" s="166"/>
      <c r="D35" s="167"/>
      <c r="E35" s="168">
        <f>ROUND((SUM(E21:E34)-E31-E32),0)</f>
        <v>0</v>
      </c>
      <c r="F35" s="169">
        <f>ROUND((SUM(F21:F34)-F31-F32),0)</f>
        <v>0</v>
      </c>
      <c r="G35" s="307"/>
      <c r="H35" s="170"/>
      <c r="I35" s="146"/>
      <c r="J35" s="216"/>
      <c r="K35" s="146"/>
      <c r="L35" s="146"/>
      <c r="M35" s="146"/>
      <c r="N35" s="146"/>
      <c r="O35" s="146"/>
      <c r="P35" s="146"/>
      <c r="Q35" s="146"/>
      <c r="R35" s="146"/>
      <c r="S35" s="146"/>
      <c r="T35" s="146"/>
    </row>
    <row r="36" spans="1:20">
      <c r="A36" s="171"/>
      <c r="B36" s="172"/>
      <c r="C36" s="172"/>
      <c r="D36" s="172"/>
      <c r="E36" s="172"/>
      <c r="F36" s="152"/>
      <c r="G36" s="152"/>
      <c r="I36" s="146"/>
      <c r="J36" s="146"/>
      <c r="K36" s="146"/>
      <c r="L36" s="146"/>
      <c r="M36" s="146"/>
      <c r="N36" s="146"/>
      <c r="O36" s="146"/>
      <c r="P36" s="146"/>
      <c r="Q36" s="146"/>
      <c r="R36" s="146"/>
      <c r="S36" s="146"/>
      <c r="T36" s="146"/>
    </row>
    <row r="37" spans="1:20">
      <c r="A37" s="171"/>
      <c r="B37" s="172"/>
      <c r="C37" s="172"/>
      <c r="D37" s="172"/>
      <c r="E37" s="172"/>
      <c r="F37" s="152"/>
      <c r="G37" s="152"/>
      <c r="I37" s="146"/>
      <c r="J37" s="146"/>
      <c r="K37" s="146"/>
      <c r="L37" s="146"/>
      <c r="M37" s="146"/>
      <c r="N37" s="146"/>
      <c r="O37" s="146"/>
      <c r="P37" s="146"/>
      <c r="Q37" s="146"/>
      <c r="R37" s="146"/>
      <c r="S37" s="146"/>
      <c r="T37" s="146"/>
    </row>
    <row r="38" spans="1:20">
      <c r="A38" s="173" t="s">
        <v>327</v>
      </c>
      <c r="B38" s="174"/>
      <c r="C38" s="174"/>
      <c r="D38" s="174"/>
      <c r="E38" s="175"/>
      <c r="F38" s="176"/>
      <c r="G38" s="308"/>
      <c r="I38" s="146"/>
      <c r="J38" s="338"/>
      <c r="K38" s="338"/>
      <c r="L38" s="146"/>
      <c r="M38" s="146"/>
      <c r="N38" s="146"/>
      <c r="O38" s="146"/>
      <c r="P38" s="146"/>
      <c r="Q38" s="146"/>
      <c r="R38" s="146"/>
      <c r="S38" s="146"/>
      <c r="T38" s="146"/>
    </row>
    <row r="39" spans="1:20">
      <c r="A39" s="177" t="s">
        <v>749</v>
      </c>
      <c r="B39" s="178"/>
      <c r="C39" s="179"/>
      <c r="D39" s="179"/>
      <c r="E39" s="180">
        <f>H8</f>
        <v>0</v>
      </c>
      <c r="F39" s="181"/>
      <c r="I39" s="146"/>
      <c r="J39" s="182"/>
      <c r="K39" s="182"/>
      <c r="L39" s="146"/>
      <c r="M39" s="146"/>
      <c r="N39" s="146"/>
      <c r="O39" s="146"/>
      <c r="P39" s="146"/>
      <c r="Q39" s="146"/>
      <c r="R39" s="146"/>
      <c r="S39" s="146"/>
      <c r="T39" s="146"/>
    </row>
    <row r="40" spans="1:20">
      <c r="A40" s="177" t="s">
        <v>717</v>
      </c>
      <c r="B40" s="178"/>
      <c r="C40" s="179"/>
      <c r="D40" s="179"/>
      <c r="E40" s="318">
        <f>IF(E32&gt;0,V8+E32,V8-F32)</f>
        <v>0</v>
      </c>
      <c r="F40" s="181"/>
      <c r="G40" s="312"/>
      <c r="I40" s="146"/>
      <c r="J40" s="182"/>
      <c r="K40" s="182"/>
      <c r="L40" s="146"/>
      <c r="M40" s="146"/>
      <c r="N40" s="146"/>
      <c r="O40" s="146"/>
      <c r="P40" s="146"/>
      <c r="Q40" s="146"/>
      <c r="R40" s="146"/>
      <c r="S40" s="146"/>
      <c r="T40" s="146"/>
    </row>
    <row r="41" spans="1:20">
      <c r="A41" s="185"/>
      <c r="B41" s="179" t="s">
        <v>358</v>
      </c>
      <c r="C41" s="179"/>
      <c r="D41" s="179"/>
      <c r="E41" s="186">
        <f>V8</f>
        <v>0</v>
      </c>
      <c r="F41" s="181"/>
      <c r="I41" s="146"/>
      <c r="J41" s="182"/>
      <c r="K41" s="182"/>
      <c r="L41" s="146"/>
      <c r="M41" s="146"/>
      <c r="N41" s="146"/>
      <c r="O41" s="146"/>
      <c r="P41" s="146"/>
      <c r="Q41" s="146"/>
      <c r="R41" s="146"/>
      <c r="S41" s="146"/>
      <c r="T41" s="146"/>
    </row>
    <row r="42" spans="1:20" ht="25.5">
      <c r="A42" s="187"/>
      <c r="B42" s="183" t="s">
        <v>359</v>
      </c>
      <c r="C42" s="183"/>
      <c r="D42" s="183"/>
      <c r="E42" s="188">
        <f>ROUND(IF(E32&lt;&gt;0,E32,-F32),0)</f>
        <v>0</v>
      </c>
      <c r="F42" s="184"/>
      <c r="I42" s="146"/>
      <c r="J42" s="182"/>
      <c r="K42" s="182"/>
      <c r="L42" s="146"/>
      <c r="M42" s="146"/>
      <c r="N42" s="146"/>
      <c r="O42" s="146"/>
      <c r="P42" s="146"/>
      <c r="Q42" s="146"/>
      <c r="R42" s="146"/>
      <c r="S42" s="146"/>
      <c r="T42" s="146"/>
    </row>
    <row r="43" spans="1:20" s="146" customFormat="1">
      <c r="A43" s="189"/>
      <c r="B43" s="190"/>
      <c r="C43" s="190"/>
      <c r="D43" s="190"/>
      <c r="E43" s="191"/>
      <c r="F43" s="192"/>
      <c r="J43" s="182"/>
      <c r="K43" s="182"/>
    </row>
    <row r="44" spans="1:20" s="146" customFormat="1">
      <c r="A44" s="173" t="s">
        <v>360</v>
      </c>
      <c r="B44" s="174"/>
      <c r="C44" s="174"/>
      <c r="D44" s="174"/>
      <c r="E44" s="175"/>
      <c r="F44" s="176"/>
      <c r="G44" s="216"/>
      <c r="J44" s="182"/>
      <c r="K44" s="182"/>
    </row>
    <row r="45" spans="1:20" ht="25.5">
      <c r="A45" s="185"/>
      <c r="B45" s="179"/>
      <c r="C45" s="179"/>
      <c r="D45" s="179"/>
      <c r="E45" s="193" t="s">
        <v>283</v>
      </c>
      <c r="F45" s="194" t="s">
        <v>284</v>
      </c>
      <c r="I45" s="146"/>
      <c r="J45" s="195"/>
      <c r="K45" s="146"/>
      <c r="L45" s="146"/>
      <c r="M45" s="146"/>
      <c r="N45" s="146"/>
      <c r="O45" s="146"/>
      <c r="P45" s="196"/>
      <c r="Q45" s="182"/>
      <c r="R45" s="182"/>
      <c r="S45" s="146"/>
      <c r="T45" s="146"/>
    </row>
    <row r="46" spans="1:20" ht="15" customHeight="1">
      <c r="A46" s="185"/>
      <c r="B46" s="179" t="s">
        <v>279</v>
      </c>
      <c r="C46" s="179"/>
      <c r="D46" s="179"/>
      <c r="E46" s="197">
        <f>J8</f>
        <v>0</v>
      </c>
      <c r="F46" s="198">
        <f>O8</f>
        <v>0</v>
      </c>
      <c r="H46" s="341" t="s">
        <v>684</v>
      </c>
      <c r="I46" s="342"/>
      <c r="J46" s="342"/>
      <c r="K46" s="342"/>
      <c r="L46" s="343"/>
      <c r="M46" s="159"/>
      <c r="N46" s="146"/>
      <c r="O46" s="159"/>
      <c r="P46" s="159"/>
      <c r="Q46" s="159"/>
      <c r="R46" s="199"/>
      <c r="S46" s="146"/>
      <c r="T46" s="146"/>
    </row>
    <row r="47" spans="1:20">
      <c r="A47" s="185"/>
      <c r="B47" s="179" t="s">
        <v>280</v>
      </c>
      <c r="C47" s="179"/>
      <c r="D47" s="179"/>
      <c r="E47" s="197">
        <f>L8</f>
        <v>0</v>
      </c>
      <c r="F47" s="198">
        <f>Q8</f>
        <v>0</v>
      </c>
      <c r="H47" s="344"/>
      <c r="I47" s="345"/>
      <c r="J47" s="345"/>
      <c r="K47" s="345"/>
      <c r="L47" s="346"/>
      <c r="M47" s="146"/>
      <c r="N47" s="146"/>
      <c r="O47" s="146"/>
      <c r="P47" s="146"/>
      <c r="Q47" s="159"/>
      <c r="R47" s="199"/>
      <c r="S47" s="146"/>
      <c r="T47" s="146"/>
    </row>
    <row r="48" spans="1:20" ht="13.5" customHeight="1">
      <c r="A48" s="185"/>
      <c r="B48" s="179" t="s">
        <v>729</v>
      </c>
      <c r="C48" s="179"/>
      <c r="D48" s="179"/>
      <c r="E48" s="197">
        <f>K8</f>
        <v>0</v>
      </c>
      <c r="F48" s="198">
        <f>P8</f>
        <v>0</v>
      </c>
      <c r="H48" s="344"/>
      <c r="I48" s="345"/>
      <c r="J48" s="345"/>
      <c r="K48" s="345"/>
      <c r="L48" s="346"/>
      <c r="M48" s="159"/>
      <c r="N48" s="146"/>
      <c r="O48" s="159"/>
      <c r="P48" s="159"/>
      <c r="Q48" s="159"/>
      <c r="R48" s="199"/>
      <c r="S48" s="146"/>
      <c r="T48" s="146"/>
    </row>
    <row r="49" spans="1:20">
      <c r="A49" s="185"/>
      <c r="B49" s="246" t="s">
        <v>281</v>
      </c>
      <c r="C49" s="179"/>
      <c r="D49" s="179"/>
      <c r="E49" s="197">
        <f>M8</f>
        <v>0</v>
      </c>
      <c r="F49" s="198">
        <f>R8</f>
        <v>0</v>
      </c>
      <c r="H49" s="347"/>
      <c r="I49" s="348"/>
      <c r="J49" s="348"/>
      <c r="K49" s="348"/>
      <c r="L49" s="349"/>
      <c r="M49" s="159"/>
      <c r="N49" s="146"/>
      <c r="O49" s="159"/>
      <c r="P49" s="159"/>
      <c r="Q49" s="159"/>
      <c r="R49" s="199"/>
      <c r="S49" s="146"/>
      <c r="T49" s="146"/>
    </row>
    <row r="50" spans="1:20">
      <c r="A50" s="200"/>
      <c r="B50" s="179" t="s">
        <v>323</v>
      </c>
      <c r="C50" s="179"/>
      <c r="D50" s="179"/>
      <c r="E50" s="186">
        <f>Info!C21</f>
        <v>0</v>
      </c>
      <c r="F50" s="201"/>
      <c r="I50" s="146"/>
      <c r="J50" s="146"/>
      <c r="K50" s="146"/>
      <c r="L50" s="146"/>
      <c r="M50" s="146"/>
      <c r="N50" s="146"/>
      <c r="O50" s="146"/>
      <c r="P50" s="146"/>
      <c r="Q50" s="159"/>
      <c r="R50" s="199"/>
      <c r="S50" s="146"/>
      <c r="T50" s="146"/>
    </row>
    <row r="51" spans="1:20" ht="13.5" thickBot="1">
      <c r="A51" s="200"/>
      <c r="B51" s="202" t="s">
        <v>282</v>
      </c>
      <c r="C51" s="202"/>
      <c r="D51" s="202"/>
      <c r="E51" s="203">
        <f>SUM(E46:E50)</f>
        <v>0</v>
      </c>
      <c r="F51" s="204">
        <f>SUM(F46:F50)</f>
        <v>0</v>
      </c>
      <c r="G51" s="205"/>
      <c r="I51" s="146"/>
      <c r="J51" s="159"/>
      <c r="K51" s="159"/>
      <c r="L51" s="159"/>
      <c r="M51" s="159"/>
      <c r="N51" s="146"/>
      <c r="O51" s="159"/>
      <c r="P51" s="159"/>
      <c r="Q51" s="159"/>
      <c r="R51" s="199"/>
      <c r="S51" s="146"/>
      <c r="T51" s="146"/>
    </row>
    <row r="52" spans="1:20" ht="13.5" thickTop="1">
      <c r="A52" s="200"/>
      <c r="B52" s="179"/>
      <c r="C52" s="179"/>
      <c r="D52" s="179"/>
      <c r="E52" s="206"/>
      <c r="F52" s="181"/>
      <c r="G52" s="205"/>
      <c r="I52" s="146"/>
      <c r="J52" s="146"/>
      <c r="K52" s="146"/>
      <c r="L52" s="146"/>
      <c r="M52" s="146"/>
      <c r="N52" s="146"/>
      <c r="O52" s="146"/>
      <c r="P52" s="146"/>
      <c r="Q52" s="146"/>
      <c r="R52" s="146"/>
      <c r="S52" s="146"/>
      <c r="T52" s="146"/>
    </row>
    <row r="53" spans="1:20" ht="38.25">
      <c r="A53" s="207"/>
      <c r="B53" s="183" t="s">
        <v>730</v>
      </c>
      <c r="C53" s="183"/>
      <c r="D53" s="183"/>
      <c r="E53" s="208"/>
      <c r="F53" s="184"/>
      <c r="I53" s="146"/>
      <c r="J53" s="146"/>
      <c r="K53" s="146"/>
      <c r="L53" s="146"/>
      <c r="M53" s="146"/>
      <c r="N53" s="146"/>
      <c r="O53" s="146"/>
      <c r="P53" s="146"/>
      <c r="Q53" s="146"/>
      <c r="R53" s="146"/>
      <c r="S53" s="146"/>
      <c r="T53" s="146"/>
    </row>
    <row r="54" spans="1:20" s="146" customFormat="1"/>
    <row r="55" spans="1:20">
      <c r="A55" s="209"/>
      <c r="B55" s="210" t="s">
        <v>285</v>
      </c>
      <c r="C55" s="210"/>
      <c r="D55" s="210"/>
      <c r="E55" s="210"/>
      <c r="F55" s="139"/>
      <c r="G55" s="146"/>
    </row>
    <row r="56" spans="1:20">
      <c r="A56" s="211"/>
      <c r="B56" s="163"/>
      <c r="C56" s="163"/>
      <c r="D56" s="163"/>
      <c r="E56" s="163"/>
      <c r="F56" s="139"/>
      <c r="G56" s="146"/>
    </row>
    <row r="57" spans="1:20">
      <c r="A57" s="211"/>
      <c r="B57" s="212" t="s">
        <v>286</v>
      </c>
      <c r="C57" s="212"/>
      <c r="D57" s="212"/>
      <c r="E57" s="163"/>
      <c r="F57" s="139"/>
      <c r="G57" s="146"/>
    </row>
    <row r="58" spans="1:20">
      <c r="A58" s="211"/>
      <c r="B58" s="213">
        <v>2020</v>
      </c>
      <c r="C58" s="213"/>
      <c r="D58" s="213"/>
      <c r="E58" s="214">
        <f>(VLOOKUP($A$8,'Amortization Schedule'!$A:$R,4,FALSE)-VLOOKUP($A$8,'Amortization Schedule'!$A:$R,12,FALSE))</f>
        <v>0</v>
      </c>
      <c r="F58" s="316"/>
      <c r="G58" s="146"/>
    </row>
    <row r="59" spans="1:20">
      <c r="A59" s="211"/>
      <c r="B59" s="213">
        <f>B58+1</f>
        <v>2021</v>
      </c>
      <c r="C59" s="213"/>
      <c r="D59" s="213"/>
      <c r="E59" s="215">
        <f>(VLOOKUP($A$8,'Amortization Schedule'!$A:$R,5,FALSE)-VLOOKUP($A$8,'Amortization Schedule'!$A:$R,13,FALSE))</f>
        <v>0</v>
      </c>
      <c r="F59" s="139"/>
      <c r="G59" s="216"/>
    </row>
    <row r="60" spans="1:20">
      <c r="A60" s="211"/>
      <c r="B60" s="213">
        <f>B59+1</f>
        <v>2022</v>
      </c>
      <c r="C60" s="213"/>
      <c r="D60" s="213"/>
      <c r="E60" s="215">
        <f>(VLOOKUP($A$8,'Amortization Schedule'!$A:$R,6,FALSE)-VLOOKUP($A$8,'Amortization Schedule'!$A:$R,14,FALSE))</f>
        <v>0</v>
      </c>
      <c r="F60" s="139"/>
      <c r="G60" s="146"/>
    </row>
    <row r="61" spans="1:20" ht="12" customHeight="1">
      <c r="A61" s="211"/>
      <c r="B61" s="213">
        <f>B60+1</f>
        <v>2023</v>
      </c>
      <c r="C61" s="213"/>
      <c r="D61" s="213"/>
      <c r="E61" s="215">
        <f>(VLOOKUP($A$8,'Amortization Schedule'!$A:$R,7,FALSE)-VLOOKUP($A$8,'Amortization Schedule'!$A:$R,15,FALSE))</f>
        <v>0</v>
      </c>
      <c r="F61" s="139"/>
      <c r="G61" s="146"/>
    </row>
    <row r="62" spans="1:20" ht="12" customHeight="1">
      <c r="A62" s="211"/>
      <c r="B62" s="213">
        <f>B61+1</f>
        <v>2024</v>
      </c>
      <c r="C62" s="213"/>
      <c r="D62" s="213"/>
      <c r="E62" s="215">
        <f>(VLOOKUP($A$8,'Amortization Schedule'!$A:$R,8,FALSE)-VLOOKUP($A$8,'Amortization Schedule'!$A:$R,16,FALSE))</f>
        <v>0</v>
      </c>
      <c r="F62" s="139"/>
      <c r="G62" s="146"/>
    </row>
    <row r="63" spans="1:20">
      <c r="A63" s="211"/>
      <c r="B63" s="163" t="s">
        <v>287</v>
      </c>
      <c r="C63" s="163"/>
      <c r="D63" s="163"/>
      <c r="E63" s="215">
        <v>0</v>
      </c>
      <c r="F63" s="139"/>
      <c r="G63" s="146"/>
    </row>
    <row r="64" spans="1:20" ht="13.5" thickBot="1">
      <c r="A64" s="211"/>
      <c r="B64" s="163"/>
      <c r="C64" s="163"/>
      <c r="D64" s="163"/>
      <c r="E64" s="217">
        <f>SUM(E58:E63)</f>
        <v>0</v>
      </c>
      <c r="F64" s="139"/>
      <c r="G64" s="314"/>
      <c r="H64" s="315"/>
      <c r="J64" s="146"/>
    </row>
    <row r="65" spans="1:10" ht="13.5" thickTop="1">
      <c r="A65" s="218"/>
      <c r="B65" s="166"/>
      <c r="C65" s="166"/>
      <c r="D65" s="166"/>
      <c r="E65" s="166"/>
      <c r="F65" s="139"/>
      <c r="G65" s="146"/>
    </row>
    <row r="66" spans="1:10">
      <c r="A66" s="146"/>
      <c r="B66" s="146"/>
      <c r="C66" s="146"/>
      <c r="D66" s="146"/>
      <c r="E66" s="146"/>
      <c r="F66" s="146"/>
      <c r="G66" s="146"/>
    </row>
    <row r="67" spans="1:10" ht="25.5">
      <c r="A67" s="219" t="s">
        <v>731</v>
      </c>
      <c r="B67" s="220"/>
      <c r="C67" s="220"/>
      <c r="D67" s="220"/>
      <c r="E67" s="221" t="s">
        <v>746</v>
      </c>
      <c r="F67" s="221" t="s">
        <v>747</v>
      </c>
      <c r="G67" s="222" t="s">
        <v>748</v>
      </c>
      <c r="H67" s="146"/>
    </row>
    <row r="68" spans="1:10">
      <c r="A68" s="223"/>
      <c r="B68" s="163" t="s">
        <v>320</v>
      </c>
      <c r="C68" s="212"/>
      <c r="D68" s="212"/>
      <c r="E68" s="224">
        <v>33659078649</v>
      </c>
      <c r="F68" s="225">
        <f>'2019 Summary'!D313</f>
        <v>28488185468.279972</v>
      </c>
      <c r="G68" s="226">
        <v>24343159920</v>
      </c>
      <c r="H68" s="146"/>
    </row>
    <row r="69" spans="1:10">
      <c r="A69" s="223"/>
      <c r="B69" s="212"/>
      <c r="C69" s="212"/>
      <c r="D69" s="212"/>
      <c r="E69" s="227"/>
      <c r="F69" s="227"/>
      <c r="G69" s="228"/>
      <c r="H69" s="146"/>
    </row>
    <row r="70" spans="1:10">
      <c r="A70" s="211"/>
      <c r="B70" s="212" t="s">
        <v>321</v>
      </c>
      <c r="C70" s="212"/>
      <c r="D70" s="212"/>
      <c r="E70" s="229">
        <f>C8*E68</f>
        <v>0</v>
      </c>
      <c r="F70" s="229">
        <f>H8</f>
        <v>0</v>
      </c>
      <c r="G70" s="230">
        <f>C8*G68</f>
        <v>0</v>
      </c>
      <c r="H70" s="146"/>
    </row>
    <row r="71" spans="1:10">
      <c r="A71" s="218"/>
      <c r="B71" s="166"/>
      <c r="C71" s="166"/>
      <c r="D71" s="166"/>
      <c r="E71" s="166"/>
      <c r="F71" s="166"/>
      <c r="G71" s="231"/>
      <c r="H71" s="146"/>
    </row>
    <row r="72" spans="1:10" s="146" customFormat="1">
      <c r="A72" s="139"/>
      <c r="B72" s="139"/>
      <c r="C72" s="139"/>
      <c r="D72" s="139"/>
      <c r="E72" s="139"/>
      <c r="F72" s="139"/>
      <c r="G72" s="139"/>
    </row>
    <row r="73" spans="1:10" ht="38.25">
      <c r="A73" s="219" t="s">
        <v>731</v>
      </c>
      <c r="B73" s="220"/>
      <c r="C73" s="220"/>
      <c r="D73" s="220"/>
      <c r="E73" s="221" t="s">
        <v>698</v>
      </c>
      <c r="F73" s="221" t="s">
        <v>700</v>
      </c>
      <c r="G73" s="222" t="s">
        <v>699</v>
      </c>
      <c r="H73" s="146"/>
    </row>
    <row r="74" spans="1:10">
      <c r="A74" s="223"/>
      <c r="B74" s="163" t="s">
        <v>320</v>
      </c>
      <c r="C74" s="212"/>
      <c r="D74" s="212"/>
      <c r="E74" s="224">
        <v>23502011418</v>
      </c>
      <c r="F74" s="225">
        <f>H11</f>
        <v>28488185468.279972</v>
      </c>
      <c r="G74" s="226">
        <v>35034055342</v>
      </c>
      <c r="H74" s="146"/>
    </row>
    <row r="75" spans="1:10">
      <c r="A75" s="223"/>
      <c r="B75" s="212"/>
      <c r="C75" s="212"/>
      <c r="D75" s="212"/>
      <c r="E75" s="227"/>
      <c r="F75" s="227"/>
      <c r="G75" s="228"/>
      <c r="H75" s="146"/>
    </row>
    <row r="76" spans="1:10">
      <c r="A76" s="211"/>
      <c r="B76" s="212" t="s">
        <v>321</v>
      </c>
      <c r="C76" s="212"/>
      <c r="D76" s="212"/>
      <c r="E76" s="229">
        <f>$C$8*E74</f>
        <v>0</v>
      </c>
      <c r="F76" s="229">
        <f>H8</f>
        <v>0</v>
      </c>
      <c r="G76" s="230">
        <f>$C$8*G74</f>
        <v>0</v>
      </c>
      <c r="H76" s="146"/>
    </row>
    <row r="77" spans="1:10">
      <c r="A77" s="218"/>
      <c r="B77" s="166"/>
      <c r="C77" s="166"/>
      <c r="D77" s="166"/>
      <c r="E77" s="166"/>
      <c r="F77" s="166"/>
      <c r="G77" s="231"/>
      <c r="H77" s="146"/>
    </row>
    <row r="80" spans="1:10" hidden="1">
      <c r="A80" s="339" t="s">
        <v>290</v>
      </c>
      <c r="B80" s="340"/>
      <c r="C80" s="232"/>
      <c r="D80" s="232"/>
      <c r="E80" s="232"/>
      <c r="F80" s="233"/>
      <c r="G80" s="233"/>
      <c r="H80" s="234"/>
      <c r="I80" s="234"/>
      <c r="J80" s="235"/>
    </row>
    <row r="81" spans="1:10" ht="57.75" hidden="1" customHeight="1">
      <c r="A81" s="236" t="s">
        <v>291</v>
      </c>
      <c r="B81" s="337" t="s">
        <v>292</v>
      </c>
      <c r="C81" s="337"/>
      <c r="D81" s="337"/>
      <c r="E81" s="337"/>
      <c r="F81" s="337"/>
      <c r="G81" s="337"/>
      <c r="H81" s="337"/>
      <c r="I81" s="337"/>
      <c r="J81" s="337"/>
    </row>
    <row r="82" spans="1:10" hidden="1">
      <c r="A82" s="237"/>
      <c r="B82" s="238"/>
      <c r="C82" s="238"/>
      <c r="D82" s="238"/>
      <c r="E82" s="238"/>
      <c r="F82" s="239"/>
      <c r="G82" s="239"/>
      <c r="H82" s="239"/>
      <c r="I82" s="239"/>
      <c r="J82" s="239"/>
    </row>
    <row r="83" spans="1:10" ht="58.5" hidden="1" customHeight="1">
      <c r="A83" s="236" t="s">
        <v>293</v>
      </c>
      <c r="B83" s="337" t="s">
        <v>294</v>
      </c>
      <c r="C83" s="337"/>
      <c r="D83" s="337"/>
      <c r="E83" s="337"/>
      <c r="F83" s="337"/>
      <c r="G83" s="337"/>
      <c r="H83" s="337"/>
      <c r="I83" s="337"/>
      <c r="J83" s="337"/>
    </row>
    <row r="84" spans="1:10" hidden="1">
      <c r="A84" s="237"/>
      <c r="B84" s="238"/>
      <c r="C84" s="238"/>
      <c r="D84" s="238"/>
      <c r="E84" s="238"/>
      <c r="F84" s="239"/>
      <c r="G84" s="239"/>
      <c r="H84" s="239"/>
      <c r="I84" s="239"/>
      <c r="J84" s="239"/>
    </row>
    <row r="85" spans="1:10" ht="28.5" hidden="1" customHeight="1">
      <c r="A85" s="236" t="s">
        <v>295</v>
      </c>
      <c r="B85" s="336" t="s">
        <v>296</v>
      </c>
      <c r="C85" s="336"/>
      <c r="D85" s="336"/>
      <c r="E85" s="336"/>
      <c r="F85" s="336"/>
      <c r="G85" s="336"/>
      <c r="H85" s="336"/>
      <c r="I85" s="336"/>
      <c r="J85" s="336"/>
    </row>
    <row r="86" spans="1:10" hidden="1">
      <c r="A86" s="237"/>
      <c r="B86" s="238"/>
      <c r="C86" s="238"/>
      <c r="D86" s="238"/>
      <c r="E86" s="238"/>
      <c r="F86" s="239"/>
      <c r="G86" s="239"/>
      <c r="H86" s="239"/>
      <c r="I86" s="239"/>
      <c r="J86" s="239"/>
    </row>
    <row r="87" spans="1:10" ht="51.75" hidden="1" customHeight="1">
      <c r="A87" s="236" t="s">
        <v>297</v>
      </c>
      <c r="B87" s="337" t="s">
        <v>298</v>
      </c>
      <c r="C87" s="337"/>
      <c r="D87" s="337"/>
      <c r="E87" s="337"/>
      <c r="F87" s="337"/>
      <c r="G87" s="337"/>
      <c r="H87" s="337"/>
      <c r="I87" s="337"/>
      <c r="J87" s="337"/>
    </row>
    <row r="88" spans="1:10" hidden="1">
      <c r="A88" s="237"/>
      <c r="B88" s="240"/>
      <c r="C88" s="240"/>
      <c r="D88" s="240"/>
      <c r="E88" s="240"/>
      <c r="F88" s="240"/>
      <c r="G88" s="240"/>
      <c r="H88" s="240"/>
      <c r="I88" s="240"/>
      <c r="J88" s="240"/>
    </row>
    <row r="89" spans="1:10" ht="15" hidden="1" customHeight="1">
      <c r="A89" s="236" t="s">
        <v>299</v>
      </c>
      <c r="B89" s="336" t="s">
        <v>300</v>
      </c>
      <c r="C89" s="336"/>
      <c r="D89" s="336"/>
      <c r="E89" s="336"/>
      <c r="F89" s="336"/>
      <c r="G89" s="336"/>
      <c r="H89" s="336"/>
      <c r="I89" s="336"/>
      <c r="J89" s="336"/>
    </row>
    <row r="90" spans="1:10" hidden="1">
      <c r="A90" s="237"/>
      <c r="B90" s="239"/>
      <c r="C90" s="239"/>
      <c r="D90" s="239"/>
      <c r="E90" s="239"/>
      <c r="F90" s="240"/>
      <c r="G90" s="240"/>
      <c r="H90" s="240"/>
      <c r="I90" s="240"/>
      <c r="J90" s="240"/>
    </row>
    <row r="91" spans="1:10" ht="47.25" hidden="1" customHeight="1">
      <c r="A91" s="236" t="s">
        <v>301</v>
      </c>
      <c r="B91" s="337" t="s">
        <v>302</v>
      </c>
      <c r="C91" s="337"/>
      <c r="D91" s="337"/>
      <c r="E91" s="337"/>
      <c r="F91" s="337"/>
      <c r="G91" s="337"/>
      <c r="H91" s="337"/>
      <c r="I91" s="337"/>
      <c r="J91" s="337"/>
    </row>
    <row r="92" spans="1:10" hidden="1">
      <c r="A92" s="237"/>
      <c r="B92" s="240"/>
      <c r="C92" s="240"/>
      <c r="D92" s="240"/>
      <c r="E92" s="240"/>
      <c r="F92" s="240"/>
      <c r="G92" s="240"/>
      <c r="H92" s="240"/>
      <c r="I92" s="240"/>
      <c r="J92" s="240"/>
    </row>
    <row r="93" spans="1:10" ht="71.25" hidden="1" customHeight="1">
      <c r="A93" s="241" t="s">
        <v>303</v>
      </c>
      <c r="B93" s="337" t="s">
        <v>304</v>
      </c>
      <c r="C93" s="337"/>
      <c r="D93" s="337"/>
      <c r="E93" s="337"/>
      <c r="F93" s="337"/>
      <c r="G93" s="337"/>
      <c r="H93" s="337"/>
      <c r="I93" s="337"/>
      <c r="J93" s="337"/>
    </row>
    <row r="94" spans="1:10" ht="12" hidden="1" customHeight="1">
      <c r="A94" s="237"/>
      <c r="B94" s="240"/>
      <c r="C94" s="240"/>
      <c r="D94" s="240"/>
      <c r="E94" s="240"/>
      <c r="F94" s="240"/>
      <c r="G94" s="240"/>
      <c r="H94" s="240"/>
      <c r="I94" s="240"/>
      <c r="J94" s="240"/>
    </row>
    <row r="95" spans="1:10" ht="85.5" hidden="1" customHeight="1">
      <c r="A95" s="236" t="s">
        <v>305</v>
      </c>
      <c r="B95" s="337" t="s">
        <v>306</v>
      </c>
      <c r="C95" s="337"/>
      <c r="D95" s="337"/>
      <c r="E95" s="337"/>
      <c r="F95" s="337"/>
      <c r="G95" s="337"/>
      <c r="H95" s="337"/>
      <c r="I95" s="337"/>
      <c r="J95" s="337"/>
    </row>
    <row r="96" spans="1:10" ht="12" hidden="1" customHeight="1">
      <c r="A96" s="237"/>
      <c r="B96" s="240"/>
      <c r="C96" s="240"/>
      <c r="D96" s="240"/>
      <c r="E96" s="240"/>
      <c r="F96" s="240"/>
      <c r="G96" s="240"/>
      <c r="H96" s="240"/>
      <c r="I96" s="240"/>
      <c r="J96" s="240"/>
    </row>
    <row r="97" spans="1:10" ht="12" hidden="1" customHeight="1">
      <c r="A97" s="242" t="s">
        <v>307</v>
      </c>
      <c r="B97" s="336" t="s">
        <v>308</v>
      </c>
      <c r="C97" s="336"/>
      <c r="D97" s="336"/>
      <c r="E97" s="336"/>
      <c r="F97" s="336"/>
      <c r="G97" s="336"/>
      <c r="H97" s="336"/>
      <c r="I97" s="336"/>
      <c r="J97" s="336"/>
    </row>
    <row r="98" spans="1:10" hidden="1">
      <c r="A98" s="237"/>
      <c r="B98" s="240"/>
      <c r="C98" s="240"/>
      <c r="D98" s="240"/>
      <c r="E98" s="240"/>
      <c r="F98" s="240"/>
      <c r="G98" s="240"/>
      <c r="H98" s="240"/>
      <c r="I98" s="240"/>
      <c r="J98" s="240"/>
    </row>
    <row r="99" spans="1:10" ht="27.75" hidden="1" customHeight="1">
      <c r="A99" s="242" t="s">
        <v>309</v>
      </c>
      <c r="B99" s="336" t="s">
        <v>310</v>
      </c>
      <c r="C99" s="336"/>
      <c r="D99" s="336"/>
      <c r="E99" s="336"/>
      <c r="F99" s="336"/>
      <c r="G99" s="336"/>
      <c r="H99" s="336"/>
      <c r="I99" s="336"/>
      <c r="J99" s="336"/>
    </row>
    <row r="100" spans="1:10" ht="12" hidden="1" customHeight="1">
      <c r="A100" s="242"/>
      <c r="B100" s="243"/>
      <c r="C100" s="243"/>
      <c r="D100" s="243"/>
      <c r="E100" s="243"/>
      <c r="F100" s="244"/>
      <c r="G100" s="244"/>
      <c r="H100" s="244"/>
      <c r="I100" s="244"/>
      <c r="J100" s="244"/>
    </row>
    <row r="101" spans="1:10" ht="45" hidden="1" customHeight="1">
      <c r="A101" s="242" t="s">
        <v>311</v>
      </c>
      <c r="B101" s="336" t="s">
        <v>312</v>
      </c>
      <c r="C101" s="336"/>
      <c r="D101" s="336"/>
      <c r="E101" s="336"/>
      <c r="F101" s="336"/>
      <c r="G101" s="336"/>
      <c r="H101" s="336"/>
      <c r="I101" s="336"/>
      <c r="J101" s="336"/>
    </row>
  </sheetData>
  <mergeCells count="14">
    <mergeCell ref="B85:J85"/>
    <mergeCell ref="J38:K38"/>
    <mergeCell ref="A80:B80"/>
    <mergeCell ref="B81:J81"/>
    <mergeCell ref="B83:J83"/>
    <mergeCell ref="H46:L49"/>
    <mergeCell ref="B99:J99"/>
    <mergeCell ref="B101:J101"/>
    <mergeCell ref="B87:J87"/>
    <mergeCell ref="B89:J89"/>
    <mergeCell ref="B91:J91"/>
    <mergeCell ref="B93:J93"/>
    <mergeCell ref="B95:J95"/>
    <mergeCell ref="B97:J97"/>
  </mergeCells>
  <conditionalFormatting sqref="A20:F35">
    <cfRule type="expression" dxfId="6" priority="5">
      <formula>MOD(ROW(),2)=0</formula>
    </cfRule>
  </conditionalFormatting>
  <conditionalFormatting sqref="A38:F42">
    <cfRule type="expression" dxfId="5" priority="4">
      <formula>MOD(ROW(),2)=0</formula>
    </cfRule>
  </conditionalFormatting>
  <conditionalFormatting sqref="A44:F53">
    <cfRule type="expression" dxfId="4" priority="3">
      <formula>MOD(ROW(),2)=0</formula>
    </cfRule>
  </conditionalFormatting>
  <conditionalFormatting sqref="A55:E65">
    <cfRule type="expression" dxfId="3" priority="2">
      <formula>MOD(ROW(),2)=0</formula>
    </cfRule>
  </conditionalFormatting>
  <conditionalFormatting sqref="A67:G71 A73:G77">
    <cfRule type="expression" dxfId="2"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622"/>
  <sheetViews>
    <sheetView zoomScaleNormal="100" zoomScaleSheetLayoutView="115" workbookViewId="0">
      <pane ySplit="4" topLeftCell="A5" activePane="bottomLeft" state="frozen"/>
      <selection activeCell="G32" sqref="G32"/>
      <selection pane="bottomLeft" activeCell="A5" sqref="A5"/>
    </sheetView>
  </sheetViews>
  <sheetFormatPr defaultColWidth="9.140625" defaultRowHeight="15.75"/>
  <cols>
    <col min="1" max="1" width="14.28515625" style="41" customWidth="1"/>
    <col min="2" max="2" width="34.5703125" style="40" customWidth="1"/>
    <col min="3" max="3" width="17.5703125" style="40" customWidth="1"/>
    <col min="4" max="4" width="17.28515625" style="17" customWidth="1"/>
    <col min="5" max="5" width="15" style="40" customWidth="1"/>
    <col min="6" max="6" width="14.7109375" style="17" customWidth="1"/>
    <col min="7" max="7" width="12" style="17" customWidth="1"/>
    <col min="8" max="8" width="17.5703125" style="17" customWidth="1"/>
    <col min="9" max="9" width="17" style="17" customWidth="1"/>
    <col min="10" max="10" width="2.85546875" style="17" customWidth="1"/>
    <col min="11" max="13" width="17" style="17" customWidth="1"/>
    <col min="14" max="14" width="19.140625" style="17" customWidth="1"/>
    <col min="15" max="15" width="17" style="17" customWidth="1"/>
    <col min="16" max="16" width="3.140625" style="17" customWidth="1"/>
    <col min="17" max="17" width="20" style="17" customWidth="1"/>
    <col min="18" max="18" width="22.85546875" style="17" customWidth="1"/>
    <col min="19" max="19" width="15.28515625" style="17" customWidth="1"/>
    <col min="20" max="27" width="16.42578125" style="17" customWidth="1"/>
    <col min="28" max="28" width="12.42578125" style="17" customWidth="1"/>
    <col min="29" max="29" width="12.7109375" style="17" bestFit="1" customWidth="1"/>
    <col min="30" max="16384" width="9.140625" style="17"/>
  </cols>
  <sheetData>
    <row r="1" spans="1:35">
      <c r="A1" s="249" t="s">
        <v>772</v>
      </c>
    </row>
    <row r="2" spans="1:35" ht="18" customHeight="1">
      <c r="A2" s="249" t="s">
        <v>764</v>
      </c>
      <c r="B2" s="45"/>
      <c r="C2" s="16"/>
      <c r="D2" s="16"/>
      <c r="E2" s="17"/>
      <c r="H2" s="18"/>
      <c r="R2" s="16"/>
      <c r="S2" s="16"/>
    </row>
    <row r="3" spans="1:35" s="135" customFormat="1" ht="14.25" customHeight="1">
      <c r="A3" s="20"/>
      <c r="B3" s="21"/>
      <c r="C3" s="21"/>
      <c r="D3" s="250"/>
      <c r="E3" s="350" t="s">
        <v>283</v>
      </c>
      <c r="F3" s="350"/>
      <c r="G3" s="350"/>
      <c r="H3" s="350"/>
      <c r="I3" s="350"/>
      <c r="J3" s="251"/>
      <c r="K3" s="350" t="s">
        <v>284</v>
      </c>
      <c r="L3" s="350"/>
      <c r="M3" s="350"/>
      <c r="N3" s="350"/>
      <c r="O3" s="350"/>
      <c r="P3" s="251"/>
      <c r="Q3" s="350" t="s">
        <v>363</v>
      </c>
      <c r="R3" s="350"/>
      <c r="S3" s="350"/>
      <c r="T3" s="252"/>
      <c r="U3" s="253"/>
      <c r="V3" s="252"/>
      <c r="W3" s="252"/>
      <c r="X3" s="252"/>
      <c r="Y3" s="252"/>
      <c r="Z3" s="252"/>
      <c r="AA3" s="252"/>
    </row>
    <row r="4" spans="1:35" s="135" customFormat="1" ht="109.5" customHeight="1">
      <c r="A4" s="247" t="s">
        <v>364</v>
      </c>
      <c r="B4" s="133" t="s">
        <v>365</v>
      </c>
      <c r="C4" s="134" t="s">
        <v>702</v>
      </c>
      <c r="D4" s="248" t="s">
        <v>701</v>
      </c>
      <c r="E4" s="134" t="s">
        <v>366</v>
      </c>
      <c r="F4" s="134" t="s">
        <v>367</v>
      </c>
      <c r="G4" s="134" t="s">
        <v>368</v>
      </c>
      <c r="H4" s="134" t="s">
        <v>369</v>
      </c>
      <c r="I4" s="134" t="s">
        <v>370</v>
      </c>
      <c r="J4" s="134"/>
      <c r="K4" s="134" t="s">
        <v>366</v>
      </c>
      <c r="L4" s="134" t="s">
        <v>367</v>
      </c>
      <c r="M4" s="134" t="s">
        <v>368</v>
      </c>
      <c r="N4" s="134" t="s">
        <v>369</v>
      </c>
      <c r="O4" s="134" t="s">
        <v>371</v>
      </c>
      <c r="P4" s="134"/>
      <c r="Q4" s="134" t="s">
        <v>372</v>
      </c>
      <c r="R4" s="134" t="s">
        <v>373</v>
      </c>
      <c r="S4" s="134" t="s">
        <v>374</v>
      </c>
      <c r="T4" s="134"/>
      <c r="U4" s="134"/>
      <c r="V4" s="134"/>
      <c r="W4" s="134"/>
      <c r="X4" s="134"/>
      <c r="Y4" s="134"/>
      <c r="Z4" s="134"/>
      <c r="AA4" s="134"/>
    </row>
    <row r="5" spans="1:35" ht="12.75" customHeight="1">
      <c r="A5" s="29" t="s">
        <v>361</v>
      </c>
      <c r="B5" s="30" t="s">
        <v>677</v>
      </c>
      <c r="C5" s="31">
        <v>0</v>
      </c>
      <c r="D5" s="31">
        <v>0</v>
      </c>
      <c r="E5" s="31">
        <v>0</v>
      </c>
      <c r="F5" s="31">
        <v>0</v>
      </c>
      <c r="G5" s="31">
        <v>0</v>
      </c>
      <c r="H5" s="31">
        <v>0</v>
      </c>
      <c r="I5" s="31">
        <v>0</v>
      </c>
      <c r="J5" s="28"/>
      <c r="K5" s="31">
        <v>0</v>
      </c>
      <c r="L5" s="31">
        <v>0</v>
      </c>
      <c r="M5" s="31">
        <v>0</v>
      </c>
      <c r="N5" s="31">
        <v>0</v>
      </c>
      <c r="O5" s="31">
        <v>0</v>
      </c>
      <c r="P5" s="31"/>
      <c r="Q5" s="31">
        <v>0</v>
      </c>
      <c r="R5" s="31">
        <v>0</v>
      </c>
      <c r="S5" s="31">
        <v>0</v>
      </c>
      <c r="T5" s="28"/>
      <c r="U5" s="28"/>
      <c r="V5" s="28"/>
      <c r="W5" s="28"/>
      <c r="X5" s="28"/>
      <c r="Y5" s="28"/>
      <c r="Z5" s="28"/>
      <c r="AA5" s="28"/>
    </row>
    <row r="6" spans="1:35">
      <c r="A6" s="32">
        <v>10200</v>
      </c>
      <c r="B6" s="30" t="s">
        <v>375</v>
      </c>
      <c r="C6" s="30">
        <v>31701074</v>
      </c>
      <c r="D6" s="31">
        <v>26606142.74011302</v>
      </c>
      <c r="E6" s="31">
        <v>0</v>
      </c>
      <c r="F6" s="31">
        <v>2861.3530464031232</v>
      </c>
      <c r="G6" s="31">
        <v>0</v>
      </c>
      <c r="H6" s="31">
        <v>1025316.22</v>
      </c>
      <c r="I6" s="46">
        <f>SUM(E6:H6)</f>
        <v>1028177.5730464031</v>
      </c>
      <c r="J6" s="31"/>
      <c r="K6" s="31">
        <v>1819445.3698059206</v>
      </c>
      <c r="L6" s="31">
        <v>0</v>
      </c>
      <c r="M6" s="31">
        <v>11526395.306606488</v>
      </c>
      <c r="N6" s="31">
        <v>1213610.46</v>
      </c>
      <c r="O6" s="46">
        <f>SUM(K6:N6)</f>
        <v>14559451.136412408</v>
      </c>
      <c r="P6" s="31"/>
      <c r="Q6" s="46">
        <f>S6-R6</f>
        <v>-359908.08526716568</v>
      </c>
      <c r="R6" s="31">
        <v>13611</v>
      </c>
      <c r="S6" s="31">
        <v>-346297.08526716568</v>
      </c>
      <c r="T6" s="33"/>
      <c r="U6" s="33"/>
      <c r="V6" s="33"/>
      <c r="W6" s="33"/>
      <c r="X6" s="33"/>
      <c r="Y6" s="33"/>
      <c r="Z6" s="33"/>
      <c r="AA6" s="33"/>
      <c r="AB6" s="34"/>
      <c r="AC6" s="34"/>
      <c r="AD6" s="34"/>
      <c r="AE6" s="34"/>
      <c r="AF6" s="34"/>
      <c r="AG6" s="34"/>
      <c r="AH6" s="34"/>
      <c r="AI6" s="34"/>
    </row>
    <row r="7" spans="1:35">
      <c r="A7" s="32">
        <v>10400</v>
      </c>
      <c r="B7" s="30" t="s">
        <v>376</v>
      </c>
      <c r="C7" s="30">
        <v>93084903</v>
      </c>
      <c r="D7" s="31">
        <v>77929193.644273281</v>
      </c>
      <c r="E7" s="31">
        <v>0</v>
      </c>
      <c r="F7" s="31">
        <v>8380.8817391964458</v>
      </c>
      <c r="G7" s="31">
        <v>0</v>
      </c>
      <c r="H7" s="31">
        <v>3810203.55</v>
      </c>
      <c r="I7" s="46">
        <f t="shared" ref="I7:I70" si="0">SUM(E7:H7)</f>
        <v>3818584.4317391962</v>
      </c>
      <c r="J7" s="31"/>
      <c r="K7" s="31">
        <v>5329141.9227138823</v>
      </c>
      <c r="L7" s="31">
        <v>0</v>
      </c>
      <c r="M7" s="31">
        <v>33760725.914382041</v>
      </c>
      <c r="N7" s="31">
        <v>3710220.4699999988</v>
      </c>
      <c r="O7" s="46">
        <f t="shared" ref="O7:O70" si="1">SUM(K7:N7)</f>
        <v>42800088.307095923</v>
      </c>
      <c r="P7" s="31"/>
      <c r="Q7" s="46">
        <f t="shared" ref="Q7:Q70" si="2">S7-R7</f>
        <v>-1054168.0983395092</v>
      </c>
      <c r="R7" s="31">
        <v>210508</v>
      </c>
      <c r="S7" s="31">
        <v>-843660.09833950922</v>
      </c>
      <c r="T7" s="33"/>
      <c r="U7" s="33"/>
      <c r="V7" s="33"/>
      <c r="W7" s="33"/>
      <c r="X7" s="33"/>
      <c r="Y7" s="33"/>
      <c r="Z7" s="33"/>
      <c r="AA7" s="33"/>
      <c r="AB7" s="34"/>
      <c r="AC7" s="34"/>
      <c r="AD7" s="34"/>
      <c r="AE7" s="34"/>
      <c r="AF7" s="34"/>
      <c r="AG7" s="34"/>
      <c r="AH7" s="34"/>
      <c r="AI7" s="34"/>
    </row>
    <row r="8" spans="1:35">
      <c r="A8" s="32">
        <v>10500</v>
      </c>
      <c r="B8" s="30" t="s">
        <v>377</v>
      </c>
      <c r="C8" s="30">
        <v>22756790</v>
      </c>
      <c r="D8" s="31">
        <v>19211855.346374661</v>
      </c>
      <c r="E8" s="31">
        <v>0</v>
      </c>
      <c r="F8" s="31">
        <v>2066.1357259752558</v>
      </c>
      <c r="G8" s="31">
        <v>0</v>
      </c>
      <c r="H8" s="31">
        <v>2356331.92</v>
      </c>
      <c r="I8" s="46">
        <f t="shared" si="0"/>
        <v>2358398.055725975</v>
      </c>
      <c r="J8" s="31"/>
      <c r="K8" s="31">
        <v>1313791.4193223445</v>
      </c>
      <c r="L8" s="31">
        <v>0</v>
      </c>
      <c r="M8" s="31">
        <v>8323019.4766179062</v>
      </c>
      <c r="N8" s="31">
        <v>734940.19</v>
      </c>
      <c r="O8" s="46">
        <f t="shared" si="1"/>
        <v>10371751.085940251</v>
      </c>
      <c r="P8" s="31"/>
      <c r="Q8" s="46">
        <f t="shared" si="2"/>
        <v>-259883.67774910177</v>
      </c>
      <c r="R8" s="31">
        <v>442098</v>
      </c>
      <c r="S8" s="31">
        <v>182214.32225089823</v>
      </c>
      <c r="T8" s="33"/>
      <c r="U8" s="33"/>
      <c r="V8" s="33"/>
      <c r="W8" s="33"/>
      <c r="X8" s="33"/>
      <c r="Y8" s="33"/>
      <c r="Z8" s="33"/>
      <c r="AA8" s="33"/>
      <c r="AB8" s="34"/>
      <c r="AC8" s="34"/>
      <c r="AD8" s="34"/>
      <c r="AE8" s="34"/>
      <c r="AF8" s="34"/>
      <c r="AG8" s="34"/>
      <c r="AH8" s="34"/>
      <c r="AI8" s="34"/>
    </row>
    <row r="9" spans="1:35">
      <c r="A9" s="32">
        <v>10700</v>
      </c>
      <c r="B9" s="30" t="s">
        <v>378</v>
      </c>
      <c r="C9" s="30">
        <v>132608146</v>
      </c>
      <c r="D9" s="31">
        <v>116913390.48434633</v>
      </c>
      <c r="E9" s="31">
        <v>0</v>
      </c>
      <c r="F9" s="31">
        <v>12573.430417543243</v>
      </c>
      <c r="G9" s="31">
        <v>0</v>
      </c>
      <c r="H9" s="31">
        <v>12302050.529999999</v>
      </c>
      <c r="I9" s="46">
        <f t="shared" si="0"/>
        <v>12314623.960417543</v>
      </c>
      <c r="J9" s="31"/>
      <c r="K9" s="31">
        <v>7995053.1740685394</v>
      </c>
      <c r="L9" s="31">
        <v>0</v>
      </c>
      <c r="M9" s="31">
        <v>50649579.762586087</v>
      </c>
      <c r="N9" s="31">
        <v>0</v>
      </c>
      <c r="O9" s="46">
        <f t="shared" si="1"/>
        <v>58644632.936654627</v>
      </c>
      <c r="P9" s="31"/>
      <c r="Q9" s="46">
        <f t="shared" si="2"/>
        <v>-1581517.2729231892</v>
      </c>
      <c r="R9" s="31">
        <v>2943445</v>
      </c>
      <c r="S9" s="31">
        <v>1361927.7270768108</v>
      </c>
      <c r="T9" s="33"/>
      <c r="U9" s="33"/>
      <c r="V9" s="33"/>
      <c r="W9" s="33"/>
      <c r="X9" s="33"/>
      <c r="Y9" s="33"/>
      <c r="Z9" s="33"/>
      <c r="AA9" s="33"/>
      <c r="AB9" s="34"/>
      <c r="AC9" s="34"/>
      <c r="AD9" s="34"/>
      <c r="AE9" s="34"/>
      <c r="AF9" s="34"/>
      <c r="AG9" s="34"/>
      <c r="AH9" s="34"/>
      <c r="AI9" s="34"/>
    </row>
    <row r="10" spans="1:35">
      <c r="A10" s="32">
        <v>10800</v>
      </c>
      <c r="B10" s="30" t="s">
        <v>379</v>
      </c>
      <c r="C10" s="30">
        <v>578237397</v>
      </c>
      <c r="D10" s="31">
        <v>508941806.61934447</v>
      </c>
      <c r="E10" s="31">
        <v>0</v>
      </c>
      <c r="F10" s="31">
        <v>54734.058858694021</v>
      </c>
      <c r="G10" s="31">
        <v>0</v>
      </c>
      <c r="H10" s="31">
        <v>50045739.579999998</v>
      </c>
      <c r="I10" s="46">
        <f t="shared" si="0"/>
        <v>50100473.638858691</v>
      </c>
      <c r="J10" s="31"/>
      <c r="K10" s="31">
        <v>34803684.951187737</v>
      </c>
      <c r="L10" s="31">
        <v>0</v>
      </c>
      <c r="M10" s="31">
        <v>220485339.94553122</v>
      </c>
      <c r="N10" s="31">
        <v>0</v>
      </c>
      <c r="O10" s="46">
        <f t="shared" si="1"/>
        <v>255289024.89671895</v>
      </c>
      <c r="P10" s="31"/>
      <c r="Q10" s="46">
        <f t="shared" si="2"/>
        <v>-6884585.7198558152</v>
      </c>
      <c r="R10" s="31">
        <v>12032667</v>
      </c>
      <c r="S10" s="31">
        <v>5148081.2801441848</v>
      </c>
      <c r="T10" s="33"/>
      <c r="U10" s="33"/>
      <c r="V10" s="33"/>
      <c r="W10" s="33"/>
      <c r="X10" s="33"/>
      <c r="Y10" s="33"/>
      <c r="Z10" s="33"/>
      <c r="AA10" s="33"/>
      <c r="AB10" s="34"/>
      <c r="AC10" s="34"/>
      <c r="AD10" s="34"/>
      <c r="AE10" s="34"/>
      <c r="AF10" s="34"/>
      <c r="AG10" s="34"/>
      <c r="AH10" s="34"/>
      <c r="AI10" s="34"/>
    </row>
    <row r="11" spans="1:35">
      <c r="A11" s="32">
        <v>10850</v>
      </c>
      <c r="B11" s="30" t="s">
        <v>380</v>
      </c>
      <c r="C11" s="30">
        <v>4077013</v>
      </c>
      <c r="D11" s="31">
        <v>4335971.59252398</v>
      </c>
      <c r="E11" s="31">
        <v>0</v>
      </c>
      <c r="F11" s="31">
        <v>466.31135197705908</v>
      </c>
      <c r="G11" s="31">
        <v>0</v>
      </c>
      <c r="H11" s="31">
        <v>1368923.98</v>
      </c>
      <c r="I11" s="46">
        <f t="shared" si="0"/>
        <v>1369390.291351977</v>
      </c>
      <c r="J11" s="31"/>
      <c r="K11" s="31">
        <v>296512.87921604759</v>
      </c>
      <c r="L11" s="31">
        <v>0</v>
      </c>
      <c r="M11" s="31">
        <v>1878443.1322105562</v>
      </c>
      <c r="N11" s="31">
        <v>0</v>
      </c>
      <c r="O11" s="46">
        <f t="shared" si="1"/>
        <v>2174956.0114266039</v>
      </c>
      <c r="P11" s="31"/>
      <c r="Q11" s="46">
        <f t="shared" si="2"/>
        <v>-58653.798782145139</v>
      </c>
      <c r="R11" s="31">
        <v>288245</v>
      </c>
      <c r="S11" s="31">
        <v>229591.20121785486</v>
      </c>
      <c r="T11" s="33"/>
      <c r="U11" s="33"/>
      <c r="V11" s="33"/>
      <c r="W11" s="33"/>
      <c r="X11" s="33"/>
      <c r="Y11" s="33"/>
      <c r="Z11" s="33"/>
      <c r="AA11" s="33"/>
      <c r="AB11" s="34"/>
      <c r="AC11" s="34"/>
      <c r="AD11" s="34"/>
      <c r="AE11" s="34"/>
      <c r="AF11" s="34"/>
      <c r="AG11" s="34"/>
      <c r="AH11" s="34"/>
      <c r="AI11" s="34"/>
    </row>
    <row r="12" spans="1:35">
      <c r="A12" s="32">
        <v>10900</v>
      </c>
      <c r="B12" s="30" t="s">
        <v>381</v>
      </c>
      <c r="C12" s="30">
        <v>50617538</v>
      </c>
      <c r="D12" s="31">
        <v>37555814.987276547</v>
      </c>
      <c r="E12" s="31">
        <v>0</v>
      </c>
      <c r="F12" s="31">
        <v>4038.9336930685577</v>
      </c>
      <c r="G12" s="31">
        <v>0</v>
      </c>
      <c r="H12" s="31">
        <v>0</v>
      </c>
      <c r="I12" s="46">
        <f t="shared" si="0"/>
        <v>4038.9336930685577</v>
      </c>
      <c r="J12" s="31"/>
      <c r="K12" s="31">
        <v>2568232.2620217488</v>
      </c>
      <c r="L12" s="31">
        <v>0</v>
      </c>
      <c r="M12" s="31">
        <v>16270046.236343183</v>
      </c>
      <c r="N12" s="31">
        <v>8335885.0899999999</v>
      </c>
      <c r="O12" s="46">
        <f t="shared" si="1"/>
        <v>27174163.588364933</v>
      </c>
      <c r="P12" s="31"/>
      <c r="Q12" s="46">
        <f t="shared" si="2"/>
        <v>-508027.10061264783</v>
      </c>
      <c r="R12" s="31">
        <v>-1686313</v>
      </c>
      <c r="S12" s="31">
        <v>-2194340.1006126478</v>
      </c>
      <c r="T12" s="33"/>
      <c r="U12" s="33"/>
      <c r="V12" s="33"/>
      <c r="W12" s="33"/>
      <c r="X12" s="33"/>
      <c r="Y12" s="33"/>
      <c r="Z12" s="33"/>
      <c r="AA12" s="33"/>
      <c r="AB12" s="34"/>
      <c r="AC12" s="34"/>
      <c r="AD12" s="34"/>
      <c r="AE12" s="34"/>
      <c r="AF12" s="34"/>
      <c r="AG12" s="34"/>
      <c r="AH12" s="34"/>
      <c r="AI12" s="34"/>
    </row>
    <row r="13" spans="1:35">
      <c r="A13" s="32">
        <v>10910</v>
      </c>
      <c r="B13" s="30" t="s">
        <v>382</v>
      </c>
      <c r="C13" s="30">
        <v>8324716</v>
      </c>
      <c r="D13" s="31">
        <v>7590435.7420295365</v>
      </c>
      <c r="E13" s="31">
        <v>0</v>
      </c>
      <c r="F13" s="31">
        <v>816.31206414677115</v>
      </c>
      <c r="G13" s="31">
        <v>0</v>
      </c>
      <c r="H13" s="31">
        <v>987355.96</v>
      </c>
      <c r="I13" s="46">
        <f t="shared" si="0"/>
        <v>988172.2720641467</v>
      </c>
      <c r="J13" s="31"/>
      <c r="K13" s="31">
        <v>519067.44164114178</v>
      </c>
      <c r="L13" s="31">
        <v>0</v>
      </c>
      <c r="M13" s="31">
        <v>3288351.8364626113</v>
      </c>
      <c r="N13" s="31">
        <v>0</v>
      </c>
      <c r="O13" s="46">
        <f t="shared" si="1"/>
        <v>3807419.278103753</v>
      </c>
      <c r="P13" s="31"/>
      <c r="Q13" s="46">
        <f t="shared" si="2"/>
        <v>-102677.75671962998</v>
      </c>
      <c r="R13" s="31">
        <v>223606</v>
      </c>
      <c r="S13" s="31">
        <v>120928.24328037002</v>
      </c>
      <c r="T13" s="33"/>
      <c r="U13" s="33"/>
      <c r="V13" s="33"/>
      <c r="W13" s="33"/>
      <c r="X13" s="33"/>
      <c r="Y13" s="33"/>
      <c r="Z13" s="33"/>
      <c r="AA13" s="33"/>
      <c r="AB13" s="34"/>
      <c r="AC13" s="34"/>
      <c r="AD13" s="34"/>
      <c r="AE13" s="34"/>
      <c r="AF13" s="34"/>
      <c r="AG13" s="34"/>
      <c r="AH13" s="34"/>
      <c r="AI13" s="34"/>
    </row>
    <row r="14" spans="1:35">
      <c r="A14" s="32">
        <v>10930</v>
      </c>
      <c r="B14" s="30" t="s">
        <v>383</v>
      </c>
      <c r="C14" s="30">
        <v>78559570</v>
      </c>
      <c r="D14" s="31">
        <v>64657042.445347913</v>
      </c>
      <c r="E14" s="31">
        <v>0</v>
      </c>
      <c r="F14" s="31">
        <v>6953.5304976597617</v>
      </c>
      <c r="G14" s="31">
        <v>0</v>
      </c>
      <c r="H14" s="31">
        <v>9264635.9900000002</v>
      </c>
      <c r="I14" s="46">
        <f t="shared" si="0"/>
        <v>9271589.5204976592</v>
      </c>
      <c r="J14" s="31"/>
      <c r="K14" s="31">
        <v>4421533.6809538491</v>
      </c>
      <c r="L14" s="31">
        <v>0</v>
      </c>
      <c r="M14" s="31">
        <v>28010923.501146562</v>
      </c>
      <c r="N14" s="31">
        <v>4136665.0500000007</v>
      </c>
      <c r="O14" s="46">
        <f t="shared" si="1"/>
        <v>36569122.232100412</v>
      </c>
      <c r="P14" s="31"/>
      <c r="Q14" s="46">
        <f t="shared" si="2"/>
        <v>-874632.31788384495</v>
      </c>
      <c r="R14" s="31">
        <v>1488827</v>
      </c>
      <c r="S14" s="31">
        <v>614194.68211615505</v>
      </c>
      <c r="T14" s="33"/>
      <c r="U14" s="33"/>
      <c r="V14" s="33"/>
      <c r="W14" s="33"/>
      <c r="X14" s="33"/>
      <c r="Y14" s="33"/>
      <c r="Z14" s="33"/>
      <c r="AA14" s="33"/>
      <c r="AB14" s="34"/>
      <c r="AC14" s="34"/>
      <c r="AD14" s="34"/>
      <c r="AE14" s="34"/>
      <c r="AF14" s="34"/>
      <c r="AG14" s="34"/>
      <c r="AH14" s="34"/>
      <c r="AI14" s="34"/>
    </row>
    <row r="15" spans="1:35">
      <c r="A15" s="32">
        <v>10940</v>
      </c>
      <c r="B15" s="30" t="s">
        <v>384</v>
      </c>
      <c r="C15" s="30">
        <v>19846062</v>
      </c>
      <c r="D15" s="31">
        <v>17255916.481559861</v>
      </c>
      <c r="E15" s="31">
        <v>0</v>
      </c>
      <c r="F15" s="31">
        <v>1855.7846094845997</v>
      </c>
      <c r="G15" s="31">
        <v>0</v>
      </c>
      <c r="H15" s="31">
        <v>1122475.8500000001</v>
      </c>
      <c r="I15" s="46">
        <f t="shared" si="0"/>
        <v>1124331.6346094846</v>
      </c>
      <c r="J15" s="31"/>
      <c r="K15" s="31">
        <v>1180035.6895239777</v>
      </c>
      <c r="L15" s="31">
        <v>0</v>
      </c>
      <c r="M15" s="31">
        <v>7475661.5719702533</v>
      </c>
      <c r="N15" s="31">
        <v>0</v>
      </c>
      <c r="O15" s="46">
        <f t="shared" si="1"/>
        <v>8655697.2614942305</v>
      </c>
      <c r="P15" s="31"/>
      <c r="Q15" s="46">
        <f t="shared" si="2"/>
        <v>-233425.19243037095</v>
      </c>
      <c r="R15" s="31">
        <v>275467</v>
      </c>
      <c r="S15" s="31">
        <v>42041.807569629047</v>
      </c>
      <c r="T15" s="33"/>
      <c r="U15" s="33"/>
      <c r="V15" s="33"/>
      <c r="W15" s="33"/>
      <c r="X15" s="33"/>
      <c r="Y15" s="33"/>
      <c r="Z15" s="33"/>
      <c r="AA15" s="33"/>
      <c r="AB15" s="34"/>
      <c r="AC15" s="34"/>
      <c r="AD15" s="34"/>
      <c r="AE15" s="34"/>
      <c r="AF15" s="34"/>
      <c r="AG15" s="34"/>
      <c r="AH15" s="34"/>
      <c r="AI15" s="34"/>
    </row>
    <row r="16" spans="1:35">
      <c r="A16" s="32">
        <v>10950</v>
      </c>
      <c r="B16" s="30" t="s">
        <v>385</v>
      </c>
      <c r="C16" s="30">
        <v>23690030</v>
      </c>
      <c r="D16" s="31">
        <v>20542189.433207545</v>
      </c>
      <c r="E16" s="31">
        <v>0</v>
      </c>
      <c r="F16" s="31">
        <v>2209.2062275007943</v>
      </c>
      <c r="G16" s="31">
        <v>0</v>
      </c>
      <c r="H16" s="31">
        <v>295.26000000000931</v>
      </c>
      <c r="I16" s="46">
        <f t="shared" si="0"/>
        <v>2504.4662275008036</v>
      </c>
      <c r="J16" s="31"/>
      <c r="K16" s="31">
        <v>1404765.4995336886</v>
      </c>
      <c r="L16" s="31">
        <v>0</v>
      </c>
      <c r="M16" s="31">
        <v>8899350.7194090728</v>
      </c>
      <c r="N16" s="31">
        <v>769488.29</v>
      </c>
      <c r="O16" s="46">
        <f t="shared" si="1"/>
        <v>11073604.508942761</v>
      </c>
      <c r="P16" s="31"/>
      <c r="Q16" s="46">
        <f t="shared" si="2"/>
        <v>-277879.44039258175</v>
      </c>
      <c r="R16" s="31">
        <v>-192308</v>
      </c>
      <c r="S16" s="31">
        <v>-470187.44039258175</v>
      </c>
      <c r="T16" s="33"/>
      <c r="U16" s="33"/>
      <c r="V16" s="33"/>
      <c r="W16" s="33"/>
      <c r="X16" s="33"/>
      <c r="Y16" s="33"/>
      <c r="Z16" s="33"/>
      <c r="AA16" s="33"/>
      <c r="AB16" s="34"/>
      <c r="AC16" s="34"/>
      <c r="AD16" s="34"/>
      <c r="AE16" s="34"/>
      <c r="AF16" s="34"/>
      <c r="AG16" s="34"/>
      <c r="AH16" s="34"/>
      <c r="AI16" s="34"/>
    </row>
    <row r="17" spans="1:35">
      <c r="A17" s="32">
        <v>11300</v>
      </c>
      <c r="B17" s="30" t="s">
        <v>386</v>
      </c>
      <c r="C17" s="30">
        <v>137563488</v>
      </c>
      <c r="D17" s="31">
        <v>116366752.15700558</v>
      </c>
      <c r="E17" s="31">
        <v>0</v>
      </c>
      <c r="F17" s="31">
        <v>12514.642335085184</v>
      </c>
      <c r="G17" s="31">
        <v>0</v>
      </c>
      <c r="H17" s="31">
        <v>0</v>
      </c>
      <c r="I17" s="46">
        <f t="shared" si="0"/>
        <v>12514.642335085184</v>
      </c>
      <c r="J17" s="31"/>
      <c r="K17" s="31">
        <v>7957671.661653446</v>
      </c>
      <c r="L17" s="31">
        <v>0</v>
      </c>
      <c r="M17" s="31">
        <v>50412763.589698657</v>
      </c>
      <c r="N17" s="31">
        <v>7708023.2300000004</v>
      </c>
      <c r="O17" s="46">
        <f t="shared" si="1"/>
        <v>66078458.481352106</v>
      </c>
      <c r="P17" s="31"/>
      <c r="Q17" s="46">
        <f t="shared" si="2"/>
        <v>-1574122.7620568657</v>
      </c>
      <c r="R17" s="31">
        <v>-1755107</v>
      </c>
      <c r="S17" s="31">
        <v>-3329229.7620568657</v>
      </c>
      <c r="T17" s="33"/>
      <c r="U17" s="33"/>
      <c r="V17" s="33"/>
      <c r="W17" s="33"/>
      <c r="X17" s="33"/>
      <c r="Y17" s="33"/>
      <c r="Z17" s="33"/>
      <c r="AA17" s="33"/>
      <c r="AB17" s="34"/>
      <c r="AC17" s="34"/>
      <c r="AD17" s="34"/>
      <c r="AE17" s="34"/>
      <c r="AF17" s="34"/>
      <c r="AG17" s="34"/>
      <c r="AH17" s="34"/>
      <c r="AI17" s="34"/>
    </row>
    <row r="18" spans="1:35">
      <c r="A18" s="32">
        <v>11310</v>
      </c>
      <c r="B18" s="30" t="s">
        <v>387</v>
      </c>
      <c r="C18" s="30">
        <v>14467153</v>
      </c>
      <c r="D18" s="31">
        <v>13398204.643087953</v>
      </c>
      <c r="E18" s="31">
        <v>0</v>
      </c>
      <c r="F18" s="31">
        <v>1440.9076055121741</v>
      </c>
      <c r="G18" s="31">
        <v>0</v>
      </c>
      <c r="H18" s="31">
        <v>1792755.18</v>
      </c>
      <c r="I18" s="46">
        <f t="shared" si="0"/>
        <v>1794196.087605512</v>
      </c>
      <c r="J18" s="31"/>
      <c r="K18" s="31">
        <v>916228.31179914041</v>
      </c>
      <c r="L18" s="31">
        <v>0</v>
      </c>
      <c r="M18" s="31">
        <v>5804411.5465957159</v>
      </c>
      <c r="N18" s="31">
        <v>0</v>
      </c>
      <c r="O18" s="46">
        <f t="shared" si="1"/>
        <v>6720639.8583948566</v>
      </c>
      <c r="P18" s="31"/>
      <c r="Q18" s="46">
        <f t="shared" si="2"/>
        <v>-181240.93355018995</v>
      </c>
      <c r="R18" s="31">
        <v>392361</v>
      </c>
      <c r="S18" s="31">
        <v>211120.06644981005</v>
      </c>
      <c r="T18" s="33"/>
      <c r="U18" s="33"/>
      <c r="V18" s="33"/>
      <c r="W18" s="33"/>
      <c r="X18" s="33"/>
      <c r="Y18" s="33"/>
      <c r="Z18" s="33"/>
      <c r="AA18" s="33"/>
      <c r="AB18" s="34"/>
      <c r="AC18" s="34"/>
      <c r="AD18" s="34"/>
      <c r="AE18" s="34"/>
      <c r="AF18" s="34"/>
      <c r="AG18" s="34"/>
      <c r="AH18" s="34"/>
      <c r="AI18" s="34"/>
    </row>
    <row r="19" spans="1:35">
      <c r="A19" s="32">
        <v>11600</v>
      </c>
      <c r="B19" s="30" t="s">
        <v>388</v>
      </c>
      <c r="C19" s="30">
        <v>62613997</v>
      </c>
      <c r="D19" s="31">
        <v>53771896.248163909</v>
      </c>
      <c r="E19" s="31">
        <v>0</v>
      </c>
      <c r="F19" s="31">
        <v>5782.8893282002455</v>
      </c>
      <c r="G19" s="31">
        <v>0</v>
      </c>
      <c r="H19" s="31">
        <v>3406216.1400000006</v>
      </c>
      <c r="I19" s="46">
        <f t="shared" si="0"/>
        <v>3411999.029328201</v>
      </c>
      <c r="J19" s="31"/>
      <c r="K19" s="31">
        <v>3677159.3863680321</v>
      </c>
      <c r="L19" s="31">
        <v>0</v>
      </c>
      <c r="M19" s="31">
        <v>23295226.884002347</v>
      </c>
      <c r="N19" s="31">
        <v>824975.10999999987</v>
      </c>
      <c r="O19" s="46">
        <f t="shared" si="1"/>
        <v>27797361.380370378</v>
      </c>
      <c r="P19" s="31"/>
      <c r="Q19" s="46">
        <f t="shared" si="2"/>
        <v>-727386.16719834413</v>
      </c>
      <c r="R19" s="31">
        <v>686560</v>
      </c>
      <c r="S19" s="31">
        <v>-40826.167198344134</v>
      </c>
      <c r="T19" s="33"/>
      <c r="U19" s="33"/>
      <c r="V19" s="33"/>
      <c r="W19" s="33"/>
      <c r="X19" s="33"/>
      <c r="Y19" s="33"/>
      <c r="Z19" s="33"/>
      <c r="AA19" s="33"/>
      <c r="AB19" s="34"/>
      <c r="AC19" s="34"/>
      <c r="AD19" s="34"/>
      <c r="AE19" s="34"/>
      <c r="AF19" s="34"/>
      <c r="AG19" s="34"/>
      <c r="AH19" s="34"/>
      <c r="AI19" s="34"/>
    </row>
    <row r="20" spans="1:35">
      <c r="A20" s="32">
        <v>11900</v>
      </c>
      <c r="B20" s="30" t="s">
        <v>389</v>
      </c>
      <c r="C20" s="30">
        <v>6513734</v>
      </c>
      <c r="D20" s="31">
        <v>5441157.1107276268</v>
      </c>
      <c r="E20" s="31">
        <v>0</v>
      </c>
      <c r="F20" s="31">
        <v>585.16831300948388</v>
      </c>
      <c r="G20" s="31">
        <v>0</v>
      </c>
      <c r="H20" s="31">
        <v>0</v>
      </c>
      <c r="I20" s="46">
        <f t="shared" si="0"/>
        <v>585.16831300948388</v>
      </c>
      <c r="J20" s="31"/>
      <c r="K20" s="31">
        <v>372090.32244399557</v>
      </c>
      <c r="L20" s="31">
        <v>0</v>
      </c>
      <c r="M20" s="31">
        <v>2357234.9120378681</v>
      </c>
      <c r="N20" s="31">
        <v>557564.3899999999</v>
      </c>
      <c r="O20" s="46">
        <f t="shared" si="1"/>
        <v>3286889.6244818633</v>
      </c>
      <c r="P20" s="31"/>
      <c r="Q20" s="46">
        <f t="shared" si="2"/>
        <v>-73603.922227984003</v>
      </c>
      <c r="R20" s="31">
        <v>-125614</v>
      </c>
      <c r="S20" s="31">
        <v>-199217.922227984</v>
      </c>
      <c r="T20" s="33"/>
      <c r="U20" s="33"/>
      <c r="V20" s="33"/>
      <c r="W20" s="33"/>
      <c r="X20" s="33"/>
      <c r="Y20" s="33"/>
      <c r="Z20" s="33"/>
      <c r="AA20" s="33"/>
      <c r="AB20" s="34"/>
      <c r="AC20" s="34"/>
      <c r="AD20" s="34"/>
      <c r="AE20" s="34"/>
      <c r="AF20" s="34"/>
      <c r="AG20" s="34"/>
      <c r="AH20" s="34"/>
      <c r="AI20" s="34"/>
    </row>
    <row r="21" spans="1:35">
      <c r="A21" s="32">
        <v>12100</v>
      </c>
      <c r="B21" s="30" t="s">
        <v>390</v>
      </c>
      <c r="C21" s="30">
        <v>8085569</v>
      </c>
      <c r="D21" s="31">
        <v>6402078.7762675453</v>
      </c>
      <c r="E21" s="31">
        <v>0</v>
      </c>
      <c r="F21" s="31">
        <v>688.51045713883764</v>
      </c>
      <c r="G21" s="31">
        <v>0</v>
      </c>
      <c r="H21" s="31">
        <v>25071.679999999993</v>
      </c>
      <c r="I21" s="46">
        <f t="shared" si="0"/>
        <v>25760.19045713883</v>
      </c>
      <c r="J21" s="31"/>
      <c r="K21" s="31">
        <v>437802.37635440938</v>
      </c>
      <c r="L21" s="31">
        <v>0</v>
      </c>
      <c r="M21" s="31">
        <v>2773528.3179021287</v>
      </c>
      <c r="N21" s="31">
        <v>798789.85</v>
      </c>
      <c r="O21" s="46">
        <f t="shared" si="1"/>
        <v>4010120.5442565382</v>
      </c>
      <c r="P21" s="31"/>
      <c r="Q21" s="46">
        <f t="shared" si="2"/>
        <v>-86602.553511094535</v>
      </c>
      <c r="R21" s="31">
        <v>-153487</v>
      </c>
      <c r="S21" s="31">
        <v>-240089.55351109453</v>
      </c>
      <c r="T21" s="33"/>
      <c r="U21" s="33"/>
      <c r="V21" s="33"/>
      <c r="W21" s="33"/>
      <c r="X21" s="33"/>
      <c r="Y21" s="33"/>
      <c r="Z21" s="33"/>
      <c r="AA21" s="33"/>
      <c r="AB21" s="34"/>
      <c r="AC21" s="34"/>
      <c r="AD21" s="34"/>
      <c r="AE21" s="34"/>
      <c r="AF21" s="34"/>
      <c r="AG21" s="34"/>
      <c r="AH21" s="34"/>
      <c r="AI21" s="34"/>
    </row>
    <row r="22" spans="1:35">
      <c r="A22" s="32">
        <v>12150</v>
      </c>
      <c r="B22" s="30" t="s">
        <v>391</v>
      </c>
      <c r="C22" s="30">
        <v>1204359</v>
      </c>
      <c r="D22" s="31">
        <v>1093386.8753951197</v>
      </c>
      <c r="E22" s="31">
        <v>0</v>
      </c>
      <c r="F22" s="31">
        <v>117.5881022109576</v>
      </c>
      <c r="G22" s="31">
        <v>0</v>
      </c>
      <c r="H22" s="31">
        <v>57629.820000000007</v>
      </c>
      <c r="I22" s="46">
        <f t="shared" si="0"/>
        <v>57747.408102210968</v>
      </c>
      <c r="J22" s="31"/>
      <c r="K22" s="31">
        <v>74770.615384540826</v>
      </c>
      <c r="L22" s="31">
        <v>0</v>
      </c>
      <c r="M22" s="31">
        <v>473680.4328081485</v>
      </c>
      <c r="N22" s="31">
        <v>4691.9399999999951</v>
      </c>
      <c r="O22" s="46">
        <f t="shared" si="1"/>
        <v>553142.98819268926</v>
      </c>
      <c r="P22" s="31"/>
      <c r="Q22" s="46">
        <f t="shared" si="2"/>
        <v>-14790.523235203422</v>
      </c>
      <c r="R22" s="31">
        <v>10357</v>
      </c>
      <c r="S22" s="31">
        <v>-4433.5232352034218</v>
      </c>
      <c r="T22" s="33"/>
      <c r="U22" s="33"/>
      <c r="V22" s="33"/>
      <c r="W22" s="33"/>
      <c r="X22" s="33"/>
      <c r="Y22" s="33"/>
      <c r="Z22" s="33"/>
      <c r="AA22" s="33"/>
      <c r="AB22" s="34"/>
      <c r="AC22" s="34"/>
      <c r="AD22" s="34"/>
      <c r="AE22" s="34"/>
      <c r="AF22" s="34"/>
      <c r="AG22" s="34"/>
      <c r="AH22" s="34"/>
      <c r="AI22" s="34"/>
    </row>
    <row r="23" spans="1:35">
      <c r="A23" s="32">
        <v>12160</v>
      </c>
      <c r="B23" s="30" t="s">
        <v>392</v>
      </c>
      <c r="C23" s="30">
        <v>53160533</v>
      </c>
      <c r="D23" s="31">
        <v>47335582.015007056</v>
      </c>
      <c r="E23" s="31">
        <v>0</v>
      </c>
      <c r="F23" s="31">
        <v>5090.6970252423625</v>
      </c>
      <c r="G23" s="31">
        <v>0</v>
      </c>
      <c r="H23" s="31">
        <v>2032790.4200000004</v>
      </c>
      <c r="I23" s="46">
        <f t="shared" si="0"/>
        <v>2037881.1170252427</v>
      </c>
      <c r="J23" s="31"/>
      <c r="K23" s="31">
        <v>3237015.8388197282</v>
      </c>
      <c r="L23" s="31">
        <v>0</v>
      </c>
      <c r="M23" s="31">
        <v>20506866.97779914</v>
      </c>
      <c r="N23" s="31">
        <v>0</v>
      </c>
      <c r="O23" s="46">
        <f t="shared" si="1"/>
        <v>23743882.816618867</v>
      </c>
      <c r="P23" s="31"/>
      <c r="Q23" s="46">
        <f t="shared" si="2"/>
        <v>-640320.50198537577</v>
      </c>
      <c r="R23" s="31">
        <v>425369</v>
      </c>
      <c r="S23" s="31">
        <v>-214951.50198537577</v>
      </c>
      <c r="T23" s="33"/>
      <c r="U23" s="33"/>
      <c r="V23" s="33"/>
      <c r="W23" s="33"/>
      <c r="X23" s="33"/>
      <c r="Y23" s="33"/>
      <c r="Z23" s="33"/>
      <c r="AA23" s="33"/>
      <c r="AB23" s="34"/>
      <c r="AC23" s="34"/>
      <c r="AD23" s="34"/>
      <c r="AE23" s="34"/>
      <c r="AF23" s="34"/>
      <c r="AG23" s="34"/>
      <c r="AH23" s="34"/>
      <c r="AI23" s="34"/>
    </row>
    <row r="24" spans="1:35">
      <c r="A24" s="32">
        <v>12220</v>
      </c>
      <c r="B24" s="30" t="s">
        <v>393</v>
      </c>
      <c r="C24" s="30">
        <v>1361296816</v>
      </c>
      <c r="D24" s="31">
        <v>1184894614.0316751</v>
      </c>
      <c r="E24" s="31">
        <v>0</v>
      </c>
      <c r="F24" s="31">
        <v>127429.28714738261</v>
      </c>
      <c r="G24" s="31">
        <v>0</v>
      </c>
      <c r="H24" s="31">
        <v>58960221.920000002</v>
      </c>
      <c r="I24" s="46">
        <f t="shared" si="0"/>
        <v>59087651.207147382</v>
      </c>
      <c r="J24" s="31"/>
      <c r="K24" s="31">
        <v>81028318.672322974</v>
      </c>
      <c r="L24" s="31">
        <v>0</v>
      </c>
      <c r="M24" s="31">
        <v>513323701.57753289</v>
      </c>
      <c r="N24" s="31">
        <v>0</v>
      </c>
      <c r="O24" s="46">
        <f t="shared" si="1"/>
        <v>594352020.24985588</v>
      </c>
      <c r="P24" s="31"/>
      <c r="Q24" s="46">
        <f t="shared" si="2"/>
        <v>-16028371.892740175</v>
      </c>
      <c r="R24" s="31">
        <v>14365164</v>
      </c>
      <c r="S24" s="31">
        <v>-1663207.8927401751</v>
      </c>
      <c r="T24" s="33"/>
      <c r="U24" s="33"/>
      <c r="V24" s="33"/>
      <c r="W24" s="33"/>
      <c r="X24" s="33"/>
      <c r="Y24" s="33"/>
      <c r="Z24" s="33"/>
      <c r="AA24" s="33"/>
      <c r="AB24" s="34"/>
      <c r="AC24" s="34"/>
      <c r="AD24" s="34"/>
      <c r="AE24" s="34"/>
      <c r="AF24" s="34"/>
      <c r="AG24" s="34"/>
      <c r="AH24" s="34"/>
      <c r="AI24" s="34"/>
    </row>
    <row r="25" spans="1:35">
      <c r="A25" s="32">
        <v>12510</v>
      </c>
      <c r="B25" s="30" t="s">
        <v>394</v>
      </c>
      <c r="C25" s="30">
        <v>149194287</v>
      </c>
      <c r="D25" s="31">
        <v>111848081.71132226</v>
      </c>
      <c r="E25" s="31">
        <v>0</v>
      </c>
      <c r="F25" s="31">
        <v>12028.6827175868</v>
      </c>
      <c r="G25" s="31">
        <v>0</v>
      </c>
      <c r="H25" s="31">
        <v>3149351.88</v>
      </c>
      <c r="I25" s="46">
        <f t="shared" si="0"/>
        <v>3161380.5627175868</v>
      </c>
      <c r="J25" s="31"/>
      <c r="K25" s="31">
        <v>7648665.0617577964</v>
      </c>
      <c r="L25" s="31">
        <v>0</v>
      </c>
      <c r="M25" s="31">
        <v>48455171.30258999</v>
      </c>
      <c r="N25" s="31">
        <v>21932335.039999999</v>
      </c>
      <c r="O25" s="46">
        <f t="shared" si="1"/>
        <v>78036171.404347777</v>
      </c>
      <c r="P25" s="31"/>
      <c r="Q25" s="46">
        <f t="shared" si="2"/>
        <v>-1512997.5556895966</v>
      </c>
      <c r="R25" s="31">
        <v>-3599127</v>
      </c>
      <c r="S25" s="31">
        <v>-5112124.5556895966</v>
      </c>
      <c r="T25" s="33"/>
      <c r="U25" s="33"/>
      <c r="V25" s="33"/>
      <c r="W25" s="33"/>
      <c r="X25" s="33"/>
      <c r="Y25" s="33"/>
      <c r="Z25" s="33"/>
      <c r="AA25" s="33"/>
      <c r="AB25" s="34"/>
      <c r="AC25" s="34"/>
      <c r="AD25" s="34"/>
      <c r="AE25" s="34"/>
      <c r="AF25" s="34"/>
      <c r="AG25" s="34"/>
      <c r="AH25" s="34"/>
      <c r="AI25" s="34"/>
    </row>
    <row r="26" spans="1:35">
      <c r="A26" s="32">
        <v>12600</v>
      </c>
      <c r="B26" s="30" t="s">
        <v>395</v>
      </c>
      <c r="C26" s="30">
        <v>40992712</v>
      </c>
      <c r="D26" s="31">
        <v>48403518.127121538</v>
      </c>
      <c r="E26" s="31">
        <v>0</v>
      </c>
      <c r="F26" s="31">
        <v>5205.5479558656916</v>
      </c>
      <c r="G26" s="31">
        <v>0</v>
      </c>
      <c r="H26" s="31">
        <v>18302695.299999997</v>
      </c>
      <c r="I26" s="46">
        <f t="shared" si="0"/>
        <v>18307900.847955864</v>
      </c>
      <c r="J26" s="31"/>
      <c r="K26" s="31">
        <v>3310045.9719601311</v>
      </c>
      <c r="L26" s="31">
        <v>0</v>
      </c>
      <c r="M26" s="31">
        <v>20969521.255767472</v>
      </c>
      <c r="N26" s="31">
        <v>0</v>
      </c>
      <c r="O26" s="46">
        <f t="shared" si="1"/>
        <v>24279567.227727603</v>
      </c>
      <c r="P26" s="31"/>
      <c r="Q26" s="46">
        <f t="shared" si="2"/>
        <v>-654766.7369872937</v>
      </c>
      <c r="R26" s="31">
        <v>3740957</v>
      </c>
      <c r="S26" s="31">
        <v>3086190.2630127063</v>
      </c>
      <c r="T26" s="33"/>
      <c r="U26" s="33"/>
      <c r="V26" s="33"/>
      <c r="W26" s="33"/>
      <c r="X26" s="33"/>
      <c r="Y26" s="33"/>
      <c r="Z26" s="33"/>
      <c r="AA26" s="33"/>
      <c r="AB26" s="34"/>
      <c r="AC26" s="34"/>
      <c r="AD26" s="34"/>
      <c r="AE26" s="34"/>
      <c r="AF26" s="34"/>
      <c r="AG26" s="34"/>
      <c r="AH26" s="34"/>
      <c r="AI26" s="34"/>
    </row>
    <row r="27" spans="1:35">
      <c r="A27" s="32">
        <v>12700</v>
      </c>
      <c r="B27" s="30" t="s">
        <v>396</v>
      </c>
      <c r="C27" s="30">
        <v>31324741</v>
      </c>
      <c r="D27" s="31">
        <v>28274430.014633879</v>
      </c>
      <c r="E27" s="31">
        <v>0</v>
      </c>
      <c r="F27" s="31">
        <v>3040.768767024812</v>
      </c>
      <c r="G27" s="31">
        <v>0</v>
      </c>
      <c r="H27" s="31">
        <v>1842164.51</v>
      </c>
      <c r="I27" s="46">
        <f t="shared" si="0"/>
        <v>1845205.2787670249</v>
      </c>
      <c r="J27" s="31"/>
      <c r="K27" s="31">
        <v>1933530.243941209</v>
      </c>
      <c r="L27" s="31">
        <v>0</v>
      </c>
      <c r="M27" s="31">
        <v>12249136.082235299</v>
      </c>
      <c r="N27" s="31">
        <v>0</v>
      </c>
      <c r="O27" s="46">
        <f t="shared" si="1"/>
        <v>14182666.326176507</v>
      </c>
      <c r="P27" s="31"/>
      <c r="Q27" s="46">
        <f t="shared" si="2"/>
        <v>-382475.43974198261</v>
      </c>
      <c r="R27" s="31">
        <v>383377</v>
      </c>
      <c r="S27" s="31">
        <v>901.56025801738724</v>
      </c>
      <c r="T27" s="33"/>
      <c r="U27" s="33"/>
      <c r="V27" s="33"/>
      <c r="W27" s="33"/>
      <c r="X27" s="33"/>
      <c r="Y27" s="33"/>
      <c r="Z27" s="33"/>
      <c r="AA27" s="33"/>
      <c r="AB27" s="34"/>
      <c r="AC27" s="34"/>
      <c r="AD27" s="34"/>
      <c r="AE27" s="34"/>
      <c r="AF27" s="34"/>
      <c r="AG27" s="34"/>
      <c r="AH27" s="34"/>
      <c r="AI27" s="34"/>
    </row>
    <row r="28" spans="1:35">
      <c r="A28" s="32">
        <v>13500</v>
      </c>
      <c r="B28" s="30" t="s">
        <v>397</v>
      </c>
      <c r="C28" s="30">
        <v>128196901</v>
      </c>
      <c r="D28" s="31">
        <v>110863665.9989569</v>
      </c>
      <c r="E28" s="31">
        <v>0</v>
      </c>
      <c r="F28" s="31">
        <v>11922.81384210967</v>
      </c>
      <c r="G28" s="31">
        <v>0</v>
      </c>
      <c r="H28" s="31">
        <v>11087123.91</v>
      </c>
      <c r="I28" s="46">
        <f t="shared" si="0"/>
        <v>11099046.72384211</v>
      </c>
      <c r="J28" s="31"/>
      <c r="K28" s="31">
        <v>7581346.3380038152</v>
      </c>
      <c r="L28" s="31">
        <v>0</v>
      </c>
      <c r="M28" s="31">
        <v>48028699.458806418</v>
      </c>
      <c r="N28" s="31">
        <v>344530.45000000019</v>
      </c>
      <c r="O28" s="46">
        <f t="shared" si="1"/>
        <v>55954576.246810235</v>
      </c>
      <c r="P28" s="31"/>
      <c r="Q28" s="46">
        <f t="shared" si="2"/>
        <v>-1499681.1058686767</v>
      </c>
      <c r="R28" s="31">
        <v>2702879</v>
      </c>
      <c r="S28" s="31">
        <v>1203197.8941313233</v>
      </c>
      <c r="T28" s="33"/>
      <c r="U28" s="33"/>
      <c r="V28" s="33"/>
      <c r="W28" s="33"/>
      <c r="X28" s="33"/>
      <c r="Y28" s="33"/>
      <c r="Z28" s="33"/>
      <c r="AA28" s="33"/>
      <c r="AB28" s="34"/>
      <c r="AC28" s="34"/>
      <c r="AD28" s="34"/>
      <c r="AE28" s="34"/>
      <c r="AF28" s="34"/>
      <c r="AG28" s="34"/>
      <c r="AH28" s="34"/>
      <c r="AI28" s="34"/>
    </row>
    <row r="29" spans="1:35">
      <c r="A29" s="32">
        <v>13700</v>
      </c>
      <c r="B29" s="30" t="s">
        <v>398</v>
      </c>
      <c r="C29" s="30">
        <v>13588813</v>
      </c>
      <c r="D29" s="31">
        <v>11932272.04783272</v>
      </c>
      <c r="E29" s="31">
        <v>0</v>
      </c>
      <c r="F29" s="31">
        <v>1283.2542100844194</v>
      </c>
      <c r="G29" s="31">
        <v>0</v>
      </c>
      <c r="H29" s="31">
        <v>236859.71000000008</v>
      </c>
      <c r="I29" s="46">
        <f t="shared" si="0"/>
        <v>238142.96421008449</v>
      </c>
      <c r="J29" s="31"/>
      <c r="K29" s="31">
        <v>815981.42310926493</v>
      </c>
      <c r="L29" s="31">
        <v>0</v>
      </c>
      <c r="M29" s="31">
        <v>5169335.9974902552</v>
      </c>
      <c r="N29" s="31">
        <v>355579.7</v>
      </c>
      <c r="O29" s="46">
        <f t="shared" si="1"/>
        <v>6340897.1205995204</v>
      </c>
      <c r="P29" s="31"/>
      <c r="Q29" s="46">
        <f t="shared" si="2"/>
        <v>-161410.89833115425</v>
      </c>
      <c r="R29" s="31">
        <v>-41526</v>
      </c>
      <c r="S29" s="31">
        <v>-202936.89833115425</v>
      </c>
      <c r="T29" s="33"/>
      <c r="U29" s="33"/>
      <c r="V29" s="33"/>
      <c r="W29" s="33"/>
      <c r="X29" s="33"/>
      <c r="Y29" s="33"/>
      <c r="Z29" s="33"/>
      <c r="AA29" s="33"/>
      <c r="AB29" s="34"/>
      <c r="AC29" s="34"/>
      <c r="AD29" s="34"/>
      <c r="AE29" s="34"/>
      <c r="AF29" s="34"/>
      <c r="AG29" s="34"/>
      <c r="AH29" s="34"/>
      <c r="AI29" s="34"/>
    </row>
    <row r="30" spans="1:35">
      <c r="A30" s="32">
        <v>14300</v>
      </c>
      <c r="B30" s="30" t="s">
        <v>399</v>
      </c>
      <c r="C30" s="30">
        <v>47058333</v>
      </c>
      <c r="D30" s="31">
        <v>39715890.56084767</v>
      </c>
      <c r="E30" s="31">
        <v>0</v>
      </c>
      <c r="F30" s="31">
        <v>4271.2386003267884</v>
      </c>
      <c r="G30" s="31">
        <v>0</v>
      </c>
      <c r="H30" s="31">
        <v>6259459.5600000005</v>
      </c>
      <c r="I30" s="46">
        <f t="shared" si="0"/>
        <v>6263730.7986003272</v>
      </c>
      <c r="J30" s="31"/>
      <c r="K30" s="31">
        <v>2715947.7242662613</v>
      </c>
      <c r="L30" s="31">
        <v>0</v>
      </c>
      <c r="M30" s="31">
        <v>17205840.648741491</v>
      </c>
      <c r="N30" s="31">
        <v>1510190.0199999998</v>
      </c>
      <c r="O30" s="46">
        <f t="shared" si="1"/>
        <v>21431978.393007752</v>
      </c>
      <c r="P30" s="31"/>
      <c r="Q30" s="46">
        <f t="shared" si="2"/>
        <v>-537246.98820204334</v>
      </c>
      <c r="R30" s="31">
        <v>1262828</v>
      </c>
      <c r="S30" s="31">
        <v>725581.01179795666</v>
      </c>
      <c r="T30" s="33"/>
      <c r="U30" s="33"/>
      <c r="V30" s="33"/>
      <c r="W30" s="33"/>
      <c r="X30" s="33"/>
      <c r="Y30" s="33"/>
      <c r="Z30" s="33"/>
      <c r="AA30" s="33"/>
      <c r="AB30" s="34"/>
      <c r="AC30" s="34"/>
      <c r="AD30" s="34"/>
      <c r="AE30" s="34"/>
      <c r="AF30" s="34"/>
      <c r="AG30" s="34"/>
      <c r="AH30" s="34"/>
      <c r="AI30" s="34"/>
    </row>
    <row r="31" spans="1:35" ht="26.25">
      <c r="A31" s="32">
        <v>14300.1</v>
      </c>
      <c r="B31" s="30" t="s">
        <v>400</v>
      </c>
      <c r="C31" s="30">
        <v>5541457</v>
      </c>
      <c r="D31" s="31">
        <v>4056735.1975914873</v>
      </c>
      <c r="E31" s="31">
        <v>0</v>
      </c>
      <c r="F31" s="31">
        <v>436.28092890878622</v>
      </c>
      <c r="G31" s="31">
        <v>0</v>
      </c>
      <c r="H31" s="31">
        <v>1214399.5900000001</v>
      </c>
      <c r="I31" s="46">
        <f t="shared" si="0"/>
        <v>1214835.8709289089</v>
      </c>
      <c r="J31" s="31"/>
      <c r="K31" s="31">
        <v>277417.46759825863</v>
      </c>
      <c r="L31" s="31">
        <v>0</v>
      </c>
      <c r="M31" s="31">
        <v>1757471.5072848352</v>
      </c>
      <c r="N31" s="31">
        <v>958145</v>
      </c>
      <c r="O31" s="46">
        <f t="shared" si="1"/>
        <v>2993033.974883094</v>
      </c>
      <c r="P31" s="31"/>
      <c r="Q31" s="46">
        <f t="shared" si="2"/>
        <v>-54876.497662364854</v>
      </c>
      <c r="R31" s="31">
        <v>111973</v>
      </c>
      <c r="S31" s="31">
        <v>57096.502337635146</v>
      </c>
      <c r="T31" s="33"/>
      <c r="U31" s="33"/>
      <c r="V31" s="33"/>
      <c r="W31" s="33"/>
      <c r="X31" s="33"/>
      <c r="Y31" s="33"/>
      <c r="Z31" s="33"/>
      <c r="AA31" s="33"/>
      <c r="AB31" s="34"/>
      <c r="AC31" s="34"/>
      <c r="AD31" s="34"/>
      <c r="AE31" s="34"/>
      <c r="AF31" s="34"/>
      <c r="AG31" s="34"/>
      <c r="AH31" s="34"/>
      <c r="AI31" s="34"/>
    </row>
    <row r="32" spans="1:35">
      <c r="A32" s="32">
        <v>18400</v>
      </c>
      <c r="B32" s="30" t="s">
        <v>401</v>
      </c>
      <c r="C32" s="30">
        <v>159857963</v>
      </c>
      <c r="D32" s="31">
        <v>138005722.72100103</v>
      </c>
      <c r="E32" s="31">
        <v>0</v>
      </c>
      <c r="F32" s="31">
        <v>14841.801664330829</v>
      </c>
      <c r="G32" s="31">
        <v>0</v>
      </c>
      <c r="H32" s="31">
        <v>6222463.8600000003</v>
      </c>
      <c r="I32" s="46">
        <f t="shared" si="0"/>
        <v>6237305.6616643313</v>
      </c>
      <c r="J32" s="31"/>
      <c r="K32" s="31">
        <v>9437439.8684181403</v>
      </c>
      <c r="L32" s="31">
        <v>0</v>
      </c>
      <c r="M32" s="31">
        <v>59787265.070409492</v>
      </c>
      <c r="N32" s="31">
        <v>716065.26000000071</v>
      </c>
      <c r="O32" s="46">
        <f t="shared" si="1"/>
        <v>69940770.198827639</v>
      </c>
      <c r="P32" s="31"/>
      <c r="Q32" s="46">
        <f t="shared" si="2"/>
        <v>-1866838.6362315994</v>
      </c>
      <c r="R32" s="31">
        <v>1412402</v>
      </c>
      <c r="S32" s="31">
        <v>-454436.63623159938</v>
      </c>
      <c r="T32" s="33"/>
      <c r="U32" s="33"/>
      <c r="V32" s="33"/>
      <c r="W32" s="33"/>
      <c r="X32" s="33"/>
      <c r="Y32" s="33"/>
      <c r="Z32" s="33"/>
      <c r="AA32" s="33"/>
      <c r="AB32" s="34"/>
      <c r="AC32" s="34"/>
      <c r="AD32" s="34"/>
      <c r="AE32" s="34"/>
      <c r="AF32" s="34"/>
      <c r="AG32" s="34"/>
      <c r="AH32" s="34"/>
      <c r="AI32" s="34"/>
    </row>
    <row r="33" spans="1:35">
      <c r="A33" s="32">
        <v>18600</v>
      </c>
      <c r="B33" s="30" t="s">
        <v>402</v>
      </c>
      <c r="C33" s="30">
        <v>478866</v>
      </c>
      <c r="D33" s="31">
        <v>387346.64211525605</v>
      </c>
      <c r="E33" s="31">
        <v>0</v>
      </c>
      <c r="F33" s="31">
        <v>41.657094027806096</v>
      </c>
      <c r="G33" s="31">
        <v>0</v>
      </c>
      <c r="H33" s="31">
        <v>0</v>
      </c>
      <c r="I33" s="46">
        <f t="shared" si="0"/>
        <v>41.657094027806096</v>
      </c>
      <c r="J33" s="31"/>
      <c r="K33" s="31">
        <v>26488.449911393269</v>
      </c>
      <c r="L33" s="31">
        <v>0</v>
      </c>
      <c r="M33" s="31">
        <v>167807.37130377942</v>
      </c>
      <c r="N33" s="31">
        <v>182494.26</v>
      </c>
      <c r="O33" s="46">
        <f t="shared" si="1"/>
        <v>376790.08121517272</v>
      </c>
      <c r="P33" s="31"/>
      <c r="Q33" s="46">
        <f t="shared" si="2"/>
        <v>-5239.7326391402894</v>
      </c>
      <c r="R33" s="31">
        <v>-43844</v>
      </c>
      <c r="S33" s="31">
        <v>-49083.732639140289</v>
      </c>
      <c r="T33" s="33"/>
      <c r="U33" s="33"/>
      <c r="V33" s="33"/>
      <c r="W33" s="33"/>
      <c r="X33" s="33"/>
      <c r="Y33" s="33"/>
      <c r="Z33" s="33"/>
      <c r="AA33" s="33"/>
      <c r="AB33" s="34"/>
      <c r="AC33" s="34"/>
      <c r="AD33" s="34"/>
      <c r="AE33" s="34"/>
      <c r="AF33" s="34"/>
      <c r="AG33" s="34"/>
      <c r="AH33" s="34"/>
      <c r="AI33" s="34"/>
    </row>
    <row r="34" spans="1:35">
      <c r="A34" s="32">
        <v>18690</v>
      </c>
      <c r="B34" s="30" t="s">
        <v>403</v>
      </c>
      <c r="C34" s="30">
        <v>0</v>
      </c>
      <c r="D34" s="31">
        <v>0</v>
      </c>
      <c r="E34" s="31">
        <v>0</v>
      </c>
      <c r="F34" s="31">
        <v>0</v>
      </c>
      <c r="G34" s="31">
        <v>0</v>
      </c>
      <c r="H34" s="31">
        <v>0</v>
      </c>
      <c r="I34" s="46">
        <f t="shared" si="0"/>
        <v>0</v>
      </c>
      <c r="J34" s="31"/>
      <c r="K34" s="31">
        <v>0</v>
      </c>
      <c r="L34" s="31">
        <v>0</v>
      </c>
      <c r="M34" s="31">
        <v>0</v>
      </c>
      <c r="N34" s="31">
        <v>118143.84</v>
      </c>
      <c r="O34" s="46">
        <f t="shared" si="1"/>
        <v>118143.84</v>
      </c>
      <c r="P34" s="31"/>
      <c r="Q34" s="46">
        <f t="shared" si="2"/>
        <v>0</v>
      </c>
      <c r="R34" s="31">
        <v>-29536</v>
      </c>
      <c r="S34" s="31">
        <v>-29536</v>
      </c>
      <c r="T34" s="33"/>
      <c r="U34" s="33"/>
      <c r="V34" s="33"/>
      <c r="W34" s="33"/>
      <c r="X34" s="33"/>
      <c r="Y34" s="33"/>
      <c r="Z34" s="33"/>
      <c r="AA34" s="33"/>
      <c r="AB34" s="34"/>
      <c r="AC34" s="34"/>
      <c r="AD34" s="34"/>
      <c r="AE34" s="34"/>
      <c r="AF34" s="34"/>
      <c r="AG34" s="34"/>
      <c r="AH34" s="34"/>
      <c r="AI34" s="34"/>
    </row>
    <row r="35" spans="1:35">
      <c r="A35" s="32">
        <v>18740</v>
      </c>
      <c r="B35" s="30" t="s">
        <v>404</v>
      </c>
      <c r="C35" s="30">
        <v>221627</v>
      </c>
      <c r="D35" s="31">
        <v>189156.35130441224</v>
      </c>
      <c r="E35" s="31">
        <v>0</v>
      </c>
      <c r="F35" s="31">
        <v>20.342780110908802</v>
      </c>
      <c r="G35" s="31">
        <v>0</v>
      </c>
      <c r="H35" s="31">
        <v>24364.149999999998</v>
      </c>
      <c r="I35" s="46">
        <f t="shared" si="0"/>
        <v>24384.492780110908</v>
      </c>
      <c r="J35" s="31"/>
      <c r="K35" s="31">
        <v>12935.340896957758</v>
      </c>
      <c r="L35" s="31">
        <v>0</v>
      </c>
      <c r="M35" s="31">
        <v>81946.869677078052</v>
      </c>
      <c r="N35" s="31">
        <v>3329.8800000000019</v>
      </c>
      <c r="O35" s="46">
        <f t="shared" si="1"/>
        <v>98212.090574035814</v>
      </c>
      <c r="P35" s="31"/>
      <c r="Q35" s="46">
        <f t="shared" si="2"/>
        <v>-2558.7653533113389</v>
      </c>
      <c r="R35" s="31">
        <v>5426</v>
      </c>
      <c r="S35" s="31">
        <v>2867.2346466886611</v>
      </c>
      <c r="T35" s="33"/>
      <c r="U35" s="33"/>
      <c r="V35" s="33"/>
      <c r="W35" s="33"/>
      <c r="X35" s="33"/>
      <c r="Y35" s="33"/>
      <c r="Z35" s="33"/>
      <c r="AA35" s="33"/>
      <c r="AB35" s="34"/>
      <c r="AC35" s="34"/>
      <c r="AD35" s="34"/>
      <c r="AE35" s="34"/>
      <c r="AF35" s="34"/>
      <c r="AG35" s="34"/>
      <c r="AH35" s="34"/>
      <c r="AI35" s="34"/>
    </row>
    <row r="36" spans="1:35" ht="26.25">
      <c r="A36" s="32">
        <v>18780</v>
      </c>
      <c r="B36" s="30" t="s">
        <v>405</v>
      </c>
      <c r="C36" s="30">
        <v>389219</v>
      </c>
      <c r="D36" s="31">
        <v>496916.79626838904</v>
      </c>
      <c r="E36" s="31">
        <v>0</v>
      </c>
      <c r="F36" s="31">
        <v>53.440782835671769</v>
      </c>
      <c r="G36" s="31">
        <v>0</v>
      </c>
      <c r="H36" s="31">
        <v>204762.26</v>
      </c>
      <c r="I36" s="46">
        <f t="shared" si="0"/>
        <v>204815.70078283569</v>
      </c>
      <c r="J36" s="31"/>
      <c r="K36" s="31">
        <v>33981.330969064926</v>
      </c>
      <c r="L36" s="31">
        <v>0</v>
      </c>
      <c r="M36" s="31">
        <v>215275.63305506238</v>
      </c>
      <c r="N36" s="31">
        <v>0</v>
      </c>
      <c r="O36" s="46">
        <f t="shared" si="1"/>
        <v>249256.96402412732</v>
      </c>
      <c r="P36" s="31"/>
      <c r="Q36" s="46">
        <f t="shared" si="2"/>
        <v>-6721.9142530289682</v>
      </c>
      <c r="R36" s="31">
        <v>40962</v>
      </c>
      <c r="S36" s="31">
        <v>34240.085746971032</v>
      </c>
      <c r="T36" s="33"/>
      <c r="U36" s="33"/>
      <c r="V36" s="33"/>
      <c r="W36" s="33"/>
      <c r="X36" s="33"/>
      <c r="Y36" s="33"/>
      <c r="Z36" s="33"/>
      <c r="AA36" s="33"/>
      <c r="AB36" s="34"/>
      <c r="AC36" s="34"/>
      <c r="AD36" s="34"/>
      <c r="AE36" s="34"/>
      <c r="AF36" s="34"/>
      <c r="AG36" s="34"/>
      <c r="AH36" s="34"/>
      <c r="AI36" s="34"/>
    </row>
    <row r="37" spans="1:35">
      <c r="A37" s="32">
        <v>19005</v>
      </c>
      <c r="B37" s="30" t="s">
        <v>406</v>
      </c>
      <c r="C37" s="30">
        <v>21847962</v>
      </c>
      <c r="D37" s="31">
        <v>19483823.517022125</v>
      </c>
      <c r="E37" s="31">
        <v>0</v>
      </c>
      <c r="F37" s="31">
        <v>2095.3845061485686</v>
      </c>
      <c r="G37" s="31">
        <v>0</v>
      </c>
      <c r="H37" s="31">
        <v>1586665.96</v>
      </c>
      <c r="I37" s="46">
        <f t="shared" si="0"/>
        <v>1588761.3445061485</v>
      </c>
      <c r="J37" s="31"/>
      <c r="K37" s="31">
        <v>1332389.80854443</v>
      </c>
      <c r="L37" s="31">
        <v>0</v>
      </c>
      <c r="M37" s="31">
        <v>8440842.4076041523</v>
      </c>
      <c r="N37" s="31">
        <v>0</v>
      </c>
      <c r="O37" s="46">
        <f t="shared" si="1"/>
        <v>9773232.2161485814</v>
      </c>
      <c r="P37" s="31"/>
      <c r="Q37" s="46">
        <f t="shared" si="2"/>
        <v>-263562.66188627784</v>
      </c>
      <c r="R37" s="31">
        <v>356853</v>
      </c>
      <c r="S37" s="31">
        <v>93290.338113722159</v>
      </c>
      <c r="T37" s="33"/>
      <c r="U37" s="33"/>
      <c r="V37" s="33"/>
      <c r="W37" s="33"/>
      <c r="X37" s="33"/>
      <c r="Y37" s="33"/>
      <c r="Z37" s="33"/>
      <c r="AA37" s="33"/>
      <c r="AB37" s="34"/>
      <c r="AC37" s="34"/>
      <c r="AD37" s="34"/>
      <c r="AE37" s="34"/>
      <c r="AF37" s="34"/>
      <c r="AG37" s="34"/>
      <c r="AH37" s="34"/>
      <c r="AI37" s="34"/>
    </row>
    <row r="38" spans="1:35">
      <c r="A38" s="32">
        <v>19100</v>
      </c>
      <c r="B38" s="30" t="s">
        <v>407</v>
      </c>
      <c r="C38" s="30">
        <v>1997326196</v>
      </c>
      <c r="D38" s="31">
        <v>1741346404.5885067</v>
      </c>
      <c r="E38" s="31">
        <v>0</v>
      </c>
      <c r="F38" s="31">
        <v>187272.79915437542</v>
      </c>
      <c r="G38" s="31">
        <v>0</v>
      </c>
      <c r="H38" s="31">
        <v>123147282.69</v>
      </c>
      <c r="I38" s="46">
        <f t="shared" si="0"/>
        <v>123334555.48915437</v>
      </c>
      <c r="J38" s="31"/>
      <c r="K38" s="31">
        <v>119080945.89737606</v>
      </c>
      <c r="L38" s="31">
        <v>0</v>
      </c>
      <c r="M38" s="31">
        <v>754391463.83614051</v>
      </c>
      <c r="N38" s="31">
        <v>0</v>
      </c>
      <c r="O38" s="46">
        <f t="shared" si="1"/>
        <v>873472409.73351657</v>
      </c>
      <c r="P38" s="31"/>
      <c r="Q38" s="46">
        <f t="shared" si="2"/>
        <v>-23555637.306273803</v>
      </c>
      <c r="R38" s="31">
        <v>30282440</v>
      </c>
      <c r="S38" s="31">
        <v>6726802.6937261969</v>
      </c>
      <c r="T38" s="33"/>
      <c r="U38" s="33"/>
      <c r="V38" s="33"/>
      <c r="W38" s="33"/>
      <c r="X38" s="33"/>
      <c r="Y38" s="33"/>
      <c r="Z38" s="33"/>
      <c r="AA38" s="33"/>
      <c r="AB38" s="34"/>
      <c r="AC38" s="34"/>
      <c r="AD38" s="34"/>
      <c r="AE38" s="34"/>
      <c r="AF38" s="34"/>
      <c r="AG38" s="34"/>
      <c r="AH38" s="34"/>
      <c r="AI38" s="34"/>
    </row>
    <row r="39" spans="1:35">
      <c r="A39" s="32">
        <v>20100</v>
      </c>
      <c r="B39" s="30" t="s">
        <v>408</v>
      </c>
      <c r="C39" s="30">
        <v>316660087</v>
      </c>
      <c r="D39" s="31">
        <v>287017119.27121609</v>
      </c>
      <c r="E39" s="31">
        <v>0</v>
      </c>
      <c r="F39" s="31">
        <v>30867.20659087499</v>
      </c>
      <c r="G39" s="31">
        <v>0</v>
      </c>
      <c r="H39" s="31">
        <v>15813105.210000001</v>
      </c>
      <c r="I39" s="46">
        <f t="shared" si="0"/>
        <v>15843972.416590875</v>
      </c>
      <c r="J39" s="31"/>
      <c r="K39" s="31">
        <v>19627496.222882383</v>
      </c>
      <c r="L39" s="31">
        <v>0</v>
      </c>
      <c r="M39" s="31">
        <v>124342441.98714268</v>
      </c>
      <c r="N39" s="31">
        <v>32618580.310000002</v>
      </c>
      <c r="O39" s="46">
        <f t="shared" si="1"/>
        <v>176588518.52002507</v>
      </c>
      <c r="P39" s="31"/>
      <c r="Q39" s="46">
        <f t="shared" si="2"/>
        <v>-3882553.8273345567</v>
      </c>
      <c r="R39" s="31">
        <v>-4992020</v>
      </c>
      <c r="S39" s="31">
        <v>-8874573.8273345567</v>
      </c>
      <c r="T39" s="33"/>
      <c r="U39" s="33"/>
      <c r="V39" s="33"/>
      <c r="W39" s="33"/>
      <c r="X39" s="33"/>
      <c r="Y39" s="33"/>
      <c r="Z39" s="33"/>
      <c r="AA39" s="33"/>
      <c r="AB39" s="34"/>
      <c r="AC39" s="34"/>
      <c r="AD39" s="34"/>
      <c r="AE39" s="34"/>
      <c r="AF39" s="34"/>
      <c r="AG39" s="34"/>
      <c r="AH39" s="34"/>
      <c r="AI39" s="34"/>
    </row>
    <row r="40" spans="1:35">
      <c r="A40" s="32">
        <v>20200</v>
      </c>
      <c r="B40" s="30" t="s">
        <v>409</v>
      </c>
      <c r="C40" s="30">
        <v>44537750</v>
      </c>
      <c r="D40" s="31">
        <v>41551269.545205221</v>
      </c>
      <c r="E40" s="31">
        <v>0</v>
      </c>
      <c r="F40" s="31">
        <v>4468.6241196715691</v>
      </c>
      <c r="G40" s="31">
        <v>0</v>
      </c>
      <c r="H40" s="31">
        <v>3863304.6400000006</v>
      </c>
      <c r="I40" s="46">
        <f t="shared" si="0"/>
        <v>3867773.2641196721</v>
      </c>
      <c r="J40" s="31"/>
      <c r="K40" s="31">
        <v>2841459.0342704728</v>
      </c>
      <c r="L40" s="31">
        <v>0</v>
      </c>
      <c r="M40" s="31">
        <v>18000969.207458753</v>
      </c>
      <c r="N40" s="31">
        <v>978271.73</v>
      </c>
      <c r="O40" s="46">
        <f t="shared" si="1"/>
        <v>21820699.971729226</v>
      </c>
      <c r="P40" s="31"/>
      <c r="Q40" s="46">
        <f t="shared" si="2"/>
        <v>-562074.62854378624</v>
      </c>
      <c r="R40" s="31">
        <v>528091</v>
      </c>
      <c r="S40" s="31">
        <v>-33983.628543786239</v>
      </c>
      <c r="T40" s="33"/>
      <c r="U40" s="33"/>
      <c r="V40" s="33"/>
      <c r="W40" s="33"/>
      <c r="X40" s="33"/>
      <c r="Y40" s="33"/>
      <c r="Z40" s="33"/>
      <c r="AA40" s="33"/>
      <c r="AB40" s="34"/>
      <c r="AC40" s="34"/>
      <c r="AD40" s="34"/>
      <c r="AE40" s="34"/>
      <c r="AF40" s="34"/>
      <c r="AG40" s="34"/>
      <c r="AH40" s="34"/>
      <c r="AI40" s="34"/>
    </row>
    <row r="41" spans="1:35">
      <c r="A41" s="32">
        <v>20300</v>
      </c>
      <c r="B41" s="30" t="s">
        <v>410</v>
      </c>
      <c r="C41" s="30">
        <v>747188074</v>
      </c>
      <c r="D41" s="31">
        <v>690547381.52886713</v>
      </c>
      <c r="E41" s="31">
        <v>0</v>
      </c>
      <c r="F41" s="31">
        <v>74264.799213074584</v>
      </c>
      <c r="G41" s="31">
        <v>0</v>
      </c>
      <c r="H41" s="31">
        <v>53747255.120000005</v>
      </c>
      <c r="I41" s="46">
        <f t="shared" si="0"/>
        <v>53821519.919213079</v>
      </c>
      <c r="J41" s="31"/>
      <c r="K41" s="31">
        <v>47222675.033984035</v>
      </c>
      <c r="L41" s="31">
        <v>0</v>
      </c>
      <c r="M41" s="31">
        <v>299161067.93312401</v>
      </c>
      <c r="N41" s="31">
        <v>96042656.019999996</v>
      </c>
      <c r="O41" s="46">
        <f t="shared" si="1"/>
        <v>442426398.98710799</v>
      </c>
      <c r="P41" s="31"/>
      <c r="Q41" s="46">
        <f t="shared" si="2"/>
        <v>-9341210.6978994906</v>
      </c>
      <c r="R41" s="31">
        <v>-13261215</v>
      </c>
      <c r="S41" s="31">
        <v>-22602425.697899491</v>
      </c>
      <c r="T41" s="33"/>
      <c r="U41" s="33"/>
      <c r="V41" s="33"/>
      <c r="W41" s="33"/>
      <c r="X41" s="33"/>
      <c r="Y41" s="33"/>
      <c r="Z41" s="33"/>
      <c r="AA41" s="33"/>
      <c r="AB41" s="34"/>
      <c r="AC41" s="34"/>
      <c r="AD41" s="34"/>
      <c r="AE41" s="34"/>
      <c r="AF41" s="34"/>
      <c r="AG41" s="34"/>
      <c r="AH41" s="34"/>
      <c r="AI41" s="34"/>
    </row>
    <row r="42" spans="1:35">
      <c r="A42" s="32">
        <v>20400</v>
      </c>
      <c r="B42" s="30" t="s">
        <v>411</v>
      </c>
      <c r="C42" s="30">
        <v>36078513</v>
      </c>
      <c r="D42" s="31">
        <v>32134938.963038176</v>
      </c>
      <c r="E42" s="31">
        <v>0</v>
      </c>
      <c r="F42" s="31">
        <v>3455.9464526253078</v>
      </c>
      <c r="G42" s="31">
        <v>0</v>
      </c>
      <c r="H42" s="31">
        <v>1119369.5</v>
      </c>
      <c r="I42" s="46">
        <f t="shared" si="0"/>
        <v>1122825.4464526253</v>
      </c>
      <c r="J42" s="31"/>
      <c r="K42" s="31">
        <v>2197528.81575748</v>
      </c>
      <c r="L42" s="31">
        <v>0</v>
      </c>
      <c r="M42" s="31">
        <v>13921597.34412989</v>
      </c>
      <c r="N42" s="31">
        <v>4877912.5</v>
      </c>
      <c r="O42" s="46">
        <f t="shared" si="1"/>
        <v>20997038.65988737</v>
      </c>
      <c r="P42" s="31"/>
      <c r="Q42" s="46">
        <f t="shared" si="2"/>
        <v>-434697.51910334127</v>
      </c>
      <c r="R42" s="31">
        <v>-995604</v>
      </c>
      <c r="S42" s="31">
        <v>-1430301.5191033413</v>
      </c>
      <c r="T42" s="33"/>
      <c r="U42" s="33"/>
      <c r="V42" s="33"/>
      <c r="W42" s="33"/>
      <c r="X42" s="33"/>
      <c r="Y42" s="33"/>
      <c r="Z42" s="33"/>
      <c r="AA42" s="33"/>
      <c r="AB42" s="34"/>
      <c r="AC42" s="34"/>
      <c r="AD42" s="34"/>
      <c r="AE42" s="34"/>
      <c r="AF42" s="34"/>
      <c r="AG42" s="34"/>
      <c r="AH42" s="34"/>
      <c r="AI42" s="34"/>
    </row>
    <row r="43" spans="1:35">
      <c r="A43" s="32">
        <v>20600</v>
      </c>
      <c r="B43" s="30" t="s">
        <v>412</v>
      </c>
      <c r="C43" s="30">
        <v>85022391</v>
      </c>
      <c r="D43" s="31">
        <v>81198353.810106769</v>
      </c>
      <c r="E43" s="31">
        <v>0</v>
      </c>
      <c r="F43" s="31">
        <v>8732.4629549491219</v>
      </c>
      <c r="G43" s="31">
        <v>0</v>
      </c>
      <c r="H43" s="31">
        <v>9713294.9000000004</v>
      </c>
      <c r="I43" s="46">
        <f t="shared" si="0"/>
        <v>9722027.36295495</v>
      </c>
      <c r="J43" s="31"/>
      <c r="K43" s="31">
        <v>5552701.4781892393</v>
      </c>
      <c r="L43" s="31">
        <v>0</v>
      </c>
      <c r="M43" s="31">
        <v>35177001.364989862</v>
      </c>
      <c r="N43" s="31">
        <v>6791904.3699999992</v>
      </c>
      <c r="O43" s="46">
        <f t="shared" si="1"/>
        <v>47521607.213179097</v>
      </c>
      <c r="P43" s="31"/>
      <c r="Q43" s="46">
        <f t="shared" si="2"/>
        <v>-1098390.8559389291</v>
      </c>
      <c r="R43" s="31">
        <v>244685</v>
      </c>
      <c r="S43" s="31">
        <v>-853705.85593892913</v>
      </c>
      <c r="T43" s="33"/>
      <c r="U43" s="33"/>
      <c r="V43" s="33"/>
      <c r="W43" s="33"/>
      <c r="X43" s="33"/>
      <c r="Y43" s="33"/>
      <c r="Z43" s="33"/>
      <c r="AA43" s="33"/>
      <c r="AB43" s="34"/>
      <c r="AC43" s="34"/>
      <c r="AD43" s="34"/>
      <c r="AE43" s="34"/>
      <c r="AF43" s="34"/>
      <c r="AG43" s="34"/>
      <c r="AH43" s="34"/>
      <c r="AI43" s="34"/>
    </row>
    <row r="44" spans="1:35">
      <c r="A44" s="32">
        <v>20700</v>
      </c>
      <c r="B44" s="30" t="s">
        <v>413</v>
      </c>
      <c r="C44" s="30">
        <v>178919711</v>
      </c>
      <c r="D44" s="31">
        <v>164837737.6873804</v>
      </c>
      <c r="E44" s="31">
        <v>0</v>
      </c>
      <c r="F44" s="31">
        <v>17727.44610239394</v>
      </c>
      <c r="G44" s="31">
        <v>0</v>
      </c>
      <c r="H44" s="31">
        <v>12737745.4</v>
      </c>
      <c r="I44" s="46">
        <f t="shared" si="0"/>
        <v>12755472.846102394</v>
      </c>
      <c r="J44" s="31"/>
      <c r="K44" s="31">
        <v>11272331.378342094</v>
      </c>
      <c r="L44" s="31">
        <v>0</v>
      </c>
      <c r="M44" s="31">
        <v>71411513.448021173</v>
      </c>
      <c r="N44" s="31">
        <v>21929195.719999999</v>
      </c>
      <c r="O44" s="46">
        <f t="shared" si="1"/>
        <v>104613040.54636326</v>
      </c>
      <c r="P44" s="31"/>
      <c r="Q44" s="46">
        <f t="shared" si="2"/>
        <v>-2229802.153009329</v>
      </c>
      <c r="R44" s="31">
        <v>-2934748</v>
      </c>
      <c r="S44" s="31">
        <v>-5164550.153009329</v>
      </c>
      <c r="T44" s="33"/>
      <c r="U44" s="33"/>
      <c r="V44" s="33"/>
      <c r="W44" s="33"/>
      <c r="X44" s="33"/>
      <c r="Y44" s="33"/>
      <c r="Z44" s="33"/>
      <c r="AA44" s="33"/>
      <c r="AB44" s="34"/>
      <c r="AC44" s="34"/>
      <c r="AD44" s="34"/>
      <c r="AE44" s="34"/>
      <c r="AF44" s="34"/>
      <c r="AG44" s="34"/>
      <c r="AH44" s="34"/>
      <c r="AI44" s="34"/>
    </row>
    <row r="45" spans="1:35">
      <c r="A45" s="32">
        <v>20800</v>
      </c>
      <c r="B45" s="30" t="s">
        <v>414</v>
      </c>
      <c r="C45" s="30">
        <v>143564788</v>
      </c>
      <c r="D45" s="31">
        <v>127899991.20937409</v>
      </c>
      <c r="E45" s="31">
        <v>0</v>
      </c>
      <c r="F45" s="31">
        <v>13754.982465398647</v>
      </c>
      <c r="G45" s="31">
        <v>0</v>
      </c>
      <c r="H45" s="31">
        <v>4458985.0299999993</v>
      </c>
      <c r="I45" s="46">
        <f t="shared" si="0"/>
        <v>4472740.0124653978</v>
      </c>
      <c r="J45" s="31"/>
      <c r="K45" s="31">
        <v>8746365.3567289766</v>
      </c>
      <c r="L45" s="31">
        <v>0</v>
      </c>
      <c r="M45" s="31">
        <v>55409228.697215699</v>
      </c>
      <c r="N45" s="31">
        <v>15346619.850000001</v>
      </c>
      <c r="O45" s="46">
        <f t="shared" si="1"/>
        <v>79502213.903944671</v>
      </c>
      <c r="P45" s="31"/>
      <c r="Q45" s="46">
        <f t="shared" si="2"/>
        <v>-1730135.8209634963</v>
      </c>
      <c r="R45" s="31">
        <v>-2944858</v>
      </c>
      <c r="S45" s="31">
        <v>-4674993.8209634963</v>
      </c>
      <c r="T45" s="33"/>
      <c r="U45" s="33"/>
      <c r="V45" s="33"/>
      <c r="W45" s="33"/>
      <c r="X45" s="33"/>
      <c r="Y45" s="33"/>
      <c r="Z45" s="33"/>
      <c r="AA45" s="33"/>
      <c r="AB45" s="34"/>
      <c r="AC45" s="34"/>
      <c r="AD45" s="34"/>
      <c r="AE45" s="34"/>
      <c r="AF45" s="34"/>
      <c r="AG45" s="34"/>
      <c r="AH45" s="34"/>
      <c r="AI45" s="34"/>
    </row>
    <row r="46" spans="1:35" ht="26.25">
      <c r="A46" s="32">
        <v>20900</v>
      </c>
      <c r="B46" s="30" t="s">
        <v>415</v>
      </c>
      <c r="C46" s="30">
        <v>293363921</v>
      </c>
      <c r="D46" s="31">
        <v>270258282.72263634</v>
      </c>
      <c r="E46" s="31">
        <v>0</v>
      </c>
      <c r="F46" s="31">
        <v>29064.880384664844</v>
      </c>
      <c r="G46" s="31">
        <v>0</v>
      </c>
      <c r="H46" s="31">
        <v>20618969.920000002</v>
      </c>
      <c r="I46" s="46">
        <f t="shared" si="0"/>
        <v>20648034.800384667</v>
      </c>
      <c r="J46" s="31"/>
      <c r="K46" s="31">
        <v>18481453.068616223</v>
      </c>
      <c r="L46" s="31">
        <v>0</v>
      </c>
      <c r="M46" s="31">
        <v>117082127.0286831</v>
      </c>
      <c r="N46" s="31">
        <v>33822696.409999996</v>
      </c>
      <c r="O46" s="46">
        <f t="shared" si="1"/>
        <v>169386276.5072993</v>
      </c>
      <c r="P46" s="31"/>
      <c r="Q46" s="46">
        <f t="shared" si="2"/>
        <v>-3655852.7654997222</v>
      </c>
      <c r="R46" s="31">
        <v>-4331879</v>
      </c>
      <c r="S46" s="31">
        <v>-7987731.7654997222</v>
      </c>
      <c r="T46" s="33"/>
      <c r="U46" s="33"/>
      <c r="V46" s="33"/>
      <c r="W46" s="33"/>
      <c r="X46" s="33"/>
      <c r="Y46" s="33"/>
      <c r="Z46" s="33"/>
      <c r="AA46" s="33"/>
      <c r="AB46" s="34"/>
      <c r="AC46" s="34"/>
      <c r="AD46" s="34"/>
      <c r="AE46" s="34"/>
      <c r="AF46" s="34"/>
      <c r="AG46" s="34"/>
      <c r="AH46" s="34"/>
      <c r="AI46" s="34"/>
    </row>
    <row r="47" spans="1:35">
      <c r="A47" s="32">
        <v>21200</v>
      </c>
      <c r="B47" s="30" t="s">
        <v>416</v>
      </c>
      <c r="C47" s="30">
        <v>93510444</v>
      </c>
      <c r="D47" s="31">
        <v>85496261.668266103</v>
      </c>
      <c r="E47" s="31">
        <v>0</v>
      </c>
      <c r="F47" s="31">
        <v>9194.6807765614794</v>
      </c>
      <c r="G47" s="31">
        <v>0</v>
      </c>
      <c r="H47" s="31">
        <v>5517769.6899999995</v>
      </c>
      <c r="I47" s="46">
        <f t="shared" si="0"/>
        <v>5526964.3707765611</v>
      </c>
      <c r="J47" s="31"/>
      <c r="K47" s="31">
        <v>5846611.4088185765</v>
      </c>
      <c r="L47" s="31">
        <v>0</v>
      </c>
      <c r="M47" s="31">
        <v>37038954.519061424</v>
      </c>
      <c r="N47" s="31">
        <v>13474292.23</v>
      </c>
      <c r="O47" s="46">
        <f t="shared" si="1"/>
        <v>56359858.157880008</v>
      </c>
      <c r="P47" s="31"/>
      <c r="Q47" s="46">
        <f t="shared" si="2"/>
        <v>-1156529.7603156473</v>
      </c>
      <c r="R47" s="31">
        <v>-2265018</v>
      </c>
      <c r="S47" s="31">
        <v>-3421547.7603156473</v>
      </c>
      <c r="T47" s="33"/>
      <c r="U47" s="33"/>
      <c r="V47" s="33"/>
      <c r="W47" s="33"/>
      <c r="X47" s="33"/>
      <c r="Y47" s="33"/>
      <c r="Z47" s="33"/>
      <c r="AA47" s="33"/>
      <c r="AB47" s="34"/>
      <c r="AC47" s="34"/>
      <c r="AD47" s="34"/>
      <c r="AE47" s="34"/>
      <c r="AF47" s="34"/>
      <c r="AG47" s="34"/>
      <c r="AH47" s="34"/>
      <c r="AI47" s="34"/>
    </row>
    <row r="48" spans="1:35">
      <c r="A48" s="32">
        <v>21300</v>
      </c>
      <c r="B48" s="30" t="s">
        <v>417</v>
      </c>
      <c r="C48" s="30">
        <v>1161399772</v>
      </c>
      <c r="D48" s="31">
        <v>1093258394.509408</v>
      </c>
      <c r="E48" s="31">
        <v>0</v>
      </c>
      <c r="F48" s="31">
        <v>117574.28564197142</v>
      </c>
      <c r="G48" s="31">
        <v>0</v>
      </c>
      <c r="H48" s="31">
        <v>108513654.75</v>
      </c>
      <c r="I48" s="46">
        <f t="shared" si="0"/>
        <v>108631229.03564197</v>
      </c>
      <c r="J48" s="31"/>
      <c r="K48" s="31">
        <v>74761829.858231828</v>
      </c>
      <c r="L48" s="31">
        <v>0</v>
      </c>
      <c r="M48" s="31">
        <v>473624775.49032265</v>
      </c>
      <c r="N48" s="31">
        <v>124242399.72999999</v>
      </c>
      <c r="O48" s="46">
        <f t="shared" si="1"/>
        <v>672629005.07855451</v>
      </c>
      <c r="P48" s="31"/>
      <c r="Q48" s="46">
        <f t="shared" si="2"/>
        <v>-14788785.35287708</v>
      </c>
      <c r="R48" s="31">
        <v>-9357868</v>
      </c>
      <c r="S48" s="31">
        <v>-24146653.35287708</v>
      </c>
      <c r="T48" s="33"/>
      <c r="U48" s="33"/>
      <c r="V48" s="33"/>
      <c r="W48" s="33"/>
      <c r="X48" s="33"/>
      <c r="Y48" s="33"/>
      <c r="Z48" s="33"/>
      <c r="AA48" s="33"/>
      <c r="AB48" s="34"/>
      <c r="AC48" s="34"/>
      <c r="AD48" s="34"/>
      <c r="AE48" s="34"/>
      <c r="AF48" s="34"/>
      <c r="AG48" s="34"/>
      <c r="AH48" s="34"/>
      <c r="AI48" s="34"/>
    </row>
    <row r="49" spans="1:35">
      <c r="A49" s="32">
        <v>21520</v>
      </c>
      <c r="B49" s="30" t="s">
        <v>41</v>
      </c>
      <c r="C49" s="30">
        <v>2085455588</v>
      </c>
      <c r="D49" s="31">
        <v>1926872329.008076</v>
      </c>
      <c r="E49" s="31">
        <v>0</v>
      </c>
      <c r="F49" s="31">
        <v>207225.15270681976</v>
      </c>
      <c r="G49" s="31">
        <v>0</v>
      </c>
      <c r="H49" s="31">
        <v>148642645.38999999</v>
      </c>
      <c r="I49" s="46">
        <f t="shared" si="0"/>
        <v>148849870.54270682</v>
      </c>
      <c r="J49" s="31"/>
      <c r="K49" s="31">
        <v>131768026.6941199</v>
      </c>
      <c r="L49" s="31">
        <v>0</v>
      </c>
      <c r="M49" s="31">
        <v>834765577.27584469</v>
      </c>
      <c r="N49" s="31">
        <v>254816835.55000001</v>
      </c>
      <c r="O49" s="46">
        <f t="shared" si="1"/>
        <v>1221350439.5199647</v>
      </c>
      <c r="P49" s="31"/>
      <c r="Q49" s="46">
        <f t="shared" si="2"/>
        <v>-26065293.838403165</v>
      </c>
      <c r="R49" s="31">
        <v>-33975684</v>
      </c>
      <c r="S49" s="31">
        <v>-60040977.838403165</v>
      </c>
      <c r="T49" s="33"/>
      <c r="U49" s="33"/>
      <c r="V49" s="33"/>
      <c r="W49" s="33"/>
      <c r="X49" s="33"/>
      <c r="Y49" s="33"/>
      <c r="Z49" s="33"/>
      <c r="AA49" s="33"/>
      <c r="AB49" s="34"/>
      <c r="AC49" s="34"/>
      <c r="AD49" s="34"/>
      <c r="AE49" s="34"/>
      <c r="AF49" s="34"/>
      <c r="AG49" s="34"/>
      <c r="AH49" s="34"/>
      <c r="AI49" s="34"/>
    </row>
    <row r="50" spans="1:35">
      <c r="A50" s="32">
        <v>21525</v>
      </c>
      <c r="B50" s="30" t="s">
        <v>418</v>
      </c>
      <c r="C50" s="30">
        <v>54765104</v>
      </c>
      <c r="D50" s="31">
        <v>44915964.622913271</v>
      </c>
      <c r="E50" s="31">
        <v>0</v>
      </c>
      <c r="F50" s="31">
        <v>4830.4797242843188</v>
      </c>
      <c r="G50" s="31">
        <v>0</v>
      </c>
      <c r="H50" s="31">
        <v>0</v>
      </c>
      <c r="I50" s="46">
        <f t="shared" si="0"/>
        <v>4830.4797242843188</v>
      </c>
      <c r="J50" s="31"/>
      <c r="K50" s="31">
        <v>3071551.7539293086</v>
      </c>
      <c r="L50" s="31">
        <v>0</v>
      </c>
      <c r="M50" s="31">
        <v>19458633.003235612</v>
      </c>
      <c r="N50" s="31">
        <v>5760192.5300000003</v>
      </c>
      <c r="O50" s="46">
        <f t="shared" si="1"/>
        <v>28290377.287164923</v>
      </c>
      <c r="P50" s="31"/>
      <c r="Q50" s="46">
        <f t="shared" si="2"/>
        <v>-607589.72426504968</v>
      </c>
      <c r="R50" s="31">
        <v>-1272472</v>
      </c>
      <c r="S50" s="31">
        <v>-1880061.7242650497</v>
      </c>
      <c r="T50" s="33"/>
      <c r="U50" s="33"/>
      <c r="V50" s="33"/>
      <c r="W50" s="33"/>
      <c r="X50" s="33"/>
      <c r="Y50" s="33"/>
      <c r="Z50" s="33"/>
      <c r="AA50" s="33"/>
      <c r="AB50" s="34"/>
      <c r="AC50" s="34"/>
      <c r="AD50" s="34"/>
      <c r="AE50" s="34"/>
      <c r="AF50" s="34"/>
      <c r="AG50" s="34"/>
      <c r="AH50" s="34"/>
      <c r="AI50" s="34"/>
    </row>
    <row r="51" spans="1:35" ht="15.75" customHeight="1">
      <c r="A51" s="32">
        <v>21525.1</v>
      </c>
      <c r="B51" s="30" t="s">
        <v>419</v>
      </c>
      <c r="C51" s="30">
        <v>3829724</v>
      </c>
      <c r="D51" s="31">
        <v>4392925.4530380135</v>
      </c>
      <c r="E51" s="31">
        <v>0</v>
      </c>
      <c r="F51" s="31">
        <v>472.43645981510667</v>
      </c>
      <c r="G51" s="31">
        <v>0</v>
      </c>
      <c r="H51" s="31">
        <v>2044017</v>
      </c>
      <c r="I51" s="46">
        <f t="shared" si="0"/>
        <v>2044489.4364598151</v>
      </c>
      <c r="J51" s="31"/>
      <c r="K51" s="31">
        <v>300407.64470453095</v>
      </c>
      <c r="L51" s="31">
        <v>0</v>
      </c>
      <c r="M51" s="31">
        <v>1903116.9187346199</v>
      </c>
      <c r="N51" s="31">
        <v>0</v>
      </c>
      <c r="O51" s="46">
        <f t="shared" si="1"/>
        <v>2203524.5634391508</v>
      </c>
      <c r="P51" s="31"/>
      <c r="Q51" s="46">
        <f t="shared" si="2"/>
        <v>-59424.230042564915</v>
      </c>
      <c r="R51" s="31">
        <v>440190</v>
      </c>
      <c r="S51" s="31">
        <v>380765.76995743508</v>
      </c>
      <c r="T51" s="33"/>
      <c r="U51" s="33"/>
      <c r="V51" s="33"/>
      <c r="W51" s="33"/>
      <c r="X51" s="33"/>
      <c r="Y51" s="33"/>
      <c r="Z51" s="33"/>
      <c r="AA51" s="33"/>
      <c r="AB51" s="34"/>
      <c r="AC51" s="34"/>
      <c r="AD51" s="34"/>
      <c r="AE51" s="34"/>
      <c r="AF51" s="34"/>
      <c r="AG51" s="34"/>
      <c r="AH51" s="34"/>
      <c r="AI51" s="34"/>
    </row>
    <row r="52" spans="1:35">
      <c r="A52" s="32">
        <v>21550</v>
      </c>
      <c r="B52" s="30" t="s">
        <v>420</v>
      </c>
      <c r="C52" s="30">
        <v>1267142058</v>
      </c>
      <c r="D52" s="31">
        <v>1108129361.2750225</v>
      </c>
      <c r="E52" s="31">
        <v>0</v>
      </c>
      <c r="F52" s="31">
        <v>119173.58129714364</v>
      </c>
      <c r="G52" s="31">
        <v>0</v>
      </c>
      <c r="H52" s="31">
        <v>9328150.2100000009</v>
      </c>
      <c r="I52" s="46">
        <f t="shared" si="0"/>
        <v>9447323.7912971452</v>
      </c>
      <c r="J52" s="31"/>
      <c r="K52" s="31">
        <v>75778772.202488035</v>
      </c>
      <c r="L52" s="31">
        <v>0</v>
      </c>
      <c r="M52" s="31">
        <v>480067221.99542129</v>
      </c>
      <c r="N52" s="31">
        <v>16110708.400000006</v>
      </c>
      <c r="O52" s="46">
        <f t="shared" si="1"/>
        <v>571956702.59790933</v>
      </c>
      <c r="P52" s="31"/>
      <c r="Q52" s="46">
        <f t="shared" si="2"/>
        <v>-14989948.728278324</v>
      </c>
      <c r="R52" s="31">
        <v>-2162048</v>
      </c>
      <c r="S52" s="31">
        <v>-17151996.728278324</v>
      </c>
      <c r="T52" s="33"/>
      <c r="U52" s="33"/>
      <c r="V52" s="33"/>
      <c r="W52" s="33"/>
      <c r="X52" s="33"/>
      <c r="Y52" s="33"/>
      <c r="Z52" s="33"/>
      <c r="AA52" s="33"/>
      <c r="AB52" s="34"/>
      <c r="AC52" s="34"/>
      <c r="AD52" s="34"/>
      <c r="AE52" s="34"/>
      <c r="AF52" s="34"/>
      <c r="AG52" s="34"/>
      <c r="AH52" s="34"/>
      <c r="AI52" s="34"/>
    </row>
    <row r="53" spans="1:35">
      <c r="A53" s="32">
        <v>21570</v>
      </c>
      <c r="B53" s="30" t="s">
        <v>421</v>
      </c>
      <c r="C53" s="30">
        <v>5376185</v>
      </c>
      <c r="D53" s="31">
        <v>4622772.1910985233</v>
      </c>
      <c r="E53" s="31">
        <v>0</v>
      </c>
      <c r="F53" s="31">
        <v>497.15519705791024</v>
      </c>
      <c r="G53" s="31">
        <v>0</v>
      </c>
      <c r="H53" s="31">
        <v>208267.85</v>
      </c>
      <c r="I53" s="46">
        <f t="shared" si="0"/>
        <v>208765.00519705791</v>
      </c>
      <c r="J53" s="31"/>
      <c r="K53" s="31">
        <v>316125.52058161062</v>
      </c>
      <c r="L53" s="31">
        <v>0</v>
      </c>
      <c r="M53" s="31">
        <v>2002691.466971108</v>
      </c>
      <c r="N53" s="31">
        <v>34099.819999999978</v>
      </c>
      <c r="O53" s="46">
        <f t="shared" si="1"/>
        <v>2352916.8075527186</v>
      </c>
      <c r="P53" s="31"/>
      <c r="Q53" s="46">
        <f t="shared" si="2"/>
        <v>-62533.414140788256</v>
      </c>
      <c r="R53" s="31">
        <v>45246</v>
      </c>
      <c r="S53" s="31">
        <v>-17287.414140788256</v>
      </c>
      <c r="T53" s="33"/>
      <c r="U53" s="33"/>
      <c r="V53" s="33"/>
      <c r="W53" s="33"/>
      <c r="X53" s="33"/>
      <c r="Y53" s="33"/>
      <c r="Z53" s="33"/>
      <c r="AA53" s="33"/>
      <c r="AB53" s="34"/>
      <c r="AC53" s="34"/>
      <c r="AD53" s="34"/>
      <c r="AE53" s="34"/>
      <c r="AF53" s="34"/>
      <c r="AG53" s="34"/>
      <c r="AH53" s="34"/>
      <c r="AI53" s="34"/>
    </row>
    <row r="54" spans="1:35">
      <c r="A54" s="32">
        <v>21800</v>
      </c>
      <c r="B54" s="30" t="s">
        <v>422</v>
      </c>
      <c r="C54" s="30">
        <v>170592206</v>
      </c>
      <c r="D54" s="31">
        <v>160022367.46234575</v>
      </c>
      <c r="E54" s="31">
        <v>0</v>
      </c>
      <c r="F54" s="31">
        <v>17209.577920103824</v>
      </c>
      <c r="G54" s="31">
        <v>0</v>
      </c>
      <c r="H54" s="31">
        <v>15239769.789999999</v>
      </c>
      <c r="I54" s="46">
        <f t="shared" si="0"/>
        <v>15256979.367920103</v>
      </c>
      <c r="J54" s="31"/>
      <c r="K54" s="31">
        <v>10943035.114946006</v>
      </c>
      <c r="L54" s="31">
        <v>0</v>
      </c>
      <c r="M54" s="31">
        <v>69325383.813199222</v>
      </c>
      <c r="N54" s="31">
        <v>18846067.960000001</v>
      </c>
      <c r="O54" s="46">
        <f t="shared" si="1"/>
        <v>99114486.888145238</v>
      </c>
      <c r="P54" s="31"/>
      <c r="Q54" s="46">
        <f t="shared" si="2"/>
        <v>-2164663.4081965815</v>
      </c>
      <c r="R54" s="31">
        <v>-1663563</v>
      </c>
      <c r="S54" s="31">
        <v>-3828226.4081965815</v>
      </c>
      <c r="T54" s="33"/>
      <c r="U54" s="33"/>
      <c r="V54" s="33"/>
      <c r="W54" s="33"/>
      <c r="X54" s="33"/>
      <c r="Y54" s="33"/>
      <c r="Z54" s="33"/>
      <c r="AA54" s="33"/>
      <c r="AB54" s="34"/>
      <c r="AC54" s="34"/>
      <c r="AD54" s="34"/>
      <c r="AE54" s="34"/>
      <c r="AF54" s="34"/>
      <c r="AG54" s="34"/>
      <c r="AH54" s="34"/>
      <c r="AI54" s="34"/>
    </row>
    <row r="55" spans="1:35">
      <c r="A55" s="32">
        <v>21900</v>
      </c>
      <c r="B55" s="30" t="s">
        <v>423</v>
      </c>
      <c r="C55" s="30">
        <v>99363488</v>
      </c>
      <c r="D55" s="31">
        <v>89322133.317691296</v>
      </c>
      <c r="E55" s="31">
        <v>0</v>
      </c>
      <c r="F55" s="31">
        <v>9606.1334996487858</v>
      </c>
      <c r="G55" s="31">
        <v>0</v>
      </c>
      <c r="H55" s="31">
        <v>4094130.01</v>
      </c>
      <c r="I55" s="46">
        <f t="shared" si="0"/>
        <v>4103736.1434996487</v>
      </c>
      <c r="J55" s="31"/>
      <c r="K55" s="31">
        <v>6108241.3928767443</v>
      </c>
      <c r="L55" s="31">
        <v>0</v>
      </c>
      <c r="M55" s="31">
        <v>38696410.505572997</v>
      </c>
      <c r="N55" s="31">
        <v>9757659.870000001</v>
      </c>
      <c r="O55" s="46">
        <f t="shared" si="1"/>
        <v>54562311.768449739</v>
      </c>
      <c r="P55" s="31"/>
      <c r="Q55" s="46">
        <f t="shared" si="2"/>
        <v>-1208283.3046503691</v>
      </c>
      <c r="R55" s="31">
        <v>-1620585</v>
      </c>
      <c r="S55" s="31">
        <v>-2828868.3046503691</v>
      </c>
      <c r="T55" s="33"/>
      <c r="U55" s="33"/>
      <c r="V55" s="33"/>
      <c r="W55" s="33"/>
      <c r="X55" s="33"/>
      <c r="Y55" s="33"/>
      <c r="Z55" s="33"/>
      <c r="AA55" s="33"/>
      <c r="AB55" s="34"/>
      <c r="AC55" s="34"/>
      <c r="AD55" s="34"/>
      <c r="AE55" s="34"/>
      <c r="AF55" s="34"/>
      <c r="AG55" s="34"/>
      <c r="AH55" s="34"/>
      <c r="AI55" s="34"/>
    </row>
    <row r="56" spans="1:35">
      <c r="A56" s="32">
        <v>22000</v>
      </c>
      <c r="B56" s="30" t="s">
        <v>424</v>
      </c>
      <c r="C56" s="30">
        <v>106617885</v>
      </c>
      <c r="D56" s="31">
        <v>89378397.703986853</v>
      </c>
      <c r="E56" s="31">
        <v>0</v>
      </c>
      <c r="F56" s="31">
        <v>9612.1843214374348</v>
      </c>
      <c r="G56" s="31">
        <v>0</v>
      </c>
      <c r="H56" s="31">
        <v>0</v>
      </c>
      <c r="I56" s="46">
        <f t="shared" si="0"/>
        <v>9612.1843214374348</v>
      </c>
      <c r="J56" s="31"/>
      <c r="K56" s="31">
        <v>6112088.9221778624</v>
      </c>
      <c r="L56" s="31">
        <v>0</v>
      </c>
      <c r="M56" s="31">
        <v>38720785.045426957</v>
      </c>
      <c r="N56" s="31">
        <v>5168784.0500000007</v>
      </c>
      <c r="O56" s="46">
        <f t="shared" si="1"/>
        <v>50001658.017604813</v>
      </c>
      <c r="P56" s="31"/>
      <c r="Q56" s="46">
        <f t="shared" si="2"/>
        <v>-1209044.3920271918</v>
      </c>
      <c r="R56" s="31">
        <v>-1106445</v>
      </c>
      <c r="S56" s="31">
        <v>-2315489.3920271918</v>
      </c>
      <c r="T56" s="33"/>
      <c r="U56" s="33"/>
      <c r="V56" s="33"/>
      <c r="W56" s="33"/>
      <c r="X56" s="33"/>
      <c r="Y56" s="33"/>
      <c r="Z56" s="33"/>
      <c r="AA56" s="33"/>
      <c r="AB56" s="34"/>
      <c r="AC56" s="34"/>
      <c r="AD56" s="34"/>
      <c r="AE56" s="34"/>
      <c r="AF56" s="34"/>
      <c r="AG56" s="34"/>
      <c r="AH56" s="34"/>
      <c r="AI56" s="34"/>
    </row>
    <row r="57" spans="1:35">
      <c r="A57" s="32">
        <v>23000</v>
      </c>
      <c r="B57" s="30" t="s">
        <v>425</v>
      </c>
      <c r="C57" s="30">
        <v>77954552</v>
      </c>
      <c r="D57" s="31">
        <v>71717145.563972116</v>
      </c>
      <c r="E57" s="31">
        <v>0</v>
      </c>
      <c r="F57" s="31">
        <v>7712.8080856068182</v>
      </c>
      <c r="G57" s="31">
        <v>0</v>
      </c>
      <c r="H57" s="31">
        <v>5169434.6899999995</v>
      </c>
      <c r="I57" s="46">
        <f t="shared" si="0"/>
        <v>5177147.4980856059</v>
      </c>
      <c r="J57" s="31"/>
      <c r="K57" s="31">
        <v>4904334.6738352608</v>
      </c>
      <c r="L57" s="31">
        <v>0</v>
      </c>
      <c r="M57" s="31">
        <v>31069523.22099793</v>
      </c>
      <c r="N57" s="31">
        <v>4904907.58</v>
      </c>
      <c r="O57" s="46">
        <f t="shared" si="1"/>
        <v>40878765.47483319</v>
      </c>
      <c r="P57" s="31"/>
      <c r="Q57" s="46">
        <f t="shared" si="2"/>
        <v>-970136.13668307196</v>
      </c>
      <c r="R57" s="31">
        <v>-192340</v>
      </c>
      <c r="S57" s="31">
        <v>-1162476.136683072</v>
      </c>
      <c r="T57" s="33"/>
      <c r="U57" s="33"/>
      <c r="V57" s="33"/>
      <c r="W57" s="33"/>
      <c r="X57" s="33"/>
      <c r="Y57" s="33"/>
      <c r="Z57" s="33"/>
      <c r="AA57" s="33"/>
      <c r="AB57" s="34"/>
      <c r="AC57" s="34"/>
      <c r="AD57" s="34"/>
      <c r="AE57" s="34"/>
      <c r="AF57" s="34"/>
      <c r="AG57" s="34"/>
      <c r="AH57" s="34"/>
      <c r="AI57" s="34"/>
    </row>
    <row r="58" spans="1:35">
      <c r="A58" s="32">
        <v>23100</v>
      </c>
      <c r="B58" s="30" t="s">
        <v>426</v>
      </c>
      <c r="C58" s="30">
        <v>451110687</v>
      </c>
      <c r="D58" s="31">
        <v>416554875.75648391</v>
      </c>
      <c r="E58" s="31">
        <v>0</v>
      </c>
      <c r="F58" s="31">
        <v>44798.322303280438</v>
      </c>
      <c r="G58" s="31">
        <v>0</v>
      </c>
      <c r="H58" s="31">
        <v>32233244.549999997</v>
      </c>
      <c r="I58" s="46">
        <f t="shared" si="0"/>
        <v>32278042.872303277</v>
      </c>
      <c r="J58" s="31"/>
      <c r="K58" s="31">
        <v>28485859.230910711</v>
      </c>
      <c r="L58" s="31">
        <v>0</v>
      </c>
      <c r="M58" s="31">
        <v>180461188.66368937</v>
      </c>
      <c r="N58" s="31">
        <v>29093847.649999999</v>
      </c>
      <c r="O58" s="46">
        <f t="shared" si="1"/>
        <v>238040895.5446001</v>
      </c>
      <c r="P58" s="31"/>
      <c r="Q58" s="46">
        <f t="shared" si="2"/>
        <v>-5634844.1250976957</v>
      </c>
      <c r="R58" s="31">
        <v>-826811</v>
      </c>
      <c r="S58" s="31">
        <v>-6461655.1250976957</v>
      </c>
      <c r="T58" s="33"/>
      <c r="U58" s="33"/>
      <c r="V58" s="33"/>
      <c r="W58" s="33"/>
      <c r="X58" s="33"/>
      <c r="Y58" s="33"/>
      <c r="Z58" s="33"/>
      <c r="AA58" s="33"/>
      <c r="AB58" s="34"/>
      <c r="AC58" s="34"/>
      <c r="AD58" s="34"/>
      <c r="AE58" s="34"/>
      <c r="AF58" s="34"/>
      <c r="AG58" s="34"/>
      <c r="AH58" s="34"/>
      <c r="AI58" s="34"/>
    </row>
    <row r="59" spans="1:35" ht="26.25">
      <c r="A59" s="32">
        <v>23200</v>
      </c>
      <c r="B59" s="30" t="s">
        <v>427</v>
      </c>
      <c r="C59" s="30">
        <v>230381927</v>
      </c>
      <c r="D59" s="31">
        <v>211944550.94158906</v>
      </c>
      <c r="E59" s="31">
        <v>0</v>
      </c>
      <c r="F59" s="31">
        <v>22793.54024161883</v>
      </c>
      <c r="G59" s="31">
        <v>0</v>
      </c>
      <c r="H59" s="31">
        <v>15727220.119999997</v>
      </c>
      <c r="I59" s="46">
        <f t="shared" si="0"/>
        <v>15750013.660241617</v>
      </c>
      <c r="J59" s="31"/>
      <c r="K59" s="31">
        <v>14493703.007474164</v>
      </c>
      <c r="L59" s="31">
        <v>0</v>
      </c>
      <c r="M59" s="31">
        <v>91819272.561351359</v>
      </c>
      <c r="N59" s="31">
        <v>22401023.59</v>
      </c>
      <c r="O59" s="46">
        <f t="shared" si="1"/>
        <v>128713999.15882553</v>
      </c>
      <c r="P59" s="31"/>
      <c r="Q59" s="46">
        <f t="shared" si="2"/>
        <v>-2867028.0429510251</v>
      </c>
      <c r="R59" s="31">
        <v>-2454813</v>
      </c>
      <c r="S59" s="31">
        <v>-5321841.0429510251</v>
      </c>
      <c r="T59" s="33"/>
      <c r="U59" s="33"/>
      <c r="V59" s="33"/>
      <c r="W59" s="33"/>
      <c r="X59" s="33"/>
      <c r="Y59" s="33"/>
      <c r="Z59" s="33"/>
      <c r="AA59" s="33"/>
      <c r="AB59" s="34"/>
      <c r="AC59" s="34"/>
      <c r="AD59" s="34"/>
      <c r="AE59" s="34"/>
      <c r="AF59" s="34"/>
      <c r="AG59" s="34"/>
      <c r="AH59" s="34"/>
      <c r="AI59" s="34"/>
    </row>
    <row r="60" spans="1:35">
      <c r="A60" s="32">
        <v>30000</v>
      </c>
      <c r="B60" s="30" t="s">
        <v>428</v>
      </c>
      <c r="C60" s="30">
        <v>29604942</v>
      </c>
      <c r="D60" s="31">
        <v>24475793.755833395</v>
      </c>
      <c r="E60" s="31">
        <v>0</v>
      </c>
      <c r="F60" s="31">
        <v>2632.2450567490578</v>
      </c>
      <c r="G60" s="31">
        <v>0</v>
      </c>
      <c r="H60" s="31">
        <v>801627.85</v>
      </c>
      <c r="I60" s="46">
        <f t="shared" si="0"/>
        <v>804260.09505674907</v>
      </c>
      <c r="J60" s="31"/>
      <c r="K60" s="31">
        <v>1673762.7279922392</v>
      </c>
      <c r="L60" s="31">
        <v>0</v>
      </c>
      <c r="M60" s="31">
        <v>10603479.045023778</v>
      </c>
      <c r="N60" s="31">
        <v>1645825.48</v>
      </c>
      <c r="O60" s="46">
        <f t="shared" si="1"/>
        <v>13923067.253016017</v>
      </c>
      <c r="P60" s="31"/>
      <c r="Q60" s="46">
        <f t="shared" si="2"/>
        <v>-331090.31390565587</v>
      </c>
      <c r="R60" s="31">
        <v>-128757</v>
      </c>
      <c r="S60" s="31">
        <v>-459847.31390565587</v>
      </c>
      <c r="T60" s="33"/>
      <c r="U60" s="33"/>
      <c r="V60" s="33"/>
      <c r="W60" s="33"/>
      <c r="X60" s="33"/>
      <c r="Y60" s="33"/>
      <c r="Z60" s="33"/>
      <c r="AA60" s="33"/>
      <c r="AB60" s="34"/>
      <c r="AC60" s="34"/>
      <c r="AD60" s="34"/>
      <c r="AE60" s="34"/>
      <c r="AF60" s="34"/>
      <c r="AG60" s="34"/>
      <c r="AH60" s="34"/>
      <c r="AI60" s="34"/>
    </row>
    <row r="61" spans="1:35">
      <c r="A61" s="32">
        <v>30100</v>
      </c>
      <c r="B61" s="30" t="s">
        <v>429</v>
      </c>
      <c r="C61" s="30">
        <v>257905302</v>
      </c>
      <c r="D61" s="31">
        <v>215029270.69841447</v>
      </c>
      <c r="E61" s="31">
        <v>0</v>
      </c>
      <c r="F61" s="31">
        <v>23125.285954405474</v>
      </c>
      <c r="G61" s="31">
        <v>0</v>
      </c>
      <c r="H61" s="31">
        <v>3475336.2199999997</v>
      </c>
      <c r="I61" s="46">
        <f t="shared" si="0"/>
        <v>3498461.5059544053</v>
      </c>
      <c r="J61" s="31"/>
      <c r="K61" s="31">
        <v>14704649.783804812</v>
      </c>
      <c r="L61" s="31">
        <v>0</v>
      </c>
      <c r="M61" s="31">
        <v>93155644.608015627</v>
      </c>
      <c r="N61" s="31">
        <v>12220975.419999998</v>
      </c>
      <c r="O61" s="46">
        <f t="shared" si="1"/>
        <v>120081269.81182043</v>
      </c>
      <c r="P61" s="31"/>
      <c r="Q61" s="46">
        <f t="shared" si="2"/>
        <v>-2908755.8417749852</v>
      </c>
      <c r="R61" s="31">
        <v>-1575365</v>
      </c>
      <c r="S61" s="31">
        <v>-4484120.8417749852</v>
      </c>
      <c r="T61" s="33"/>
      <c r="U61" s="33"/>
      <c r="V61" s="33"/>
      <c r="W61" s="33"/>
      <c r="X61" s="33"/>
      <c r="Y61" s="33"/>
      <c r="Z61" s="33"/>
      <c r="AA61" s="33"/>
      <c r="AB61" s="34"/>
      <c r="AC61" s="34"/>
      <c r="AD61" s="34"/>
      <c r="AE61" s="34"/>
      <c r="AF61" s="34"/>
      <c r="AG61" s="34"/>
      <c r="AH61" s="34"/>
      <c r="AI61" s="34"/>
    </row>
    <row r="62" spans="1:35">
      <c r="A62" s="32">
        <v>30102</v>
      </c>
      <c r="B62" s="30" t="s">
        <v>430</v>
      </c>
      <c r="C62" s="30">
        <v>4797110</v>
      </c>
      <c r="D62" s="31">
        <v>4228204.9472885942</v>
      </c>
      <c r="E62" s="31">
        <v>0</v>
      </c>
      <c r="F62" s="31">
        <v>454.72148324225321</v>
      </c>
      <c r="G62" s="31">
        <v>0</v>
      </c>
      <c r="H62" s="31">
        <v>105931.34999999999</v>
      </c>
      <c r="I62" s="46">
        <f t="shared" si="0"/>
        <v>106386.07148324224</v>
      </c>
      <c r="J62" s="31"/>
      <c r="K62" s="31">
        <v>289143.24231202813</v>
      </c>
      <c r="L62" s="31">
        <v>0</v>
      </c>
      <c r="M62" s="31">
        <v>1831755.6363222103</v>
      </c>
      <c r="N62" s="31">
        <v>0</v>
      </c>
      <c r="O62" s="46">
        <f t="shared" si="1"/>
        <v>2120898.8786342386</v>
      </c>
      <c r="P62" s="31"/>
      <c r="Q62" s="46">
        <f t="shared" si="2"/>
        <v>-57195.996337918332</v>
      </c>
      <c r="R62" s="31">
        <v>23488</v>
      </c>
      <c r="S62" s="31">
        <v>-33707.996337918332</v>
      </c>
      <c r="T62" s="33"/>
      <c r="U62" s="33"/>
      <c r="V62" s="33"/>
      <c r="W62" s="33"/>
      <c r="X62" s="33"/>
      <c r="Y62" s="33"/>
      <c r="Z62" s="33"/>
      <c r="AA62" s="33"/>
      <c r="AB62" s="34"/>
      <c r="AC62" s="34"/>
      <c r="AD62" s="34"/>
      <c r="AE62" s="34"/>
      <c r="AF62" s="34"/>
      <c r="AG62" s="34"/>
      <c r="AH62" s="34"/>
      <c r="AI62" s="34"/>
    </row>
    <row r="63" spans="1:35">
      <c r="A63" s="32">
        <v>30103</v>
      </c>
      <c r="B63" s="30" t="s">
        <v>431</v>
      </c>
      <c r="C63" s="30">
        <v>6459441</v>
      </c>
      <c r="D63" s="31">
        <v>5372824.2355265459</v>
      </c>
      <c r="E63" s="31">
        <v>0</v>
      </c>
      <c r="F63" s="31">
        <v>577.81953114021269</v>
      </c>
      <c r="G63" s="31">
        <v>0</v>
      </c>
      <c r="H63" s="31">
        <v>907208.39000000013</v>
      </c>
      <c r="I63" s="46">
        <f t="shared" si="0"/>
        <v>907786.2095311404</v>
      </c>
      <c r="J63" s="31"/>
      <c r="K63" s="31">
        <v>367417.46071427409</v>
      </c>
      <c r="L63" s="31">
        <v>0</v>
      </c>
      <c r="M63" s="31">
        <v>2327631.7964930311</v>
      </c>
      <c r="N63" s="31">
        <v>329384.62</v>
      </c>
      <c r="O63" s="46">
        <f t="shared" si="1"/>
        <v>3024433.8772073053</v>
      </c>
      <c r="P63" s="31"/>
      <c r="Q63" s="46">
        <f t="shared" si="2"/>
        <v>-72679.574211950065</v>
      </c>
      <c r="R63" s="31">
        <v>160929</v>
      </c>
      <c r="S63" s="31">
        <v>88249.425788049935</v>
      </c>
      <c r="T63" s="33"/>
      <c r="U63" s="33"/>
      <c r="V63" s="33"/>
      <c r="W63" s="33"/>
      <c r="X63" s="33"/>
      <c r="Y63" s="33"/>
      <c r="Z63" s="33"/>
      <c r="AA63" s="33"/>
      <c r="AB63" s="34"/>
      <c r="AC63" s="34"/>
      <c r="AD63" s="34"/>
      <c r="AE63" s="34"/>
      <c r="AF63" s="34"/>
      <c r="AG63" s="34"/>
      <c r="AH63" s="34"/>
      <c r="AI63" s="34"/>
    </row>
    <row r="64" spans="1:35">
      <c r="A64" s="32">
        <v>30104</v>
      </c>
      <c r="B64" s="30" t="s">
        <v>432</v>
      </c>
      <c r="C64" s="30">
        <v>3834837</v>
      </c>
      <c r="D64" s="31">
        <v>3485484.5522624641</v>
      </c>
      <c r="E64" s="31">
        <v>0</v>
      </c>
      <c r="F64" s="31">
        <v>374.8458678501039</v>
      </c>
      <c r="G64" s="31">
        <v>0</v>
      </c>
      <c r="H64" s="31">
        <v>487092.88999999996</v>
      </c>
      <c r="I64" s="46">
        <f t="shared" si="0"/>
        <v>487467.73586785008</v>
      </c>
      <c r="J64" s="31"/>
      <c r="K64" s="31">
        <v>238352.82385306465</v>
      </c>
      <c r="L64" s="31">
        <v>0</v>
      </c>
      <c r="M64" s="31">
        <v>1509992.5041824288</v>
      </c>
      <c r="N64" s="31">
        <v>0</v>
      </c>
      <c r="O64" s="46">
        <f t="shared" si="1"/>
        <v>1748345.3280354934</v>
      </c>
      <c r="P64" s="31"/>
      <c r="Q64" s="46">
        <f t="shared" si="2"/>
        <v>-47149.043260435516</v>
      </c>
      <c r="R64" s="31">
        <v>113402</v>
      </c>
      <c r="S64" s="31">
        <v>66252.956739564484</v>
      </c>
      <c r="T64" s="33"/>
      <c r="U64" s="33"/>
      <c r="V64" s="33"/>
      <c r="W64" s="33"/>
      <c r="X64" s="33"/>
      <c r="Y64" s="33"/>
      <c r="Z64" s="33"/>
      <c r="AA64" s="33"/>
      <c r="AB64" s="34"/>
      <c r="AC64" s="34"/>
      <c r="AD64" s="34"/>
      <c r="AE64" s="34"/>
      <c r="AF64" s="34"/>
      <c r="AG64" s="34"/>
      <c r="AH64" s="34"/>
      <c r="AI64" s="34"/>
    </row>
    <row r="65" spans="1:35">
      <c r="A65" s="32">
        <v>30105</v>
      </c>
      <c r="B65" s="30" t="s">
        <v>433</v>
      </c>
      <c r="C65" s="30">
        <v>23973545</v>
      </c>
      <c r="D65" s="31">
        <v>22069831.396998797</v>
      </c>
      <c r="E65" s="31">
        <v>0</v>
      </c>
      <c r="F65" s="31">
        <v>2373.4961500238769</v>
      </c>
      <c r="G65" s="31">
        <v>0</v>
      </c>
      <c r="H65" s="31">
        <v>2142567.66</v>
      </c>
      <c r="I65" s="46">
        <f t="shared" si="0"/>
        <v>2144941.1561500239</v>
      </c>
      <c r="J65" s="31"/>
      <c r="K65" s="31">
        <v>1509232.3493046914</v>
      </c>
      <c r="L65" s="31">
        <v>0</v>
      </c>
      <c r="M65" s="31">
        <v>9561160.2064534109</v>
      </c>
      <c r="N65" s="31">
        <v>0</v>
      </c>
      <c r="O65" s="46">
        <f t="shared" si="1"/>
        <v>11070392.555758102</v>
      </c>
      <c r="P65" s="31"/>
      <c r="Q65" s="46">
        <f t="shared" si="2"/>
        <v>-298544.23445506277</v>
      </c>
      <c r="R65" s="31">
        <v>453070</v>
      </c>
      <c r="S65" s="31">
        <v>154525.76554493723</v>
      </c>
      <c r="T65" s="33"/>
      <c r="U65" s="33"/>
      <c r="V65" s="33"/>
      <c r="W65" s="33"/>
      <c r="X65" s="33"/>
      <c r="Y65" s="33"/>
      <c r="Z65" s="33"/>
      <c r="AA65" s="33"/>
      <c r="AB65" s="34"/>
      <c r="AC65" s="34"/>
      <c r="AD65" s="34"/>
      <c r="AE65" s="34"/>
      <c r="AF65" s="34"/>
      <c r="AG65" s="34"/>
      <c r="AH65" s="34"/>
      <c r="AI65" s="34"/>
    </row>
    <row r="66" spans="1:35">
      <c r="A66" s="32">
        <v>30200</v>
      </c>
      <c r="B66" s="30" t="s">
        <v>434</v>
      </c>
      <c r="C66" s="30">
        <v>58993316</v>
      </c>
      <c r="D66" s="31">
        <v>49605482.425917767</v>
      </c>
      <c r="E66" s="31">
        <v>0</v>
      </c>
      <c r="F66" s="31">
        <v>5334.8130065188534</v>
      </c>
      <c r="G66" s="31">
        <v>0</v>
      </c>
      <c r="H66" s="31">
        <v>2847124.05</v>
      </c>
      <c r="I66" s="46">
        <f t="shared" si="0"/>
        <v>2852458.8630065187</v>
      </c>
      <c r="J66" s="31"/>
      <c r="K66" s="31">
        <v>3392241.595525098</v>
      </c>
      <c r="L66" s="31">
        <v>0</v>
      </c>
      <c r="M66" s="31">
        <v>21490239.96785713</v>
      </c>
      <c r="N66" s="31">
        <v>2195269.66</v>
      </c>
      <c r="O66" s="46">
        <f t="shared" si="1"/>
        <v>27077751.223382227</v>
      </c>
      <c r="P66" s="31"/>
      <c r="Q66" s="46">
        <f t="shared" si="2"/>
        <v>-671026.01576836919</v>
      </c>
      <c r="R66" s="31">
        <v>272730</v>
      </c>
      <c r="S66" s="31">
        <v>-398296.01576836919</v>
      </c>
      <c r="T66" s="33"/>
      <c r="U66" s="33"/>
      <c r="V66" s="33"/>
      <c r="W66" s="33"/>
      <c r="X66" s="33"/>
      <c r="Y66" s="33"/>
      <c r="Z66" s="33"/>
      <c r="AA66" s="33"/>
      <c r="AB66" s="34"/>
      <c r="AC66" s="34"/>
      <c r="AD66" s="34"/>
      <c r="AE66" s="34"/>
      <c r="AF66" s="34"/>
      <c r="AG66" s="34"/>
      <c r="AH66" s="34"/>
      <c r="AI66" s="34"/>
    </row>
    <row r="67" spans="1:35">
      <c r="A67" s="32">
        <v>30300</v>
      </c>
      <c r="B67" s="30" t="s">
        <v>435</v>
      </c>
      <c r="C67" s="30">
        <v>18666048</v>
      </c>
      <c r="D67" s="31">
        <v>15680491.027032878</v>
      </c>
      <c r="E67" s="31">
        <v>0</v>
      </c>
      <c r="F67" s="31">
        <v>1686.3556568115953</v>
      </c>
      <c r="G67" s="31">
        <v>0</v>
      </c>
      <c r="H67" s="31">
        <v>0</v>
      </c>
      <c r="I67" s="46">
        <f t="shared" si="0"/>
        <v>1686.3556568115953</v>
      </c>
      <c r="J67" s="31"/>
      <c r="K67" s="31">
        <v>1072301.0903840803</v>
      </c>
      <c r="L67" s="31">
        <v>0</v>
      </c>
      <c r="M67" s="31">
        <v>6793150.5175066032</v>
      </c>
      <c r="N67" s="31">
        <v>1078205.17</v>
      </c>
      <c r="O67" s="46">
        <f t="shared" si="1"/>
        <v>8943656.7778906822</v>
      </c>
      <c r="P67" s="31"/>
      <c r="Q67" s="46">
        <f t="shared" si="2"/>
        <v>-212113.99840556609</v>
      </c>
      <c r="R67" s="31">
        <v>-234636</v>
      </c>
      <c r="S67" s="31">
        <v>-446749.99840556609</v>
      </c>
      <c r="T67" s="33"/>
      <c r="U67" s="33"/>
      <c r="V67" s="33"/>
      <c r="W67" s="33"/>
      <c r="X67" s="33"/>
      <c r="Y67" s="33"/>
      <c r="Z67" s="33"/>
      <c r="AA67" s="33"/>
      <c r="AB67" s="34"/>
      <c r="AC67" s="34"/>
      <c r="AD67" s="34"/>
      <c r="AE67" s="34"/>
      <c r="AF67" s="34"/>
      <c r="AG67" s="34"/>
      <c r="AH67" s="34"/>
      <c r="AI67" s="34"/>
    </row>
    <row r="68" spans="1:35">
      <c r="A68" s="32">
        <v>30400</v>
      </c>
      <c r="B68" s="30" t="s">
        <v>436</v>
      </c>
      <c r="C68" s="30">
        <v>35396207</v>
      </c>
      <c r="D68" s="31">
        <v>29474550.653614387</v>
      </c>
      <c r="E68" s="31">
        <v>0</v>
      </c>
      <c r="F68" s="31">
        <v>3169.8354679967047</v>
      </c>
      <c r="G68" s="31">
        <v>0</v>
      </c>
      <c r="H68" s="31">
        <v>251787.58999999985</v>
      </c>
      <c r="I68" s="46">
        <f t="shared" si="0"/>
        <v>254957.42546799657</v>
      </c>
      <c r="J68" s="31"/>
      <c r="K68" s="31">
        <v>2015599.7431156044</v>
      </c>
      <c r="L68" s="31">
        <v>0</v>
      </c>
      <c r="M68" s="31">
        <v>12769055.781830458</v>
      </c>
      <c r="N68" s="31">
        <v>1604824.98</v>
      </c>
      <c r="O68" s="46">
        <f t="shared" si="1"/>
        <v>16389480.504946062</v>
      </c>
      <c r="P68" s="31"/>
      <c r="Q68" s="46">
        <f t="shared" si="2"/>
        <v>-398709.76960803685</v>
      </c>
      <c r="R68" s="31">
        <v>-258018</v>
      </c>
      <c r="S68" s="31">
        <v>-656727.76960803685</v>
      </c>
      <c r="T68" s="33"/>
      <c r="U68" s="33"/>
      <c r="V68" s="33"/>
      <c r="W68" s="33"/>
      <c r="X68" s="33"/>
      <c r="Y68" s="33"/>
      <c r="Z68" s="33"/>
      <c r="AA68" s="33"/>
      <c r="AB68" s="34"/>
      <c r="AC68" s="34"/>
      <c r="AD68" s="34"/>
      <c r="AE68" s="34"/>
      <c r="AF68" s="34"/>
      <c r="AG68" s="34"/>
      <c r="AH68" s="34"/>
      <c r="AI68" s="34"/>
    </row>
    <row r="69" spans="1:35">
      <c r="A69" s="32">
        <v>30405</v>
      </c>
      <c r="B69" s="30" t="s">
        <v>437</v>
      </c>
      <c r="C69" s="30">
        <v>22715152</v>
      </c>
      <c r="D69" s="31">
        <v>19360308.882791363</v>
      </c>
      <c r="E69" s="31">
        <v>0</v>
      </c>
      <c r="F69" s="31">
        <v>2082.1010806519075</v>
      </c>
      <c r="G69" s="31">
        <v>0</v>
      </c>
      <c r="H69" s="31">
        <v>0</v>
      </c>
      <c r="I69" s="46">
        <f t="shared" si="0"/>
        <v>2082.1010806519075</v>
      </c>
      <c r="J69" s="31"/>
      <c r="K69" s="31">
        <v>1323943.2915913952</v>
      </c>
      <c r="L69" s="31">
        <v>0</v>
      </c>
      <c r="M69" s="31">
        <v>8387332.7529696645</v>
      </c>
      <c r="N69" s="31">
        <v>1984020.48</v>
      </c>
      <c r="O69" s="46">
        <f t="shared" si="1"/>
        <v>11695296.524561061</v>
      </c>
      <c r="P69" s="31"/>
      <c r="Q69" s="46">
        <f t="shared" si="2"/>
        <v>-261891.83967078687</v>
      </c>
      <c r="R69" s="31">
        <v>-470211</v>
      </c>
      <c r="S69" s="31">
        <v>-732102.83967078687</v>
      </c>
      <c r="T69" s="33"/>
      <c r="U69" s="33"/>
      <c r="V69" s="33"/>
      <c r="W69" s="33"/>
      <c r="X69" s="33"/>
      <c r="Y69" s="33"/>
      <c r="Z69" s="33"/>
      <c r="AA69" s="33"/>
      <c r="AB69" s="34"/>
      <c r="AC69" s="34"/>
      <c r="AD69" s="34"/>
      <c r="AE69" s="34"/>
      <c r="AF69" s="34"/>
      <c r="AG69" s="34"/>
      <c r="AH69" s="34"/>
      <c r="AI69" s="34"/>
    </row>
    <row r="70" spans="1:35">
      <c r="A70" s="32">
        <v>30500</v>
      </c>
      <c r="B70" s="30" t="s">
        <v>438</v>
      </c>
      <c r="C70" s="30">
        <v>38072097</v>
      </c>
      <c r="D70" s="31">
        <v>31808394.179532368</v>
      </c>
      <c r="E70" s="31">
        <v>0</v>
      </c>
      <c r="F70" s="31">
        <v>3420.8282801791602</v>
      </c>
      <c r="G70" s="31">
        <v>0</v>
      </c>
      <c r="H70" s="31">
        <v>865624.01999999979</v>
      </c>
      <c r="I70" s="46">
        <f t="shared" si="0"/>
        <v>869044.84828017897</v>
      </c>
      <c r="J70" s="31"/>
      <c r="K70" s="31">
        <v>2175198.2626181147</v>
      </c>
      <c r="L70" s="31">
        <v>0</v>
      </c>
      <c r="M70" s="31">
        <v>13780130.726241296</v>
      </c>
      <c r="N70" s="31">
        <v>1661009.52</v>
      </c>
      <c r="O70" s="46">
        <f t="shared" si="1"/>
        <v>17616338.508859411</v>
      </c>
      <c r="P70" s="31"/>
      <c r="Q70" s="46">
        <f t="shared" si="2"/>
        <v>-430280.26824397547</v>
      </c>
      <c r="R70" s="31">
        <v>-115796</v>
      </c>
      <c r="S70" s="31">
        <v>-546076.26824397547</v>
      </c>
      <c r="T70" s="33"/>
      <c r="U70" s="33"/>
      <c r="V70" s="33"/>
      <c r="W70" s="33"/>
      <c r="X70" s="33"/>
      <c r="Y70" s="33"/>
      <c r="Z70" s="33"/>
      <c r="AA70" s="33"/>
      <c r="AB70" s="34"/>
      <c r="AC70" s="34"/>
      <c r="AD70" s="34"/>
      <c r="AE70" s="34"/>
      <c r="AF70" s="34"/>
      <c r="AG70" s="34"/>
      <c r="AH70" s="34"/>
      <c r="AI70" s="34"/>
    </row>
    <row r="71" spans="1:35">
      <c r="A71" s="32">
        <v>30600</v>
      </c>
      <c r="B71" s="30" t="s">
        <v>439</v>
      </c>
      <c r="C71" s="30">
        <v>29656746</v>
      </c>
      <c r="D71" s="31">
        <v>24164446.40242276</v>
      </c>
      <c r="E71" s="31">
        <v>0</v>
      </c>
      <c r="F71" s="31">
        <v>2598.7611799222418</v>
      </c>
      <c r="G71" s="31">
        <v>0</v>
      </c>
      <c r="H71" s="31">
        <v>672451.79999999993</v>
      </c>
      <c r="I71" s="46">
        <f t="shared" ref="I71:I134" si="3">SUM(E71:H71)</f>
        <v>675050.5611799222</v>
      </c>
      <c r="J71" s="31"/>
      <c r="K71" s="31">
        <v>1652471.3725852983</v>
      </c>
      <c r="L71" s="31">
        <v>0</v>
      </c>
      <c r="M71" s="31">
        <v>10468595.864079449</v>
      </c>
      <c r="N71" s="31">
        <v>2089744.88</v>
      </c>
      <c r="O71" s="46">
        <f t="shared" ref="O71:O134" si="4">SUM(K71:N71)</f>
        <v>14210812.116664749</v>
      </c>
      <c r="P71" s="31"/>
      <c r="Q71" s="46">
        <f t="shared" ref="Q71:Q134" si="5">S71-R71</f>
        <v>-326878.62880401826</v>
      </c>
      <c r="R71" s="31">
        <v>-249835</v>
      </c>
      <c r="S71" s="31">
        <v>-576713.62880401826</v>
      </c>
      <c r="T71" s="33"/>
      <c r="U71" s="33"/>
      <c r="V71" s="33"/>
      <c r="W71" s="33"/>
      <c r="X71" s="33"/>
      <c r="Y71" s="33"/>
      <c r="Z71" s="33"/>
      <c r="AA71" s="33"/>
      <c r="AB71" s="34"/>
      <c r="AC71" s="34"/>
      <c r="AD71" s="34"/>
      <c r="AE71" s="34"/>
      <c r="AF71" s="34"/>
      <c r="AG71" s="34"/>
      <c r="AH71" s="34"/>
      <c r="AI71" s="34"/>
    </row>
    <row r="72" spans="1:35">
      <c r="A72" s="32">
        <v>30601</v>
      </c>
      <c r="B72" s="30" t="s">
        <v>440</v>
      </c>
      <c r="C72" s="30">
        <v>598900</v>
      </c>
      <c r="D72" s="31">
        <v>630570.14492628828</v>
      </c>
      <c r="E72" s="31">
        <v>0</v>
      </c>
      <c r="F72" s="31">
        <v>67.814584711679927</v>
      </c>
      <c r="G72" s="31">
        <v>0</v>
      </c>
      <c r="H72" s="31">
        <v>139284.71</v>
      </c>
      <c r="I72" s="46">
        <f t="shared" si="3"/>
        <v>139352.52458471167</v>
      </c>
      <c r="J72" s="31"/>
      <c r="K72" s="31">
        <v>43121.184334131372</v>
      </c>
      <c r="L72" s="31">
        <v>0</v>
      </c>
      <c r="M72" s="31">
        <v>273177.65346110018</v>
      </c>
      <c r="N72" s="31">
        <v>110024.41999999998</v>
      </c>
      <c r="O72" s="46">
        <f t="shared" si="4"/>
        <v>426323.25779523153</v>
      </c>
      <c r="P72" s="31"/>
      <c r="Q72" s="46">
        <f t="shared" si="5"/>
        <v>-8529.8867147658239</v>
      </c>
      <c r="R72" s="31">
        <v>351</v>
      </c>
      <c r="S72" s="31">
        <v>-8178.8867147658239</v>
      </c>
      <c r="T72" s="33"/>
      <c r="U72" s="33"/>
      <c r="V72" s="33"/>
      <c r="W72" s="33"/>
      <c r="X72" s="33"/>
      <c r="Y72" s="33"/>
      <c r="Z72" s="33"/>
      <c r="AA72" s="33"/>
      <c r="AB72" s="34"/>
      <c r="AC72" s="34"/>
      <c r="AD72" s="34"/>
      <c r="AE72" s="34"/>
      <c r="AF72" s="34"/>
      <c r="AG72" s="34"/>
      <c r="AH72" s="34"/>
      <c r="AI72" s="34"/>
    </row>
    <row r="73" spans="1:35">
      <c r="A73" s="32">
        <v>30700</v>
      </c>
      <c r="B73" s="30" t="s">
        <v>441</v>
      </c>
      <c r="C73" s="30">
        <v>76141522</v>
      </c>
      <c r="D73" s="31">
        <v>63482083.068744473</v>
      </c>
      <c r="E73" s="31">
        <v>0</v>
      </c>
      <c r="F73" s="31">
        <v>6827.1696763411646</v>
      </c>
      <c r="G73" s="31">
        <v>0</v>
      </c>
      <c r="H73" s="31">
        <v>1907328.19</v>
      </c>
      <c r="I73" s="46">
        <f t="shared" si="3"/>
        <v>1914155.3596763411</v>
      </c>
      <c r="J73" s="31"/>
      <c r="K73" s="31">
        <v>4341184.7664562138</v>
      </c>
      <c r="L73" s="31">
        <v>0</v>
      </c>
      <c r="M73" s="31">
        <v>27501903.90301745</v>
      </c>
      <c r="N73" s="31">
        <v>3476499.96</v>
      </c>
      <c r="O73" s="46">
        <f t="shared" si="4"/>
        <v>35319588.629473664</v>
      </c>
      <c r="P73" s="31"/>
      <c r="Q73" s="46">
        <f t="shared" si="5"/>
        <v>-858738.34027394047</v>
      </c>
      <c r="R73" s="31">
        <v>-218471</v>
      </c>
      <c r="S73" s="31">
        <v>-1077209.3402739405</v>
      </c>
      <c r="T73" s="33"/>
      <c r="U73" s="33"/>
      <c r="V73" s="33"/>
      <c r="W73" s="33"/>
      <c r="X73" s="33"/>
      <c r="Y73" s="33"/>
      <c r="Z73" s="33"/>
      <c r="AA73" s="33"/>
      <c r="AB73" s="34"/>
      <c r="AC73" s="34"/>
      <c r="AD73" s="34"/>
      <c r="AE73" s="34"/>
      <c r="AF73" s="34"/>
      <c r="AG73" s="34"/>
      <c r="AH73" s="34"/>
      <c r="AI73" s="34"/>
    </row>
    <row r="74" spans="1:35">
      <c r="A74" s="32">
        <v>30705</v>
      </c>
      <c r="B74" s="30" t="s">
        <v>442</v>
      </c>
      <c r="C74" s="30">
        <v>13460453</v>
      </c>
      <c r="D74" s="31">
        <v>11745821.289740242</v>
      </c>
      <c r="E74" s="31">
        <v>0</v>
      </c>
      <c r="F74" s="31">
        <v>1263.2023190361087</v>
      </c>
      <c r="G74" s="31">
        <v>0</v>
      </c>
      <c r="H74" s="31">
        <v>69050.270000000019</v>
      </c>
      <c r="I74" s="46">
        <f t="shared" si="3"/>
        <v>70313.472319036126</v>
      </c>
      <c r="J74" s="31"/>
      <c r="K74" s="31">
        <v>803231.0495160576</v>
      </c>
      <c r="L74" s="31">
        <v>0</v>
      </c>
      <c r="M74" s="31">
        <v>5088560.9169183653</v>
      </c>
      <c r="N74" s="31">
        <v>1074111.8399999999</v>
      </c>
      <c r="O74" s="46">
        <f t="shared" si="4"/>
        <v>6965903.8064344227</v>
      </c>
      <c r="P74" s="31"/>
      <c r="Q74" s="46">
        <f t="shared" si="5"/>
        <v>-158888.72172583931</v>
      </c>
      <c r="R74" s="31">
        <v>-254717</v>
      </c>
      <c r="S74" s="31">
        <v>-413605.72172583931</v>
      </c>
      <c r="T74" s="33"/>
      <c r="U74" s="33"/>
      <c r="V74" s="33"/>
      <c r="W74" s="33"/>
      <c r="X74" s="33"/>
      <c r="Y74" s="33"/>
      <c r="Z74" s="33"/>
      <c r="AA74" s="33"/>
      <c r="AB74" s="34"/>
      <c r="AC74" s="34"/>
      <c r="AD74" s="34"/>
      <c r="AE74" s="34"/>
      <c r="AF74" s="34"/>
      <c r="AG74" s="34"/>
      <c r="AH74" s="34"/>
      <c r="AI74" s="34"/>
    </row>
    <row r="75" spans="1:35">
      <c r="A75" s="32">
        <v>30800</v>
      </c>
      <c r="B75" s="30" t="s">
        <v>443</v>
      </c>
      <c r="C75" s="30">
        <v>28066714</v>
      </c>
      <c r="D75" s="31">
        <v>21088269.940325905</v>
      </c>
      <c r="E75" s="31">
        <v>0</v>
      </c>
      <c r="F75" s="31">
        <v>2267.9343588079514</v>
      </c>
      <c r="G75" s="31">
        <v>0</v>
      </c>
      <c r="H75" s="31">
        <v>0</v>
      </c>
      <c r="I75" s="46">
        <f t="shared" si="3"/>
        <v>2267.9343588079514</v>
      </c>
      <c r="J75" s="31"/>
      <c r="K75" s="31">
        <v>1442108.8908773335</v>
      </c>
      <c r="L75" s="31">
        <v>0</v>
      </c>
      <c r="M75" s="31">
        <v>9135925.3909322247</v>
      </c>
      <c r="N75" s="31">
        <v>4798279.8199999994</v>
      </c>
      <c r="O75" s="46">
        <f t="shared" si="4"/>
        <v>15376314.101809558</v>
      </c>
      <c r="P75" s="31"/>
      <c r="Q75" s="46">
        <f t="shared" si="5"/>
        <v>-285266.41045440198</v>
      </c>
      <c r="R75" s="31">
        <v>-988620</v>
      </c>
      <c r="S75" s="31">
        <v>-1273886.410454402</v>
      </c>
      <c r="T75" s="33"/>
      <c r="U75" s="33"/>
      <c r="V75" s="33"/>
      <c r="W75" s="33"/>
      <c r="X75" s="33"/>
      <c r="Y75" s="33"/>
      <c r="Z75" s="33"/>
      <c r="AA75" s="33"/>
      <c r="AB75" s="34"/>
      <c r="AC75" s="34"/>
      <c r="AD75" s="34"/>
      <c r="AE75" s="34"/>
      <c r="AF75" s="34"/>
      <c r="AG75" s="34"/>
      <c r="AH75" s="34"/>
      <c r="AI75" s="34"/>
    </row>
    <row r="76" spans="1:35">
      <c r="A76" s="32">
        <v>30900</v>
      </c>
      <c r="B76" s="30" t="s">
        <v>444</v>
      </c>
      <c r="C76" s="30">
        <v>47452186</v>
      </c>
      <c r="D76" s="31">
        <v>40393512.521800891</v>
      </c>
      <c r="E76" s="31">
        <v>0</v>
      </c>
      <c r="F76" s="31">
        <v>4344.1134458556389</v>
      </c>
      <c r="G76" s="31">
        <v>0</v>
      </c>
      <c r="H76" s="31">
        <v>0</v>
      </c>
      <c r="I76" s="46">
        <f t="shared" si="3"/>
        <v>4344.1134458556389</v>
      </c>
      <c r="J76" s="31"/>
      <c r="K76" s="31">
        <v>2762286.5710015367</v>
      </c>
      <c r="L76" s="31">
        <v>0</v>
      </c>
      <c r="M76" s="31">
        <v>17499402.562930766</v>
      </c>
      <c r="N76" s="31">
        <v>1397762.67</v>
      </c>
      <c r="O76" s="46">
        <f t="shared" si="4"/>
        <v>21659451.803932302</v>
      </c>
      <c r="P76" s="31"/>
      <c r="Q76" s="46">
        <f t="shared" si="5"/>
        <v>-546413.36707703024</v>
      </c>
      <c r="R76" s="31">
        <v>-299366</v>
      </c>
      <c r="S76" s="31">
        <v>-845779.36707703024</v>
      </c>
      <c r="T76" s="33"/>
      <c r="U76" s="33"/>
      <c r="V76" s="33"/>
      <c r="W76" s="33"/>
      <c r="X76" s="33"/>
      <c r="Y76" s="33"/>
      <c r="Z76" s="33"/>
      <c r="AA76" s="33"/>
      <c r="AB76" s="34"/>
      <c r="AC76" s="34"/>
      <c r="AD76" s="34"/>
      <c r="AE76" s="34"/>
      <c r="AF76" s="34"/>
      <c r="AG76" s="34"/>
      <c r="AH76" s="34"/>
      <c r="AI76" s="34"/>
    </row>
    <row r="77" spans="1:35">
      <c r="A77" s="32">
        <v>30905</v>
      </c>
      <c r="B77" s="30" t="s">
        <v>445</v>
      </c>
      <c r="C77" s="30">
        <v>8493812</v>
      </c>
      <c r="D77" s="31">
        <v>7606819.4546920396</v>
      </c>
      <c r="E77" s="31">
        <v>0</v>
      </c>
      <c r="F77" s="31">
        <v>818.07406926812746</v>
      </c>
      <c r="G77" s="31">
        <v>0</v>
      </c>
      <c r="H77" s="31">
        <v>366205.35</v>
      </c>
      <c r="I77" s="46">
        <f t="shared" si="3"/>
        <v>367023.42406926811</v>
      </c>
      <c r="J77" s="31"/>
      <c r="K77" s="31">
        <v>520187.8458721597</v>
      </c>
      <c r="L77" s="31">
        <v>0</v>
      </c>
      <c r="M77" s="31">
        <v>3295449.7258987115</v>
      </c>
      <c r="N77" s="31">
        <v>1205188.27</v>
      </c>
      <c r="O77" s="46">
        <f t="shared" si="4"/>
        <v>5020825.8417708706</v>
      </c>
      <c r="P77" s="31"/>
      <c r="Q77" s="46">
        <f t="shared" si="5"/>
        <v>-102899.38609537412</v>
      </c>
      <c r="R77" s="31">
        <v>-228052</v>
      </c>
      <c r="S77" s="31">
        <v>-330951.38609537412</v>
      </c>
      <c r="T77" s="33"/>
      <c r="U77" s="33"/>
      <c r="V77" s="33"/>
      <c r="W77" s="33"/>
      <c r="X77" s="33"/>
      <c r="Y77" s="33"/>
      <c r="Z77" s="33"/>
      <c r="AA77" s="33"/>
      <c r="AB77" s="34"/>
      <c r="AC77" s="34"/>
      <c r="AD77" s="34"/>
      <c r="AE77" s="34"/>
      <c r="AF77" s="34"/>
      <c r="AG77" s="34"/>
      <c r="AH77" s="34"/>
      <c r="AI77" s="34"/>
    </row>
    <row r="78" spans="1:35">
      <c r="A78" s="32">
        <v>31000</v>
      </c>
      <c r="B78" s="30" t="s">
        <v>446</v>
      </c>
      <c r="C78" s="30">
        <v>142961627</v>
      </c>
      <c r="D78" s="31">
        <v>122739879.19744825</v>
      </c>
      <c r="E78" s="31">
        <v>0</v>
      </c>
      <c r="F78" s="31">
        <v>13200.039147536543</v>
      </c>
      <c r="G78" s="31">
        <v>0</v>
      </c>
      <c r="H78" s="31">
        <v>5500068.1100000003</v>
      </c>
      <c r="I78" s="46">
        <f t="shared" si="3"/>
        <v>5513268.1491475366</v>
      </c>
      <c r="J78" s="31"/>
      <c r="K78" s="31">
        <v>8393494.1682336684</v>
      </c>
      <c r="L78" s="31">
        <v>0</v>
      </c>
      <c r="M78" s="31">
        <v>53173749.205274247</v>
      </c>
      <c r="N78" s="31">
        <v>1994064.5099999998</v>
      </c>
      <c r="O78" s="46">
        <f t="shared" si="4"/>
        <v>63561307.883507915</v>
      </c>
      <c r="P78" s="31"/>
      <c r="Q78" s="46">
        <f t="shared" si="5"/>
        <v>-1660333.6736141397</v>
      </c>
      <c r="R78" s="31">
        <v>976207</v>
      </c>
      <c r="S78" s="31">
        <v>-684126.67361413967</v>
      </c>
      <c r="T78" s="33"/>
      <c r="U78" s="33"/>
      <c r="V78" s="33"/>
      <c r="W78" s="33"/>
      <c r="X78" s="33"/>
      <c r="Y78" s="33"/>
      <c r="Z78" s="33"/>
      <c r="AA78" s="33"/>
      <c r="AB78" s="34"/>
      <c r="AC78" s="34"/>
      <c r="AD78" s="34"/>
      <c r="AE78" s="34"/>
      <c r="AF78" s="34"/>
      <c r="AG78" s="34"/>
      <c r="AH78" s="34"/>
      <c r="AI78" s="34"/>
    </row>
    <row r="79" spans="1:35">
      <c r="A79" s="32">
        <v>31005</v>
      </c>
      <c r="B79" s="30" t="s">
        <v>447</v>
      </c>
      <c r="C79" s="30">
        <v>12665084</v>
      </c>
      <c r="D79" s="31">
        <v>10942599.628998099</v>
      </c>
      <c r="E79" s="31">
        <v>0</v>
      </c>
      <c r="F79" s="31">
        <v>1176.819922180501</v>
      </c>
      <c r="G79" s="31">
        <v>0</v>
      </c>
      <c r="H79" s="31">
        <v>0</v>
      </c>
      <c r="I79" s="46">
        <f t="shared" si="3"/>
        <v>1176.819922180501</v>
      </c>
      <c r="J79" s="31"/>
      <c r="K79" s="31">
        <v>748303.1711861738</v>
      </c>
      <c r="L79" s="31">
        <v>0</v>
      </c>
      <c r="M79" s="31">
        <v>4740586.5014782576</v>
      </c>
      <c r="N79" s="31">
        <v>778031.91999999993</v>
      </c>
      <c r="O79" s="46">
        <f t="shared" si="4"/>
        <v>6266921.5926644318</v>
      </c>
      <c r="P79" s="31"/>
      <c r="Q79" s="46">
        <f t="shared" si="5"/>
        <v>-148023.32953239046</v>
      </c>
      <c r="R79" s="31">
        <v>-193356</v>
      </c>
      <c r="S79" s="31">
        <v>-341379.32953239046</v>
      </c>
      <c r="T79" s="33"/>
      <c r="U79" s="33"/>
      <c r="V79" s="33"/>
      <c r="W79" s="33"/>
      <c r="X79" s="33"/>
      <c r="Y79" s="33"/>
      <c r="Z79" s="33"/>
      <c r="AA79" s="33"/>
      <c r="AB79" s="34"/>
      <c r="AC79" s="34"/>
      <c r="AD79" s="34"/>
      <c r="AE79" s="34"/>
      <c r="AF79" s="34"/>
      <c r="AG79" s="34"/>
      <c r="AH79" s="34"/>
      <c r="AI79" s="34"/>
    </row>
    <row r="80" spans="1:35">
      <c r="A80" s="32">
        <v>31100</v>
      </c>
      <c r="B80" s="30" t="s">
        <v>448</v>
      </c>
      <c r="C80" s="30">
        <v>296205576</v>
      </c>
      <c r="D80" s="31">
        <v>255809809.86923733</v>
      </c>
      <c r="E80" s="31">
        <v>0</v>
      </c>
      <c r="F80" s="31">
        <v>27511.021925664216</v>
      </c>
      <c r="G80" s="31">
        <v>0</v>
      </c>
      <c r="H80" s="31">
        <v>9324003.9600000009</v>
      </c>
      <c r="I80" s="46">
        <f t="shared" si="3"/>
        <v>9351514.9819256645</v>
      </c>
      <c r="J80" s="31"/>
      <c r="K80" s="31">
        <v>17493402.823604915</v>
      </c>
      <c r="L80" s="31">
        <v>0</v>
      </c>
      <c r="M80" s="31">
        <v>110822715.28937677</v>
      </c>
      <c r="N80" s="31">
        <v>2354474.7199999988</v>
      </c>
      <c r="O80" s="46">
        <f t="shared" si="4"/>
        <v>130670592.83298168</v>
      </c>
      <c r="P80" s="31"/>
      <c r="Q80" s="46">
        <f t="shared" si="5"/>
        <v>-3460404.5933637805</v>
      </c>
      <c r="R80" s="31">
        <v>1860111</v>
      </c>
      <c r="S80" s="31">
        <v>-1600293.5933637805</v>
      </c>
      <c r="T80" s="33"/>
      <c r="U80" s="33"/>
      <c r="V80" s="33"/>
      <c r="W80" s="33"/>
      <c r="X80" s="33"/>
      <c r="Y80" s="33"/>
      <c r="Z80" s="33"/>
      <c r="AA80" s="33"/>
      <c r="AB80" s="34"/>
      <c r="AC80" s="34"/>
      <c r="AD80" s="34"/>
      <c r="AE80" s="34"/>
      <c r="AF80" s="34"/>
      <c r="AG80" s="34"/>
      <c r="AH80" s="34"/>
      <c r="AI80" s="34"/>
    </row>
    <row r="81" spans="1:35">
      <c r="A81" s="32">
        <v>31101</v>
      </c>
      <c r="B81" s="30" t="s">
        <v>449</v>
      </c>
      <c r="C81" s="30">
        <v>2027785</v>
      </c>
      <c r="D81" s="31">
        <v>1712271.4945000478</v>
      </c>
      <c r="E81" s="31">
        <v>0</v>
      </c>
      <c r="F81" s="31">
        <v>184.14586228818936</v>
      </c>
      <c r="G81" s="31">
        <v>0</v>
      </c>
      <c r="H81" s="31">
        <v>77739.88</v>
      </c>
      <c r="I81" s="46">
        <f t="shared" si="3"/>
        <v>77924.025862288196</v>
      </c>
      <c r="J81" s="31"/>
      <c r="K81" s="31">
        <v>117092.62404034084</v>
      </c>
      <c r="L81" s="31">
        <v>0</v>
      </c>
      <c r="M81" s="31">
        <v>741795.21659437893</v>
      </c>
      <c r="N81" s="31">
        <v>74180.06</v>
      </c>
      <c r="O81" s="46">
        <f t="shared" si="4"/>
        <v>933067.90063471976</v>
      </c>
      <c r="P81" s="31"/>
      <c r="Q81" s="46">
        <f t="shared" si="5"/>
        <v>-23162.323429234079</v>
      </c>
      <c r="R81" s="31">
        <v>4596</v>
      </c>
      <c r="S81" s="31">
        <v>-18566.323429234079</v>
      </c>
      <c r="T81" s="33"/>
      <c r="U81" s="33"/>
      <c r="V81" s="33"/>
      <c r="W81" s="33"/>
      <c r="X81" s="33"/>
      <c r="Y81" s="33"/>
      <c r="Z81" s="33"/>
      <c r="AA81" s="33"/>
      <c r="AB81" s="34"/>
      <c r="AC81" s="34"/>
      <c r="AD81" s="34"/>
      <c r="AE81" s="34"/>
      <c r="AF81" s="34"/>
      <c r="AG81" s="34"/>
      <c r="AH81" s="34"/>
      <c r="AI81" s="34"/>
    </row>
    <row r="82" spans="1:35">
      <c r="A82" s="32">
        <v>31102</v>
      </c>
      <c r="B82" s="30" t="s">
        <v>450</v>
      </c>
      <c r="C82" s="30">
        <v>5057412</v>
      </c>
      <c r="D82" s="31">
        <v>4492139.9159762124</v>
      </c>
      <c r="E82" s="31">
        <v>0</v>
      </c>
      <c r="F82" s="31">
        <v>483.10639774114122</v>
      </c>
      <c r="G82" s="31">
        <v>0</v>
      </c>
      <c r="H82" s="31">
        <v>312647.98</v>
      </c>
      <c r="I82" s="46">
        <f t="shared" si="3"/>
        <v>313131.08639774111</v>
      </c>
      <c r="J82" s="31"/>
      <c r="K82" s="31">
        <v>307192.32623135054</v>
      </c>
      <c r="L82" s="31">
        <v>0</v>
      </c>
      <c r="M82" s="31">
        <v>1946098.6551502042</v>
      </c>
      <c r="N82" s="31">
        <v>0</v>
      </c>
      <c r="O82" s="46">
        <f t="shared" si="4"/>
        <v>2253290.9813815546</v>
      </c>
      <c r="P82" s="31"/>
      <c r="Q82" s="46">
        <f t="shared" si="5"/>
        <v>-60766.321307292324</v>
      </c>
      <c r="R82" s="31">
        <v>73109</v>
      </c>
      <c r="S82" s="31">
        <v>12342.678692707676</v>
      </c>
      <c r="T82" s="33"/>
      <c r="U82" s="33"/>
      <c r="V82" s="33"/>
      <c r="W82" s="33"/>
      <c r="X82" s="33"/>
      <c r="Y82" s="33"/>
      <c r="Z82" s="33"/>
      <c r="AA82" s="33"/>
      <c r="AB82" s="34"/>
      <c r="AC82" s="34"/>
      <c r="AD82" s="34"/>
      <c r="AE82" s="34"/>
      <c r="AF82" s="34"/>
      <c r="AG82" s="34"/>
      <c r="AH82" s="34"/>
      <c r="AI82" s="34"/>
    </row>
    <row r="83" spans="1:35">
      <c r="A83" s="32">
        <v>31105</v>
      </c>
      <c r="B83" s="30" t="s">
        <v>451</v>
      </c>
      <c r="C83" s="30">
        <v>42571274</v>
      </c>
      <c r="D83" s="31">
        <v>39235560.264684558</v>
      </c>
      <c r="E83" s="31">
        <v>0</v>
      </c>
      <c r="F83" s="31">
        <v>4219.5815057589825</v>
      </c>
      <c r="G83" s="31">
        <v>0</v>
      </c>
      <c r="H83" s="31">
        <v>2961994.76</v>
      </c>
      <c r="I83" s="46">
        <f t="shared" si="3"/>
        <v>2966214.3415057589</v>
      </c>
      <c r="J83" s="31"/>
      <c r="K83" s="31">
        <v>2683100.585166398</v>
      </c>
      <c r="L83" s="31">
        <v>0</v>
      </c>
      <c r="M83" s="31">
        <v>16997750.25139337</v>
      </c>
      <c r="N83" s="31">
        <v>2566771.96</v>
      </c>
      <c r="O83" s="46">
        <f t="shared" si="4"/>
        <v>22247622.79655977</v>
      </c>
      <c r="P83" s="31"/>
      <c r="Q83" s="46">
        <f t="shared" si="5"/>
        <v>-530749.43068472482</v>
      </c>
      <c r="R83" s="31">
        <v>-49294</v>
      </c>
      <c r="S83" s="31">
        <v>-580043.43068472482</v>
      </c>
      <c r="T83" s="33"/>
      <c r="U83" s="33"/>
      <c r="V83" s="33"/>
      <c r="W83" s="33"/>
      <c r="X83" s="33"/>
      <c r="Y83" s="33"/>
      <c r="Z83" s="33"/>
      <c r="AA83" s="33"/>
      <c r="AB83" s="34"/>
      <c r="AC83" s="34"/>
      <c r="AD83" s="34"/>
      <c r="AE83" s="34"/>
      <c r="AF83" s="34"/>
      <c r="AG83" s="34"/>
      <c r="AH83" s="34"/>
      <c r="AI83" s="34"/>
    </row>
    <row r="84" spans="1:35">
      <c r="A84" s="32">
        <v>31110</v>
      </c>
      <c r="B84" s="30" t="s">
        <v>452</v>
      </c>
      <c r="C84" s="30">
        <v>68139813</v>
      </c>
      <c r="D84" s="31">
        <v>59740338.781140111</v>
      </c>
      <c r="E84" s="31">
        <v>0</v>
      </c>
      <c r="F84" s="31">
        <v>6424.7644317244112</v>
      </c>
      <c r="G84" s="31">
        <v>0</v>
      </c>
      <c r="H84" s="31">
        <v>2116096.54</v>
      </c>
      <c r="I84" s="46">
        <f t="shared" si="3"/>
        <v>2122521.3044317244</v>
      </c>
      <c r="J84" s="31"/>
      <c r="K84" s="31">
        <v>4085307.792440746</v>
      </c>
      <c r="L84" s="31">
        <v>0</v>
      </c>
      <c r="M84" s="31">
        <v>25880893.895624287</v>
      </c>
      <c r="N84" s="31">
        <v>0</v>
      </c>
      <c r="O84" s="46">
        <f t="shared" si="4"/>
        <v>29966201.688065033</v>
      </c>
      <c r="P84" s="31"/>
      <c r="Q84" s="46">
        <f t="shared" si="5"/>
        <v>-808122.81022827188</v>
      </c>
      <c r="R84" s="31">
        <v>501100</v>
      </c>
      <c r="S84" s="31">
        <v>-307022.81022827188</v>
      </c>
      <c r="T84" s="33"/>
      <c r="U84" s="33"/>
      <c r="V84" s="33"/>
      <c r="W84" s="33"/>
      <c r="X84" s="33"/>
      <c r="Y84" s="33"/>
      <c r="Z84" s="33"/>
      <c r="AA84" s="33"/>
      <c r="AB84" s="34"/>
      <c r="AC84" s="34"/>
      <c r="AD84" s="34"/>
      <c r="AE84" s="34"/>
      <c r="AF84" s="34"/>
      <c r="AG84" s="34"/>
      <c r="AH84" s="34"/>
      <c r="AI84" s="34"/>
    </row>
    <row r="85" spans="1:35">
      <c r="A85" s="32">
        <v>31200</v>
      </c>
      <c r="B85" s="30" t="s">
        <v>453</v>
      </c>
      <c r="C85" s="30">
        <v>133536097</v>
      </c>
      <c r="D85" s="31">
        <v>110407996.3921276</v>
      </c>
      <c r="E85" s="31">
        <v>0</v>
      </c>
      <c r="F85" s="31">
        <v>11873.808983940595</v>
      </c>
      <c r="G85" s="31">
        <v>0</v>
      </c>
      <c r="H85" s="31">
        <v>0</v>
      </c>
      <c r="I85" s="46">
        <f t="shared" si="3"/>
        <v>11873.808983940595</v>
      </c>
      <c r="J85" s="31"/>
      <c r="K85" s="31">
        <v>7550185.6735042688</v>
      </c>
      <c r="L85" s="31">
        <v>0</v>
      </c>
      <c r="M85" s="31">
        <v>47831293.071673937</v>
      </c>
      <c r="N85" s="31">
        <v>8630109.129999999</v>
      </c>
      <c r="O85" s="46">
        <f t="shared" si="4"/>
        <v>64011587.875178203</v>
      </c>
      <c r="P85" s="31"/>
      <c r="Q85" s="46">
        <f t="shared" si="5"/>
        <v>-1493517.1532258559</v>
      </c>
      <c r="R85" s="31">
        <v>-1791120</v>
      </c>
      <c r="S85" s="31">
        <v>-3284637.1532258559</v>
      </c>
      <c r="T85" s="33"/>
      <c r="U85" s="33"/>
      <c r="V85" s="33"/>
      <c r="W85" s="33"/>
      <c r="X85" s="33"/>
      <c r="Y85" s="33"/>
      <c r="Z85" s="33"/>
      <c r="AA85" s="33"/>
      <c r="AB85" s="34"/>
      <c r="AC85" s="34"/>
      <c r="AD85" s="34"/>
      <c r="AE85" s="34"/>
      <c r="AF85" s="34"/>
      <c r="AG85" s="34"/>
      <c r="AH85" s="34"/>
      <c r="AI85" s="34"/>
    </row>
    <row r="86" spans="1:35">
      <c r="A86" s="32">
        <v>31205</v>
      </c>
      <c r="B86" s="30" t="s">
        <v>454</v>
      </c>
      <c r="C86" s="30">
        <v>14820156</v>
      </c>
      <c r="D86" s="31">
        <v>12769016.343726739</v>
      </c>
      <c r="E86" s="31">
        <v>0</v>
      </c>
      <c r="F86" s="31">
        <v>1373.2416889932183</v>
      </c>
      <c r="G86" s="31">
        <v>0</v>
      </c>
      <c r="H86" s="31">
        <v>0</v>
      </c>
      <c r="I86" s="46">
        <f t="shared" si="3"/>
        <v>1373.2416889932183</v>
      </c>
      <c r="J86" s="31"/>
      <c r="K86" s="31">
        <v>873201.66094287869</v>
      </c>
      <c r="L86" s="31">
        <v>0</v>
      </c>
      <c r="M86" s="31">
        <v>5531832.7735702237</v>
      </c>
      <c r="N86" s="31">
        <v>1601867.29</v>
      </c>
      <c r="O86" s="46">
        <f t="shared" si="4"/>
        <v>8006901.7245131023</v>
      </c>
      <c r="P86" s="31"/>
      <c r="Q86" s="46">
        <f t="shared" si="5"/>
        <v>-172729.74668955465</v>
      </c>
      <c r="R86" s="31">
        <v>-396057</v>
      </c>
      <c r="S86" s="31">
        <v>-568786.74668955465</v>
      </c>
      <c r="T86" s="33"/>
      <c r="U86" s="33"/>
      <c r="V86" s="33"/>
      <c r="W86" s="33"/>
      <c r="X86" s="33"/>
      <c r="Y86" s="33"/>
      <c r="Z86" s="33"/>
      <c r="AA86" s="33"/>
      <c r="AB86" s="34"/>
      <c r="AC86" s="34"/>
      <c r="AD86" s="34"/>
      <c r="AE86" s="34"/>
      <c r="AF86" s="34"/>
      <c r="AG86" s="34"/>
      <c r="AH86" s="34"/>
      <c r="AI86" s="34"/>
    </row>
    <row r="87" spans="1:35">
      <c r="A87" s="32">
        <v>31300</v>
      </c>
      <c r="B87" s="30" t="s">
        <v>455</v>
      </c>
      <c r="C87" s="30">
        <v>363887093</v>
      </c>
      <c r="D87" s="31">
        <v>312634952.41310197</v>
      </c>
      <c r="E87" s="31">
        <v>0</v>
      </c>
      <c r="F87" s="31">
        <v>33622.272172654535</v>
      </c>
      <c r="G87" s="31">
        <v>0</v>
      </c>
      <c r="H87" s="31">
        <v>19786424.399999999</v>
      </c>
      <c r="I87" s="46">
        <f t="shared" si="3"/>
        <v>19820046.672172654</v>
      </c>
      <c r="J87" s="31"/>
      <c r="K87" s="31">
        <v>21379356.701120701</v>
      </c>
      <c r="L87" s="31">
        <v>0</v>
      </c>
      <c r="M87" s="31">
        <v>135440679.24630782</v>
      </c>
      <c r="N87" s="31">
        <v>5580885.4100000001</v>
      </c>
      <c r="O87" s="46">
        <f t="shared" si="4"/>
        <v>162400921.35742852</v>
      </c>
      <c r="P87" s="31"/>
      <c r="Q87" s="46">
        <f t="shared" si="5"/>
        <v>-4229092.8115994371</v>
      </c>
      <c r="R87" s="31">
        <v>3830427</v>
      </c>
      <c r="S87" s="31">
        <v>-398665.81159943715</v>
      </c>
      <c r="T87" s="33"/>
      <c r="U87" s="33"/>
      <c r="V87" s="33"/>
      <c r="W87" s="33"/>
      <c r="X87" s="33"/>
      <c r="Y87" s="33"/>
      <c r="Z87" s="33"/>
      <c r="AA87" s="33"/>
      <c r="AB87" s="34"/>
      <c r="AC87" s="34"/>
      <c r="AD87" s="34"/>
      <c r="AE87" s="34"/>
      <c r="AF87" s="34"/>
      <c r="AG87" s="34"/>
      <c r="AH87" s="34"/>
      <c r="AI87" s="34"/>
    </row>
    <row r="88" spans="1:35">
      <c r="A88" s="32">
        <v>31301</v>
      </c>
      <c r="B88" s="30" t="s">
        <v>456</v>
      </c>
      <c r="C88" s="30">
        <v>8367700</v>
      </c>
      <c r="D88" s="31">
        <v>7082084.3966490999</v>
      </c>
      <c r="E88" s="31">
        <v>0</v>
      </c>
      <c r="F88" s="31">
        <v>761.6415677035958</v>
      </c>
      <c r="G88" s="31">
        <v>0</v>
      </c>
      <c r="H88" s="31">
        <v>1571079.68</v>
      </c>
      <c r="I88" s="46">
        <f t="shared" si="3"/>
        <v>1571841.3215677035</v>
      </c>
      <c r="J88" s="31"/>
      <c r="K88" s="31">
        <v>484304.17405220662</v>
      </c>
      <c r="L88" s="31">
        <v>0</v>
      </c>
      <c r="M88" s="31">
        <v>3068122.5451472308</v>
      </c>
      <c r="N88" s="31">
        <v>272400.19999999995</v>
      </c>
      <c r="O88" s="46">
        <f t="shared" si="4"/>
        <v>3824826.9191994378</v>
      </c>
      <c r="P88" s="31"/>
      <c r="Q88" s="46">
        <f t="shared" si="5"/>
        <v>-95801.166038097988</v>
      </c>
      <c r="R88" s="31">
        <v>338289</v>
      </c>
      <c r="S88" s="31">
        <v>242487.83396190201</v>
      </c>
      <c r="T88" s="33"/>
      <c r="U88" s="33"/>
      <c r="V88" s="33"/>
      <c r="W88" s="33"/>
      <c r="X88" s="33"/>
      <c r="Y88" s="33"/>
      <c r="Z88" s="33"/>
      <c r="AA88" s="33"/>
      <c r="AB88" s="34"/>
      <c r="AC88" s="34"/>
      <c r="AD88" s="34"/>
      <c r="AE88" s="34"/>
      <c r="AF88" s="34"/>
      <c r="AG88" s="34"/>
      <c r="AH88" s="34"/>
      <c r="AI88" s="34"/>
    </row>
    <row r="89" spans="1:35">
      <c r="A89" s="32">
        <v>31320</v>
      </c>
      <c r="B89" s="30" t="s">
        <v>457</v>
      </c>
      <c r="C89" s="30">
        <v>65390133</v>
      </c>
      <c r="D89" s="31">
        <v>54488461.731526285</v>
      </c>
      <c r="E89" s="31">
        <v>0</v>
      </c>
      <c r="F89" s="31">
        <v>5859.9522474756104</v>
      </c>
      <c r="G89" s="31">
        <v>0</v>
      </c>
      <c r="H89" s="31">
        <v>1245252.06</v>
      </c>
      <c r="I89" s="46">
        <f t="shared" si="3"/>
        <v>1251112.0122474756</v>
      </c>
      <c r="J89" s="31"/>
      <c r="K89" s="31">
        <v>3726161.2988847499</v>
      </c>
      <c r="L89" s="31">
        <v>0</v>
      </c>
      <c r="M89" s="31">
        <v>23605659.625661243</v>
      </c>
      <c r="N89" s="31">
        <v>3152750.21</v>
      </c>
      <c r="O89" s="46">
        <f t="shared" si="4"/>
        <v>30484571.134545993</v>
      </c>
      <c r="P89" s="31"/>
      <c r="Q89" s="46">
        <f t="shared" si="5"/>
        <v>-737079.33237988641</v>
      </c>
      <c r="R89" s="31">
        <v>-319237</v>
      </c>
      <c r="S89" s="31">
        <v>-1056316.3323798864</v>
      </c>
      <c r="T89" s="33"/>
      <c r="U89" s="33"/>
      <c r="V89" s="33"/>
      <c r="W89" s="33"/>
      <c r="X89" s="33"/>
      <c r="Y89" s="33"/>
      <c r="Z89" s="33"/>
      <c r="AA89" s="33"/>
      <c r="AB89" s="34"/>
      <c r="AC89" s="34"/>
      <c r="AD89" s="34"/>
      <c r="AE89" s="34"/>
      <c r="AF89" s="34"/>
      <c r="AG89" s="34"/>
      <c r="AH89" s="34"/>
      <c r="AI89" s="34"/>
    </row>
    <row r="90" spans="1:35">
      <c r="A90" s="32">
        <v>31400</v>
      </c>
      <c r="B90" s="30" t="s">
        <v>458</v>
      </c>
      <c r="C90" s="30">
        <v>137331100</v>
      </c>
      <c r="D90" s="31">
        <v>116263549.85837409</v>
      </c>
      <c r="E90" s="31">
        <v>0</v>
      </c>
      <c r="F90" s="31">
        <v>12503.543485909049</v>
      </c>
      <c r="G90" s="31">
        <v>0</v>
      </c>
      <c r="H90" s="31">
        <v>3691003.6800000016</v>
      </c>
      <c r="I90" s="46">
        <f t="shared" si="3"/>
        <v>3703507.2234859108</v>
      </c>
      <c r="J90" s="31"/>
      <c r="K90" s="31">
        <v>7950614.2488084715</v>
      </c>
      <c r="L90" s="31">
        <v>0</v>
      </c>
      <c r="M90" s="31">
        <v>50368054.069070525</v>
      </c>
      <c r="N90" s="31">
        <v>4018649.7199999997</v>
      </c>
      <c r="O90" s="46">
        <f t="shared" si="4"/>
        <v>62337318.037878998</v>
      </c>
      <c r="P90" s="31"/>
      <c r="Q90" s="46">
        <f t="shared" si="5"/>
        <v>-1572726.7212709598</v>
      </c>
      <c r="R90" s="31">
        <v>119019</v>
      </c>
      <c r="S90" s="31">
        <v>-1453707.7212709598</v>
      </c>
      <c r="T90" s="33"/>
      <c r="U90" s="33"/>
      <c r="V90" s="33"/>
      <c r="W90" s="33"/>
      <c r="X90" s="33"/>
      <c r="Y90" s="33"/>
      <c r="Z90" s="33"/>
      <c r="AA90" s="33"/>
      <c r="AB90" s="34"/>
      <c r="AC90" s="34"/>
      <c r="AD90" s="34"/>
      <c r="AE90" s="34"/>
      <c r="AF90" s="34"/>
      <c r="AG90" s="34"/>
      <c r="AH90" s="34"/>
      <c r="AI90" s="34"/>
    </row>
    <row r="91" spans="1:35">
      <c r="A91" s="32">
        <v>31405</v>
      </c>
      <c r="B91" s="30" t="s">
        <v>459</v>
      </c>
      <c r="C91" s="30">
        <v>25366031</v>
      </c>
      <c r="D91" s="31">
        <v>22855820.984240588</v>
      </c>
      <c r="E91" s="31">
        <v>0</v>
      </c>
      <c r="F91" s="31">
        <v>2458.0253357682841</v>
      </c>
      <c r="G91" s="31">
        <v>0</v>
      </c>
      <c r="H91" s="31">
        <v>1140284.5699999998</v>
      </c>
      <c r="I91" s="46">
        <f t="shared" si="3"/>
        <v>1142742.5953357681</v>
      </c>
      <c r="J91" s="31"/>
      <c r="K91" s="31">
        <v>1562981.8283525344</v>
      </c>
      <c r="L91" s="31">
        <v>0</v>
      </c>
      <c r="M91" s="31">
        <v>9901669.3271508291</v>
      </c>
      <c r="N91" s="31">
        <v>1177148.17</v>
      </c>
      <c r="O91" s="46">
        <f t="shared" si="4"/>
        <v>12641799.325503364</v>
      </c>
      <c r="P91" s="31"/>
      <c r="Q91" s="46">
        <f t="shared" si="5"/>
        <v>-309176.52515708073</v>
      </c>
      <c r="R91" s="31">
        <v>-66229</v>
      </c>
      <c r="S91" s="31">
        <v>-375405.52515708073</v>
      </c>
      <c r="T91" s="33"/>
      <c r="U91" s="33"/>
      <c r="V91" s="33"/>
      <c r="W91" s="33"/>
      <c r="X91" s="33"/>
      <c r="Y91" s="33"/>
      <c r="Z91" s="33"/>
      <c r="AA91" s="33"/>
      <c r="AB91" s="34"/>
      <c r="AC91" s="34"/>
      <c r="AD91" s="34"/>
      <c r="AE91" s="34"/>
      <c r="AF91" s="34"/>
      <c r="AG91" s="34"/>
      <c r="AH91" s="34"/>
      <c r="AI91" s="34"/>
    </row>
    <row r="92" spans="1:35">
      <c r="A92" s="32">
        <v>31500</v>
      </c>
      <c r="B92" s="30" t="s">
        <v>460</v>
      </c>
      <c r="C92" s="30">
        <v>20784929</v>
      </c>
      <c r="D92" s="31">
        <v>17646139.04756755</v>
      </c>
      <c r="E92" s="31">
        <v>0</v>
      </c>
      <c r="F92" s="31">
        <v>1897.7509659378588</v>
      </c>
      <c r="G92" s="31">
        <v>0</v>
      </c>
      <c r="H92" s="31">
        <v>221103.8600000001</v>
      </c>
      <c r="I92" s="46">
        <f t="shared" si="3"/>
        <v>223001.61096593796</v>
      </c>
      <c r="J92" s="31"/>
      <c r="K92" s="31">
        <v>1206720.7897888646</v>
      </c>
      <c r="L92" s="31">
        <v>0</v>
      </c>
      <c r="M92" s="31">
        <v>7644714.745840665</v>
      </c>
      <c r="N92" s="31">
        <v>515899.57000000007</v>
      </c>
      <c r="O92" s="46">
        <f t="shared" si="4"/>
        <v>9367335.1056295298</v>
      </c>
      <c r="P92" s="31"/>
      <c r="Q92" s="46">
        <f t="shared" si="5"/>
        <v>-238703.82486467203</v>
      </c>
      <c r="R92" s="31">
        <v>-47902</v>
      </c>
      <c r="S92" s="31">
        <v>-286605.82486467203</v>
      </c>
      <c r="T92" s="33"/>
      <c r="U92" s="33"/>
      <c r="V92" s="33"/>
      <c r="W92" s="33"/>
      <c r="X92" s="33"/>
      <c r="Y92" s="33"/>
      <c r="Z92" s="33"/>
      <c r="AA92" s="33"/>
      <c r="AB92" s="34"/>
      <c r="AC92" s="34"/>
      <c r="AD92" s="34"/>
      <c r="AE92" s="34"/>
      <c r="AF92" s="34"/>
      <c r="AG92" s="34"/>
      <c r="AH92" s="34"/>
      <c r="AI92" s="34"/>
    </row>
    <row r="93" spans="1:35">
      <c r="A93" s="32">
        <v>31600</v>
      </c>
      <c r="B93" s="30" t="s">
        <v>461</v>
      </c>
      <c r="C93" s="30">
        <v>96995534</v>
      </c>
      <c r="D93" s="31">
        <v>82205112.207132667</v>
      </c>
      <c r="E93" s="31">
        <v>0</v>
      </c>
      <c r="F93" s="31">
        <v>8840.7346630763041</v>
      </c>
      <c r="G93" s="31">
        <v>0</v>
      </c>
      <c r="H93" s="31">
        <v>1743132.1999999997</v>
      </c>
      <c r="I93" s="46">
        <f t="shared" si="3"/>
        <v>1751972.934663076</v>
      </c>
      <c r="J93" s="31"/>
      <c r="K93" s="31">
        <v>5621548.0884600747</v>
      </c>
      <c r="L93" s="31">
        <v>0</v>
      </c>
      <c r="M93" s="31">
        <v>35613152.545272991</v>
      </c>
      <c r="N93" s="31">
        <v>2759595.1100000003</v>
      </c>
      <c r="O93" s="46">
        <f t="shared" si="4"/>
        <v>43994295.743733063</v>
      </c>
      <c r="P93" s="31"/>
      <c r="Q93" s="46">
        <f t="shared" si="5"/>
        <v>-1112009.5400120616</v>
      </c>
      <c r="R93" s="31">
        <v>-116137</v>
      </c>
      <c r="S93" s="31">
        <v>-1228146.5400120616</v>
      </c>
      <c r="T93" s="33"/>
      <c r="U93" s="33"/>
      <c r="V93" s="33"/>
      <c r="W93" s="33"/>
      <c r="X93" s="33"/>
      <c r="Y93" s="33"/>
      <c r="Z93" s="33"/>
      <c r="AA93" s="33"/>
      <c r="AB93" s="34"/>
      <c r="AC93" s="34"/>
      <c r="AD93" s="34"/>
      <c r="AE93" s="34"/>
      <c r="AF93" s="34"/>
      <c r="AG93" s="34"/>
      <c r="AH93" s="34"/>
      <c r="AI93" s="34"/>
    </row>
    <row r="94" spans="1:35">
      <c r="A94" s="32">
        <v>31605</v>
      </c>
      <c r="B94" s="30" t="s">
        <v>462</v>
      </c>
      <c r="C94" s="30">
        <v>13399850</v>
      </c>
      <c r="D94" s="31">
        <v>11606833.882035598</v>
      </c>
      <c r="E94" s="31">
        <v>0</v>
      </c>
      <c r="F94" s="31">
        <v>1248.2550270653824</v>
      </c>
      <c r="G94" s="31">
        <v>0</v>
      </c>
      <c r="H94" s="31">
        <v>329020.26000000007</v>
      </c>
      <c r="I94" s="46">
        <f t="shared" si="3"/>
        <v>330268.51502706547</v>
      </c>
      <c r="J94" s="31"/>
      <c r="K94" s="31">
        <v>793726.53164418519</v>
      </c>
      <c r="L94" s="31">
        <v>0</v>
      </c>
      <c r="M94" s="31">
        <v>5028348.7049949076</v>
      </c>
      <c r="N94" s="31">
        <v>7445.4100000000326</v>
      </c>
      <c r="O94" s="46">
        <f t="shared" si="4"/>
        <v>5829520.6466390928</v>
      </c>
      <c r="P94" s="31"/>
      <c r="Q94" s="46">
        <f t="shared" si="5"/>
        <v>-157008.61425714544</v>
      </c>
      <c r="R94" s="31">
        <v>80763</v>
      </c>
      <c r="S94" s="31">
        <v>-76245.61425714544</v>
      </c>
      <c r="T94" s="33"/>
      <c r="U94" s="33"/>
      <c r="V94" s="33"/>
      <c r="W94" s="33"/>
      <c r="X94" s="33"/>
      <c r="Y94" s="33"/>
      <c r="Z94" s="33"/>
      <c r="AA94" s="33"/>
      <c r="AB94" s="34"/>
      <c r="AC94" s="34"/>
      <c r="AD94" s="34"/>
      <c r="AE94" s="34"/>
      <c r="AF94" s="34"/>
      <c r="AG94" s="34"/>
      <c r="AH94" s="34"/>
      <c r="AI94" s="34"/>
    </row>
    <row r="95" spans="1:35">
      <c r="A95" s="32">
        <v>31700</v>
      </c>
      <c r="B95" s="30" t="s">
        <v>463</v>
      </c>
      <c r="C95" s="30">
        <v>28983229</v>
      </c>
      <c r="D95" s="31">
        <v>25416588.620279673</v>
      </c>
      <c r="E95" s="31">
        <v>0</v>
      </c>
      <c r="F95" s="31">
        <v>2733.4226757506458</v>
      </c>
      <c r="G95" s="31">
        <v>0</v>
      </c>
      <c r="H95" s="31">
        <v>1587605.4000000001</v>
      </c>
      <c r="I95" s="46">
        <f t="shared" si="3"/>
        <v>1590338.8226757508</v>
      </c>
      <c r="J95" s="31"/>
      <c r="K95" s="31">
        <v>1738098.4277241665</v>
      </c>
      <c r="L95" s="31">
        <v>0</v>
      </c>
      <c r="M95" s="31">
        <v>11011053.089149343</v>
      </c>
      <c r="N95" s="31">
        <v>0</v>
      </c>
      <c r="O95" s="46">
        <f t="shared" si="4"/>
        <v>12749151.516873509</v>
      </c>
      <c r="P95" s="31"/>
      <c r="Q95" s="46">
        <f t="shared" si="5"/>
        <v>-343816.68584795296</v>
      </c>
      <c r="R95" s="31">
        <v>381544</v>
      </c>
      <c r="S95" s="31">
        <v>37727.314152047038</v>
      </c>
      <c r="T95" s="33"/>
      <c r="U95" s="33"/>
      <c r="V95" s="33"/>
      <c r="W95" s="33"/>
      <c r="X95" s="33"/>
      <c r="Y95" s="33"/>
      <c r="Z95" s="33"/>
      <c r="AA95" s="33"/>
      <c r="AB95" s="34"/>
      <c r="AC95" s="34"/>
      <c r="AD95" s="34"/>
      <c r="AE95" s="34"/>
      <c r="AF95" s="34"/>
      <c r="AG95" s="34"/>
      <c r="AH95" s="34"/>
      <c r="AI95" s="34"/>
    </row>
    <row r="96" spans="1:35">
      <c r="A96" s="32">
        <v>31800</v>
      </c>
      <c r="B96" s="30" t="s">
        <v>464</v>
      </c>
      <c r="C96" s="30">
        <v>175976272</v>
      </c>
      <c r="D96" s="31">
        <v>144888145.2709097</v>
      </c>
      <c r="E96" s="31">
        <v>0</v>
      </c>
      <c r="F96" s="31">
        <v>15581.97063824476</v>
      </c>
      <c r="G96" s="31">
        <v>0</v>
      </c>
      <c r="H96" s="31">
        <v>1007932.4499999993</v>
      </c>
      <c r="I96" s="46">
        <f t="shared" si="3"/>
        <v>1023514.420638244</v>
      </c>
      <c r="J96" s="31"/>
      <c r="K96" s="31">
        <v>9908090.2882097736</v>
      </c>
      <c r="L96" s="31">
        <v>0</v>
      </c>
      <c r="M96" s="31">
        <v>62768889.51474075</v>
      </c>
      <c r="N96" s="31">
        <v>10448285.380000001</v>
      </c>
      <c r="O96" s="46">
        <f t="shared" si="4"/>
        <v>83125265.182950526</v>
      </c>
      <c r="P96" s="31"/>
      <c r="Q96" s="46">
        <f t="shared" si="5"/>
        <v>-1959938.9261487741</v>
      </c>
      <c r="R96" s="31">
        <v>-1837668</v>
      </c>
      <c r="S96" s="31">
        <v>-3797606.9261487741</v>
      </c>
      <c r="T96" s="33"/>
      <c r="U96" s="33"/>
      <c r="V96" s="33"/>
      <c r="W96" s="33"/>
      <c r="X96" s="33"/>
      <c r="Y96" s="33"/>
      <c r="Z96" s="33"/>
      <c r="AA96" s="33"/>
      <c r="AB96" s="34"/>
      <c r="AC96" s="34"/>
      <c r="AD96" s="34"/>
      <c r="AE96" s="34"/>
      <c r="AF96" s="34"/>
      <c r="AG96" s="34"/>
      <c r="AH96" s="34"/>
      <c r="AI96" s="34"/>
    </row>
    <row r="97" spans="1:35">
      <c r="A97" s="32">
        <v>31805</v>
      </c>
      <c r="B97" s="30" t="s">
        <v>465</v>
      </c>
      <c r="C97" s="30">
        <v>31904515</v>
      </c>
      <c r="D97" s="31">
        <v>28602861.561855111</v>
      </c>
      <c r="E97" s="31">
        <v>0</v>
      </c>
      <c r="F97" s="31">
        <v>3076.0898626621197</v>
      </c>
      <c r="G97" s="31">
        <v>0</v>
      </c>
      <c r="H97" s="31">
        <v>1226104.8099999998</v>
      </c>
      <c r="I97" s="46">
        <f t="shared" si="3"/>
        <v>1229180.899862662</v>
      </c>
      <c r="J97" s="31"/>
      <c r="K97" s="31">
        <v>1955989.8296237781</v>
      </c>
      <c r="L97" s="31">
        <v>0</v>
      </c>
      <c r="M97" s="31">
        <v>12391420.136099201</v>
      </c>
      <c r="N97" s="31">
        <v>443888.31999999995</v>
      </c>
      <c r="O97" s="46">
        <f t="shared" si="4"/>
        <v>14791298.285722978</v>
      </c>
      <c r="P97" s="31"/>
      <c r="Q97" s="46">
        <f t="shared" si="5"/>
        <v>-386918.21478379192</v>
      </c>
      <c r="R97" s="31">
        <v>134253</v>
      </c>
      <c r="S97" s="31">
        <v>-252665.21478379192</v>
      </c>
      <c r="T97" s="33"/>
      <c r="U97" s="33"/>
      <c r="V97" s="33"/>
      <c r="W97" s="33"/>
      <c r="X97" s="33"/>
      <c r="Y97" s="33"/>
      <c r="Z97" s="33"/>
      <c r="AA97" s="33"/>
      <c r="AB97" s="34"/>
      <c r="AC97" s="34"/>
      <c r="AD97" s="34"/>
      <c r="AE97" s="34"/>
      <c r="AF97" s="34"/>
      <c r="AG97" s="34"/>
      <c r="AH97" s="34"/>
      <c r="AI97" s="34"/>
    </row>
    <row r="98" spans="1:35">
      <c r="A98" s="32">
        <v>31810</v>
      </c>
      <c r="B98" s="30" t="s">
        <v>466</v>
      </c>
      <c r="C98" s="30">
        <v>45773929</v>
      </c>
      <c r="D98" s="31">
        <v>39120232.857025117</v>
      </c>
      <c r="E98" s="31">
        <v>0</v>
      </c>
      <c r="F98" s="31">
        <v>4207.1787369770109</v>
      </c>
      <c r="G98" s="31">
        <v>0</v>
      </c>
      <c r="H98" s="31">
        <v>2040132.3899999997</v>
      </c>
      <c r="I98" s="46">
        <f t="shared" si="3"/>
        <v>2044339.5687369767</v>
      </c>
      <c r="J98" s="31"/>
      <c r="K98" s="31">
        <v>2675214.0504161688</v>
      </c>
      <c r="L98" s="31">
        <v>0</v>
      </c>
      <c r="M98" s="31">
        <v>16947788.148304708</v>
      </c>
      <c r="N98" s="31">
        <v>905079.75</v>
      </c>
      <c r="O98" s="46">
        <f t="shared" si="4"/>
        <v>20528081.948720876</v>
      </c>
      <c r="P98" s="31"/>
      <c r="Q98" s="46">
        <f t="shared" si="5"/>
        <v>-529189.37965573883</v>
      </c>
      <c r="R98" s="31">
        <v>329019</v>
      </c>
      <c r="S98" s="31">
        <v>-200170.37965573883</v>
      </c>
      <c r="T98" s="33"/>
      <c r="U98" s="33"/>
      <c r="V98" s="33"/>
      <c r="W98" s="33"/>
      <c r="X98" s="33"/>
      <c r="Y98" s="33"/>
      <c r="Z98" s="33"/>
      <c r="AA98" s="33"/>
      <c r="AB98" s="34"/>
      <c r="AC98" s="34"/>
      <c r="AD98" s="34"/>
      <c r="AE98" s="34"/>
      <c r="AF98" s="34"/>
      <c r="AG98" s="34"/>
      <c r="AH98" s="34"/>
      <c r="AI98" s="34"/>
    </row>
    <row r="99" spans="1:35">
      <c r="A99" s="32">
        <v>31820</v>
      </c>
      <c r="B99" s="30" t="s">
        <v>467</v>
      </c>
      <c r="C99" s="30">
        <v>38366389</v>
      </c>
      <c r="D99" s="31">
        <v>33107078.090477508</v>
      </c>
      <c r="E99" s="31">
        <v>0</v>
      </c>
      <c r="F99" s="31">
        <v>3560.4950390089298</v>
      </c>
      <c r="G99" s="31">
        <v>0</v>
      </c>
      <c r="H99" s="31">
        <v>0</v>
      </c>
      <c r="I99" s="46">
        <f t="shared" si="3"/>
        <v>3560.4950390089298</v>
      </c>
      <c r="J99" s="31"/>
      <c r="K99" s="31">
        <v>2264008.008758341</v>
      </c>
      <c r="L99" s="31">
        <v>0</v>
      </c>
      <c r="M99" s="31">
        <v>14342750.664206682</v>
      </c>
      <c r="N99" s="31">
        <v>767230.12</v>
      </c>
      <c r="O99" s="46">
        <f t="shared" si="4"/>
        <v>17373988.792965025</v>
      </c>
      <c r="P99" s="31"/>
      <c r="Q99" s="46">
        <f t="shared" si="5"/>
        <v>-447847.89968640869</v>
      </c>
      <c r="R99" s="31">
        <v>-172313</v>
      </c>
      <c r="S99" s="31">
        <v>-620160.89968640869</v>
      </c>
      <c r="T99" s="33"/>
      <c r="U99" s="33"/>
      <c r="V99" s="33"/>
      <c r="W99" s="33"/>
      <c r="X99" s="33"/>
      <c r="Y99" s="33"/>
      <c r="Z99" s="33"/>
      <c r="AA99" s="33"/>
      <c r="AB99" s="34"/>
      <c r="AC99" s="34"/>
      <c r="AD99" s="34"/>
      <c r="AE99" s="34"/>
      <c r="AF99" s="34"/>
      <c r="AG99" s="34"/>
      <c r="AH99" s="34"/>
      <c r="AI99" s="34"/>
    </row>
    <row r="100" spans="1:35">
      <c r="A100" s="32">
        <v>31900</v>
      </c>
      <c r="B100" s="30" t="s">
        <v>468</v>
      </c>
      <c r="C100" s="30">
        <v>108008700</v>
      </c>
      <c r="D100" s="31">
        <v>92714958.786765128</v>
      </c>
      <c r="E100" s="31">
        <v>0</v>
      </c>
      <c r="F100" s="31">
        <v>9971.0143299979027</v>
      </c>
      <c r="G100" s="31">
        <v>0</v>
      </c>
      <c r="H100" s="31">
        <v>5183792.0599999996</v>
      </c>
      <c r="I100" s="46">
        <f t="shared" si="3"/>
        <v>5193763.0743299974</v>
      </c>
      <c r="J100" s="31"/>
      <c r="K100" s="31">
        <v>6340257.7594499551</v>
      </c>
      <c r="L100" s="31">
        <v>0</v>
      </c>
      <c r="M100" s="31">
        <v>40166260.825404592</v>
      </c>
      <c r="N100" s="31">
        <v>1631989.6500000004</v>
      </c>
      <c r="O100" s="46">
        <f t="shared" si="4"/>
        <v>48138508.234854542</v>
      </c>
      <c r="P100" s="31"/>
      <c r="Q100" s="46">
        <f t="shared" si="5"/>
        <v>-1254178.920770416</v>
      </c>
      <c r="R100" s="31">
        <v>969550</v>
      </c>
      <c r="S100" s="31">
        <v>-284628.92077041604</v>
      </c>
      <c r="T100" s="33"/>
      <c r="U100" s="33"/>
      <c r="V100" s="33"/>
      <c r="W100" s="33"/>
      <c r="X100" s="33"/>
      <c r="Y100" s="33"/>
      <c r="Z100" s="33"/>
      <c r="AA100" s="33"/>
      <c r="AB100" s="34"/>
      <c r="AC100" s="34"/>
      <c r="AD100" s="34"/>
      <c r="AE100" s="34"/>
      <c r="AF100" s="34"/>
      <c r="AG100" s="34"/>
      <c r="AH100" s="34"/>
      <c r="AI100" s="34"/>
    </row>
    <row r="101" spans="1:35">
      <c r="A101" s="32">
        <v>32000</v>
      </c>
      <c r="B101" s="30" t="s">
        <v>469</v>
      </c>
      <c r="C101" s="30">
        <v>43299637</v>
      </c>
      <c r="D101" s="31">
        <v>37048837.611258641</v>
      </c>
      <c r="E101" s="31">
        <v>0</v>
      </c>
      <c r="F101" s="31">
        <v>3984.4108150645275</v>
      </c>
      <c r="G101" s="31">
        <v>0</v>
      </c>
      <c r="H101" s="31">
        <v>1998739.63</v>
      </c>
      <c r="I101" s="46">
        <f t="shared" si="3"/>
        <v>2002724.0408150645</v>
      </c>
      <c r="J101" s="31"/>
      <c r="K101" s="31">
        <v>2533562.860405046</v>
      </c>
      <c r="L101" s="31">
        <v>0</v>
      </c>
      <c r="M101" s="31">
        <v>16050411.596738562</v>
      </c>
      <c r="N101" s="31">
        <v>783610.42999999993</v>
      </c>
      <c r="O101" s="46">
        <f t="shared" si="4"/>
        <v>19367584.887143608</v>
      </c>
      <c r="P101" s="31"/>
      <c r="Q101" s="46">
        <f t="shared" si="5"/>
        <v>-501169.07774463715</v>
      </c>
      <c r="R101" s="31">
        <v>342963</v>
      </c>
      <c r="S101" s="31">
        <v>-158206.07774463715</v>
      </c>
      <c r="T101" s="33"/>
      <c r="U101" s="33"/>
      <c r="V101" s="33"/>
      <c r="W101" s="33"/>
      <c r="X101" s="33"/>
      <c r="Y101" s="33"/>
      <c r="Z101" s="33"/>
      <c r="AA101" s="33"/>
      <c r="AB101" s="34"/>
      <c r="AC101" s="34"/>
      <c r="AD101" s="34"/>
      <c r="AE101" s="34"/>
      <c r="AF101" s="34"/>
      <c r="AG101" s="34"/>
      <c r="AH101" s="34"/>
      <c r="AI101" s="34"/>
    </row>
    <row r="102" spans="1:35">
      <c r="A102" s="32">
        <v>32005</v>
      </c>
      <c r="B102" s="30" t="s">
        <v>470</v>
      </c>
      <c r="C102" s="30">
        <v>8916042</v>
      </c>
      <c r="D102" s="31">
        <v>8040146.2860123888</v>
      </c>
      <c r="E102" s="31">
        <v>0</v>
      </c>
      <c r="F102" s="31">
        <v>864.67617964984936</v>
      </c>
      <c r="G102" s="31">
        <v>0</v>
      </c>
      <c r="H102" s="31">
        <v>392694.73</v>
      </c>
      <c r="I102" s="46">
        <f t="shared" si="3"/>
        <v>393559.40617964981</v>
      </c>
      <c r="J102" s="31"/>
      <c r="K102" s="31">
        <v>549820.67781640159</v>
      </c>
      <c r="L102" s="31">
        <v>0</v>
      </c>
      <c r="M102" s="31">
        <v>3483177.1183842593</v>
      </c>
      <c r="N102" s="31">
        <v>264960.15999999997</v>
      </c>
      <c r="O102" s="46">
        <f t="shared" si="4"/>
        <v>4297957.9562006611</v>
      </c>
      <c r="P102" s="31"/>
      <c r="Q102" s="46">
        <f t="shared" si="5"/>
        <v>-108761.11516022298</v>
      </c>
      <c r="R102" s="31">
        <v>12302</v>
      </c>
      <c r="S102" s="31">
        <v>-96459.11516022298</v>
      </c>
      <c r="T102" s="33"/>
      <c r="U102" s="33"/>
      <c r="V102" s="33"/>
      <c r="W102" s="33"/>
      <c r="X102" s="33"/>
      <c r="Y102" s="33"/>
      <c r="Z102" s="33"/>
      <c r="AA102" s="33"/>
      <c r="AB102" s="34"/>
      <c r="AC102" s="34"/>
      <c r="AD102" s="34"/>
      <c r="AE102" s="34"/>
      <c r="AF102" s="34"/>
      <c r="AG102" s="34"/>
      <c r="AH102" s="34"/>
      <c r="AI102" s="34"/>
    </row>
    <row r="103" spans="1:35">
      <c r="A103" s="32">
        <v>32100</v>
      </c>
      <c r="B103" s="30" t="s">
        <v>471</v>
      </c>
      <c r="C103" s="30">
        <v>24876632</v>
      </c>
      <c r="D103" s="31">
        <v>21068626.442334257</v>
      </c>
      <c r="E103" s="31">
        <v>0</v>
      </c>
      <c r="F103" s="31">
        <v>2265.8218608647944</v>
      </c>
      <c r="G103" s="31">
        <v>0</v>
      </c>
      <c r="H103" s="31">
        <v>0</v>
      </c>
      <c r="I103" s="46">
        <f t="shared" si="3"/>
        <v>2265.8218608647944</v>
      </c>
      <c r="J103" s="31"/>
      <c r="K103" s="31">
        <v>1440765.6191666881</v>
      </c>
      <c r="L103" s="31">
        <v>0</v>
      </c>
      <c r="M103" s="31">
        <v>9127415.6104254723</v>
      </c>
      <c r="N103" s="31">
        <v>1294300.1799999997</v>
      </c>
      <c r="O103" s="46">
        <f t="shared" si="4"/>
        <v>11862481.409592159</v>
      </c>
      <c r="P103" s="31"/>
      <c r="Q103" s="46">
        <f t="shared" si="5"/>
        <v>-285000.69522194983</v>
      </c>
      <c r="R103" s="31">
        <v>-289036</v>
      </c>
      <c r="S103" s="31">
        <v>-574036.69522194983</v>
      </c>
      <c r="T103" s="33"/>
      <c r="U103" s="33"/>
      <c r="V103" s="33"/>
      <c r="W103" s="33"/>
      <c r="X103" s="33"/>
      <c r="Y103" s="33"/>
      <c r="Z103" s="33"/>
      <c r="AA103" s="33"/>
      <c r="AB103" s="34"/>
      <c r="AC103" s="34"/>
      <c r="AD103" s="34"/>
      <c r="AE103" s="34"/>
      <c r="AF103" s="34"/>
      <c r="AG103" s="34"/>
      <c r="AH103" s="34"/>
      <c r="AI103" s="34"/>
    </row>
    <row r="104" spans="1:35">
      <c r="A104" s="32">
        <v>32200</v>
      </c>
      <c r="B104" s="30" t="s">
        <v>472</v>
      </c>
      <c r="C104" s="30">
        <v>16039045</v>
      </c>
      <c r="D104" s="31">
        <v>14173552.441947233</v>
      </c>
      <c r="E104" s="31">
        <v>0</v>
      </c>
      <c r="F104" s="31">
        <v>1524.2923054182627</v>
      </c>
      <c r="G104" s="31">
        <v>0</v>
      </c>
      <c r="H104" s="31">
        <v>565682.48</v>
      </c>
      <c r="I104" s="46">
        <f t="shared" si="3"/>
        <v>567206.77230541827</v>
      </c>
      <c r="J104" s="31"/>
      <c r="K104" s="31">
        <v>969250.0479136341</v>
      </c>
      <c r="L104" s="31">
        <v>0</v>
      </c>
      <c r="M104" s="31">
        <v>6140310.3322588541</v>
      </c>
      <c r="N104" s="31">
        <v>0</v>
      </c>
      <c r="O104" s="46">
        <f t="shared" si="4"/>
        <v>7109560.3801724883</v>
      </c>
      <c r="P104" s="31"/>
      <c r="Q104" s="46">
        <f t="shared" si="5"/>
        <v>-191729.26798396523</v>
      </c>
      <c r="R104" s="31">
        <v>126498</v>
      </c>
      <c r="S104" s="31">
        <v>-65231.267983965226</v>
      </c>
      <c r="T104" s="33"/>
      <c r="U104" s="33"/>
      <c r="V104" s="33"/>
      <c r="W104" s="33"/>
      <c r="X104" s="33"/>
      <c r="Y104" s="33"/>
      <c r="Z104" s="33"/>
      <c r="AA104" s="33"/>
      <c r="AB104" s="34"/>
      <c r="AC104" s="34"/>
      <c r="AD104" s="34"/>
      <c r="AE104" s="34"/>
      <c r="AF104" s="34"/>
      <c r="AG104" s="34"/>
      <c r="AH104" s="34"/>
      <c r="AI104" s="34"/>
    </row>
    <row r="105" spans="1:35">
      <c r="A105" s="32">
        <v>32300</v>
      </c>
      <c r="B105" s="30" t="s">
        <v>473</v>
      </c>
      <c r="C105" s="30">
        <v>184560641</v>
      </c>
      <c r="D105" s="31">
        <v>153610061.99462038</v>
      </c>
      <c r="E105" s="31">
        <v>0</v>
      </c>
      <c r="F105" s="31">
        <v>16519.967724001821</v>
      </c>
      <c r="G105" s="31">
        <v>0</v>
      </c>
      <c r="H105" s="31">
        <v>4763376.0999999996</v>
      </c>
      <c r="I105" s="46">
        <f t="shared" si="3"/>
        <v>4779896.0677240016</v>
      </c>
      <c r="J105" s="31"/>
      <c r="K105" s="31">
        <v>10504533.448803838</v>
      </c>
      <c r="L105" s="31">
        <v>0</v>
      </c>
      <c r="M105" s="31">
        <v>66547425.41420681</v>
      </c>
      <c r="N105" s="31">
        <v>8999355.2699999996</v>
      </c>
      <c r="O105" s="46">
        <f t="shared" si="4"/>
        <v>86051314.133010641</v>
      </c>
      <c r="P105" s="31"/>
      <c r="Q105" s="46">
        <f t="shared" si="5"/>
        <v>-2077922.5267902203</v>
      </c>
      <c r="R105" s="31">
        <v>-609029</v>
      </c>
      <c r="S105" s="31">
        <v>-2686951.5267902203</v>
      </c>
      <c r="T105" s="33"/>
      <c r="U105" s="33"/>
      <c r="V105" s="33"/>
      <c r="W105" s="33"/>
      <c r="X105" s="33"/>
      <c r="Y105" s="33"/>
      <c r="Z105" s="33"/>
      <c r="AA105" s="33"/>
      <c r="AB105" s="34"/>
      <c r="AC105" s="34"/>
      <c r="AD105" s="34"/>
      <c r="AE105" s="34"/>
      <c r="AF105" s="34"/>
      <c r="AG105" s="34"/>
      <c r="AH105" s="34"/>
      <c r="AI105" s="34"/>
    </row>
    <row r="106" spans="1:35">
      <c r="A106" s="32">
        <v>32305</v>
      </c>
      <c r="B106" s="30" t="s">
        <v>474</v>
      </c>
      <c r="C106" s="30">
        <v>18149963</v>
      </c>
      <c r="D106" s="31">
        <v>14826367.544004543</v>
      </c>
      <c r="E106" s="31">
        <v>0</v>
      </c>
      <c r="F106" s="31">
        <v>1594.4991930211509</v>
      </c>
      <c r="G106" s="31">
        <v>0</v>
      </c>
      <c r="H106" s="31">
        <v>0</v>
      </c>
      <c r="I106" s="46">
        <f t="shared" si="3"/>
        <v>1594.4991930211509</v>
      </c>
      <c r="J106" s="31"/>
      <c r="K106" s="31">
        <v>1013892.4232186084</v>
      </c>
      <c r="L106" s="31">
        <v>0</v>
      </c>
      <c r="M106" s="31">
        <v>6423124.9051668104</v>
      </c>
      <c r="N106" s="31">
        <v>1335438.6599999997</v>
      </c>
      <c r="O106" s="46">
        <f t="shared" si="4"/>
        <v>8772455.9883854184</v>
      </c>
      <c r="P106" s="31"/>
      <c r="Q106" s="46">
        <f t="shared" si="5"/>
        <v>-200560.06449175207</v>
      </c>
      <c r="R106" s="31">
        <v>-275474</v>
      </c>
      <c r="S106" s="31">
        <v>-476034.06449175207</v>
      </c>
      <c r="T106" s="33"/>
      <c r="U106" s="33"/>
      <c r="V106" s="33"/>
      <c r="W106" s="33"/>
      <c r="X106" s="33"/>
      <c r="Y106" s="33"/>
      <c r="Z106" s="33"/>
      <c r="AA106" s="33"/>
      <c r="AB106" s="34"/>
      <c r="AC106" s="34"/>
      <c r="AD106" s="34"/>
      <c r="AE106" s="34"/>
      <c r="AF106" s="34"/>
      <c r="AG106" s="34"/>
      <c r="AH106" s="34"/>
      <c r="AI106" s="34"/>
    </row>
    <row r="107" spans="1:35">
      <c r="A107" s="32">
        <v>32400</v>
      </c>
      <c r="B107" s="30" t="s">
        <v>475</v>
      </c>
      <c r="C107" s="30">
        <v>65370641</v>
      </c>
      <c r="D107" s="31">
        <v>53512528.306240179</v>
      </c>
      <c r="E107" s="31">
        <v>0</v>
      </c>
      <c r="F107" s="31">
        <v>5754.9957320266758</v>
      </c>
      <c r="G107" s="31">
        <v>0</v>
      </c>
      <c r="H107" s="31">
        <v>1796515.9400000004</v>
      </c>
      <c r="I107" s="46">
        <f t="shared" si="3"/>
        <v>1802270.9357320271</v>
      </c>
      <c r="J107" s="31"/>
      <c r="K107" s="31">
        <v>3659422.716484169</v>
      </c>
      <c r="L107" s="31">
        <v>0</v>
      </c>
      <c r="M107" s="31">
        <v>23182863.043956965</v>
      </c>
      <c r="N107" s="31">
        <v>4200439.7</v>
      </c>
      <c r="O107" s="46">
        <f t="shared" si="4"/>
        <v>31042725.460441135</v>
      </c>
      <c r="P107" s="31"/>
      <c r="Q107" s="46">
        <f t="shared" si="5"/>
        <v>-723877.64146690257</v>
      </c>
      <c r="R107" s="31">
        <v>-390959</v>
      </c>
      <c r="S107" s="31">
        <v>-1114836.6414669026</v>
      </c>
      <c r="T107" s="33"/>
      <c r="U107" s="33"/>
      <c r="V107" s="33"/>
      <c r="W107" s="33"/>
      <c r="X107" s="33"/>
      <c r="Y107" s="33"/>
      <c r="Z107" s="33"/>
      <c r="AA107" s="33"/>
      <c r="AB107" s="34"/>
      <c r="AC107" s="34"/>
      <c r="AD107" s="34"/>
      <c r="AE107" s="34"/>
      <c r="AF107" s="34"/>
      <c r="AG107" s="34"/>
      <c r="AH107" s="34"/>
      <c r="AI107" s="34"/>
    </row>
    <row r="108" spans="1:35">
      <c r="A108" s="32">
        <v>32405</v>
      </c>
      <c r="B108" s="30" t="s">
        <v>476</v>
      </c>
      <c r="C108" s="30">
        <v>15832522</v>
      </c>
      <c r="D108" s="31">
        <v>13871587.765976997</v>
      </c>
      <c r="E108" s="31">
        <v>0</v>
      </c>
      <c r="F108" s="31">
        <v>1491.8175717081324</v>
      </c>
      <c r="G108" s="31">
        <v>0</v>
      </c>
      <c r="H108" s="31">
        <v>225359.66000000015</v>
      </c>
      <c r="I108" s="46">
        <f t="shared" si="3"/>
        <v>226851.4775717083</v>
      </c>
      <c r="J108" s="31"/>
      <c r="K108" s="31">
        <v>948600.37521461118</v>
      </c>
      <c r="L108" s="31">
        <v>0</v>
      </c>
      <c r="M108" s="31">
        <v>6009492.284940199</v>
      </c>
      <c r="N108" s="31">
        <v>0</v>
      </c>
      <c r="O108" s="46">
        <f t="shared" si="4"/>
        <v>6958092.6601548102</v>
      </c>
      <c r="P108" s="31"/>
      <c r="Q108" s="46">
        <f t="shared" si="5"/>
        <v>-187644.5154072548</v>
      </c>
      <c r="R108" s="31">
        <v>46938</v>
      </c>
      <c r="S108" s="31">
        <v>-140706.5154072548</v>
      </c>
      <c r="T108" s="33"/>
      <c r="U108" s="33"/>
      <c r="V108" s="33"/>
      <c r="W108" s="33"/>
      <c r="X108" s="33"/>
      <c r="Y108" s="33"/>
      <c r="Z108" s="33"/>
      <c r="AA108" s="33"/>
      <c r="AB108" s="34"/>
      <c r="AC108" s="34"/>
      <c r="AD108" s="34"/>
      <c r="AE108" s="34"/>
      <c r="AF108" s="34"/>
      <c r="AG108" s="34"/>
      <c r="AH108" s="34"/>
      <c r="AI108" s="34"/>
    </row>
    <row r="109" spans="1:35">
      <c r="A109" s="32">
        <v>32410</v>
      </c>
      <c r="B109" s="30" t="s">
        <v>477</v>
      </c>
      <c r="C109" s="30">
        <v>25336229</v>
      </c>
      <c r="D109" s="31">
        <v>20693986.971562762</v>
      </c>
      <c r="E109" s="31">
        <v>0</v>
      </c>
      <c r="F109" s="31">
        <v>2225.5312137895376</v>
      </c>
      <c r="G109" s="31">
        <v>0</v>
      </c>
      <c r="H109" s="31">
        <v>107363.97000000009</v>
      </c>
      <c r="I109" s="46">
        <f t="shared" si="3"/>
        <v>109589.50121378963</v>
      </c>
      <c r="J109" s="31"/>
      <c r="K109" s="31">
        <v>1415146.0503547546</v>
      </c>
      <c r="L109" s="31">
        <v>0</v>
      </c>
      <c r="M109" s="31">
        <v>8965112.7006422263</v>
      </c>
      <c r="N109" s="31">
        <v>1664980.2200000002</v>
      </c>
      <c r="O109" s="46">
        <f t="shared" si="4"/>
        <v>12045238.970996981</v>
      </c>
      <c r="P109" s="31"/>
      <c r="Q109" s="46">
        <f t="shared" si="5"/>
        <v>-279932.83767069119</v>
      </c>
      <c r="R109" s="31">
        <v>-306156</v>
      </c>
      <c r="S109" s="31">
        <v>-586088.83767069119</v>
      </c>
      <c r="T109" s="33"/>
      <c r="U109" s="33"/>
      <c r="V109" s="33"/>
      <c r="W109" s="33"/>
      <c r="X109" s="33"/>
      <c r="Y109" s="33"/>
      <c r="Z109" s="33"/>
      <c r="AA109" s="33"/>
      <c r="AB109" s="34"/>
      <c r="AC109" s="34"/>
      <c r="AD109" s="34"/>
      <c r="AE109" s="34"/>
      <c r="AF109" s="34"/>
      <c r="AG109" s="34"/>
      <c r="AH109" s="34"/>
      <c r="AI109" s="34"/>
    </row>
    <row r="110" spans="1:35" ht="26.25">
      <c r="A110" s="32">
        <v>32500</v>
      </c>
      <c r="B110" s="30" t="s">
        <v>478</v>
      </c>
      <c r="C110" s="30">
        <v>143473565</v>
      </c>
      <c r="D110" s="31">
        <v>119895256.78365448</v>
      </c>
      <c r="E110" s="31">
        <v>0</v>
      </c>
      <c r="F110" s="31">
        <v>12894.114794082512</v>
      </c>
      <c r="G110" s="31">
        <v>0</v>
      </c>
      <c r="H110" s="31">
        <v>0</v>
      </c>
      <c r="I110" s="46">
        <f t="shared" si="3"/>
        <v>12894.114794082512</v>
      </c>
      <c r="J110" s="31"/>
      <c r="K110" s="31">
        <v>8198966.3908583811</v>
      </c>
      <c r="L110" s="31">
        <v>0</v>
      </c>
      <c r="M110" s="31">
        <v>51941393.402042694</v>
      </c>
      <c r="N110" s="31">
        <v>7421627.4699999988</v>
      </c>
      <c r="O110" s="46">
        <f t="shared" si="4"/>
        <v>67561987.262901068</v>
      </c>
      <c r="P110" s="31"/>
      <c r="Q110" s="46">
        <f t="shared" si="5"/>
        <v>-1621853.7494304925</v>
      </c>
      <c r="R110" s="31">
        <v>-1545344</v>
      </c>
      <c r="S110" s="31">
        <v>-3167197.7494304925</v>
      </c>
      <c r="T110" s="33"/>
      <c r="U110" s="33"/>
      <c r="V110" s="33"/>
      <c r="W110" s="33"/>
      <c r="X110" s="33"/>
      <c r="Y110" s="33"/>
      <c r="Z110" s="33"/>
      <c r="AA110" s="33"/>
      <c r="AB110" s="34"/>
      <c r="AC110" s="34"/>
      <c r="AD110" s="34"/>
      <c r="AE110" s="34"/>
      <c r="AF110" s="34"/>
      <c r="AG110" s="34"/>
      <c r="AH110" s="34"/>
      <c r="AI110" s="34"/>
    </row>
    <row r="111" spans="1:35">
      <c r="A111" s="32">
        <v>32505</v>
      </c>
      <c r="B111" s="30" t="s">
        <v>479</v>
      </c>
      <c r="C111" s="30">
        <v>19961169</v>
      </c>
      <c r="D111" s="31">
        <v>19085741.985322945</v>
      </c>
      <c r="E111" s="31">
        <v>0</v>
      </c>
      <c r="F111" s="31">
        <v>2052.5727455753295</v>
      </c>
      <c r="G111" s="31">
        <v>0</v>
      </c>
      <c r="H111" s="31">
        <v>2262084.7199999997</v>
      </c>
      <c r="I111" s="46">
        <f t="shared" si="3"/>
        <v>2264137.2927455748</v>
      </c>
      <c r="J111" s="31"/>
      <c r="K111" s="31">
        <v>1305167.142104811</v>
      </c>
      <c r="L111" s="31">
        <v>0</v>
      </c>
      <c r="M111" s="31">
        <v>8268383.6902993247</v>
      </c>
      <c r="N111" s="31">
        <v>962135.98</v>
      </c>
      <c r="O111" s="46">
        <f t="shared" si="4"/>
        <v>10535686.812404137</v>
      </c>
      <c r="P111" s="31"/>
      <c r="Q111" s="46">
        <f t="shared" si="5"/>
        <v>-258177.69242429524</v>
      </c>
      <c r="R111" s="31">
        <v>211887</v>
      </c>
      <c r="S111" s="31">
        <v>-46290.692424295237</v>
      </c>
      <c r="T111" s="33"/>
      <c r="U111" s="33"/>
      <c r="V111" s="33"/>
      <c r="W111" s="33"/>
      <c r="X111" s="33"/>
      <c r="Y111" s="33"/>
      <c r="Z111" s="33"/>
      <c r="AA111" s="33"/>
      <c r="AB111" s="34"/>
      <c r="AC111" s="34"/>
      <c r="AD111" s="34"/>
      <c r="AE111" s="34"/>
      <c r="AF111" s="34"/>
      <c r="AG111" s="34"/>
      <c r="AH111" s="34"/>
      <c r="AI111" s="34"/>
    </row>
    <row r="112" spans="1:35">
      <c r="A112" s="32">
        <v>32600</v>
      </c>
      <c r="B112" s="30" t="s">
        <v>480</v>
      </c>
      <c r="C112" s="30">
        <v>518296049</v>
      </c>
      <c r="D112" s="31">
        <v>435814175.81676757</v>
      </c>
      <c r="E112" s="31">
        <v>0</v>
      </c>
      <c r="F112" s="31">
        <v>46869.560420537928</v>
      </c>
      <c r="G112" s="31">
        <v>0</v>
      </c>
      <c r="H112" s="31">
        <v>0</v>
      </c>
      <c r="I112" s="46">
        <f t="shared" si="3"/>
        <v>46869.560420537928</v>
      </c>
      <c r="J112" s="31"/>
      <c r="K112" s="31">
        <v>29802895.102086026</v>
      </c>
      <c r="L112" s="31">
        <v>0</v>
      </c>
      <c r="M112" s="31">
        <v>188804762.11528844</v>
      </c>
      <c r="N112" s="31">
        <v>20608450.479999997</v>
      </c>
      <c r="O112" s="46">
        <f t="shared" si="4"/>
        <v>239216107.69737446</v>
      </c>
      <c r="P112" s="31"/>
      <c r="Q112" s="46">
        <f t="shared" si="5"/>
        <v>-5895369.5942814276</v>
      </c>
      <c r="R112" s="31">
        <v>-4204901</v>
      </c>
      <c r="S112" s="31">
        <v>-10100270.594281428</v>
      </c>
      <c r="T112" s="33"/>
      <c r="U112" s="33"/>
      <c r="V112" s="33"/>
      <c r="W112" s="33"/>
      <c r="X112" s="33"/>
      <c r="Y112" s="33"/>
      <c r="Z112" s="33"/>
      <c r="AA112" s="33"/>
      <c r="AB112" s="34"/>
      <c r="AC112" s="34"/>
      <c r="AD112" s="34"/>
      <c r="AE112" s="34"/>
      <c r="AF112" s="34"/>
      <c r="AG112" s="34"/>
      <c r="AH112" s="34"/>
      <c r="AI112" s="34"/>
    </row>
    <row r="113" spans="1:35">
      <c r="A113" s="32">
        <v>32605</v>
      </c>
      <c r="B113" s="30" t="s">
        <v>481</v>
      </c>
      <c r="C113" s="30">
        <v>69265469</v>
      </c>
      <c r="D113" s="31">
        <v>62271887.486140646</v>
      </c>
      <c r="E113" s="31">
        <v>0</v>
      </c>
      <c r="F113" s="31">
        <v>6697.0193518745282</v>
      </c>
      <c r="G113" s="31">
        <v>0</v>
      </c>
      <c r="H113" s="31">
        <v>2887540.08</v>
      </c>
      <c r="I113" s="46">
        <f t="shared" si="3"/>
        <v>2894237.0993518746</v>
      </c>
      <c r="J113" s="31"/>
      <c r="K113" s="31">
        <v>4258426.2248189859</v>
      </c>
      <c r="L113" s="31">
        <v>0</v>
      </c>
      <c r="M113" s="31">
        <v>26977619.04031191</v>
      </c>
      <c r="N113" s="31">
        <v>3910555.8200000003</v>
      </c>
      <c r="O113" s="46">
        <f t="shared" si="4"/>
        <v>35146601.0851309</v>
      </c>
      <c r="P113" s="31"/>
      <c r="Q113" s="46">
        <f t="shared" si="5"/>
        <v>-842367.70955622103</v>
      </c>
      <c r="R113" s="31">
        <v>-400129</v>
      </c>
      <c r="S113" s="31">
        <v>-1242496.709556221</v>
      </c>
      <c r="T113" s="33"/>
      <c r="U113" s="33"/>
      <c r="V113" s="33"/>
      <c r="W113" s="33"/>
      <c r="X113" s="33"/>
      <c r="Y113" s="33"/>
      <c r="Z113" s="33"/>
      <c r="AA113" s="33"/>
      <c r="AB113" s="34"/>
      <c r="AC113" s="34"/>
      <c r="AD113" s="34"/>
      <c r="AE113" s="34"/>
      <c r="AF113" s="34"/>
      <c r="AG113" s="34"/>
      <c r="AH113" s="34"/>
      <c r="AI113" s="34"/>
    </row>
    <row r="114" spans="1:35">
      <c r="A114" s="32">
        <v>32700</v>
      </c>
      <c r="B114" s="30" t="s">
        <v>482</v>
      </c>
      <c r="C114" s="30">
        <v>46900827</v>
      </c>
      <c r="D114" s="31">
        <v>39924376.405885674</v>
      </c>
      <c r="E114" s="31">
        <v>0</v>
      </c>
      <c r="F114" s="31">
        <v>4293.660254298039</v>
      </c>
      <c r="G114" s="31">
        <v>0</v>
      </c>
      <c r="H114" s="31">
        <v>2367896.42</v>
      </c>
      <c r="I114" s="46">
        <f t="shared" si="3"/>
        <v>2372190.0802542982</v>
      </c>
      <c r="J114" s="31"/>
      <c r="K114" s="31">
        <v>2730204.9563658317</v>
      </c>
      <c r="L114" s="31">
        <v>0</v>
      </c>
      <c r="M114" s="31">
        <v>17296161.85095226</v>
      </c>
      <c r="N114" s="31">
        <v>1083339.7400000002</v>
      </c>
      <c r="O114" s="46">
        <f t="shared" si="4"/>
        <v>21109706.547318093</v>
      </c>
      <c r="P114" s="31"/>
      <c r="Q114" s="46">
        <f t="shared" si="5"/>
        <v>-540067.23946724925</v>
      </c>
      <c r="R114" s="31">
        <v>375307</v>
      </c>
      <c r="S114" s="31">
        <v>-164760.23946724925</v>
      </c>
      <c r="T114" s="33"/>
      <c r="U114" s="33"/>
      <c r="V114" s="33"/>
      <c r="W114" s="33"/>
      <c r="X114" s="33"/>
      <c r="Y114" s="33"/>
      <c r="Z114" s="33"/>
      <c r="AA114" s="33"/>
      <c r="AB114" s="34"/>
      <c r="AC114" s="34"/>
      <c r="AD114" s="34"/>
      <c r="AE114" s="34"/>
      <c r="AF114" s="34"/>
      <c r="AG114" s="34"/>
      <c r="AH114" s="34"/>
      <c r="AI114" s="34"/>
    </row>
    <row r="115" spans="1:35">
      <c r="A115" s="32">
        <v>32800</v>
      </c>
      <c r="B115" s="30" t="s">
        <v>483</v>
      </c>
      <c r="C115" s="30">
        <v>61923558</v>
      </c>
      <c r="D115" s="31">
        <v>55545187.493169725</v>
      </c>
      <c r="E115" s="31">
        <v>0</v>
      </c>
      <c r="F115" s="31">
        <v>5973.5975658707921</v>
      </c>
      <c r="G115" s="31">
        <v>0</v>
      </c>
      <c r="H115" s="31">
        <v>4818244.57</v>
      </c>
      <c r="I115" s="46">
        <f t="shared" si="3"/>
        <v>4824218.167565871</v>
      </c>
      <c r="J115" s="31"/>
      <c r="K115" s="31">
        <v>3798424.8207224892</v>
      </c>
      <c r="L115" s="31">
        <v>0</v>
      </c>
      <c r="M115" s="31">
        <v>24063457.333013251</v>
      </c>
      <c r="N115" s="31">
        <v>0</v>
      </c>
      <c r="O115" s="46">
        <f t="shared" si="4"/>
        <v>27861882.153735742</v>
      </c>
      <c r="P115" s="31"/>
      <c r="Q115" s="46">
        <f t="shared" si="5"/>
        <v>-751373.92248459347</v>
      </c>
      <c r="R115" s="31">
        <v>1087029</v>
      </c>
      <c r="S115" s="31">
        <v>335655.07751540653</v>
      </c>
      <c r="T115" s="33"/>
      <c r="U115" s="33"/>
      <c r="V115" s="33"/>
      <c r="W115" s="33"/>
      <c r="X115" s="33"/>
      <c r="Y115" s="33"/>
      <c r="Z115" s="33"/>
      <c r="AA115" s="33"/>
      <c r="AB115" s="34"/>
      <c r="AC115" s="34"/>
      <c r="AD115" s="34"/>
      <c r="AE115" s="34"/>
      <c r="AF115" s="34"/>
      <c r="AG115" s="34"/>
      <c r="AH115" s="34"/>
      <c r="AI115" s="34"/>
    </row>
    <row r="116" spans="1:35">
      <c r="A116" s="32">
        <v>32900</v>
      </c>
      <c r="B116" s="30" t="s">
        <v>484</v>
      </c>
      <c r="C116" s="30">
        <v>196722370</v>
      </c>
      <c r="D116" s="31">
        <v>166004598.4424991</v>
      </c>
      <c r="E116" s="31">
        <v>0</v>
      </c>
      <c r="F116" s="31">
        <v>17852.935977019355</v>
      </c>
      <c r="G116" s="31">
        <v>0</v>
      </c>
      <c r="H116" s="31">
        <v>6964111.5299999993</v>
      </c>
      <c r="I116" s="46">
        <f t="shared" si="3"/>
        <v>6981964.4659770187</v>
      </c>
      <c r="J116" s="31"/>
      <c r="K116" s="31">
        <v>11352126.484937469</v>
      </c>
      <c r="L116" s="31">
        <v>0</v>
      </c>
      <c r="M116" s="31">
        <v>71917024.609507263</v>
      </c>
      <c r="N116" s="31">
        <v>6580864.6100000013</v>
      </c>
      <c r="O116" s="46">
        <f t="shared" si="4"/>
        <v>89850015.704444736</v>
      </c>
      <c r="P116" s="31"/>
      <c r="Q116" s="46">
        <f t="shared" si="5"/>
        <v>-2245586.5807833187</v>
      </c>
      <c r="R116" s="31">
        <v>424852</v>
      </c>
      <c r="S116" s="31">
        <v>-1820734.5807833187</v>
      </c>
      <c r="T116" s="33"/>
      <c r="U116" s="33"/>
      <c r="V116" s="33"/>
      <c r="W116" s="33"/>
      <c r="X116" s="33"/>
      <c r="Y116" s="33"/>
      <c r="Z116" s="33"/>
      <c r="AA116" s="33"/>
      <c r="AB116" s="34"/>
      <c r="AC116" s="34"/>
      <c r="AD116" s="34"/>
      <c r="AE116" s="34"/>
      <c r="AF116" s="34"/>
      <c r="AG116" s="34"/>
      <c r="AH116" s="34"/>
      <c r="AI116" s="34"/>
    </row>
    <row r="117" spans="1:35">
      <c r="A117" s="32">
        <v>32901</v>
      </c>
      <c r="B117" s="30" t="s">
        <v>485</v>
      </c>
      <c r="C117" s="30">
        <v>5159836</v>
      </c>
      <c r="D117" s="31">
        <v>4445743.622568625</v>
      </c>
      <c r="E117" s="31">
        <v>0</v>
      </c>
      <c r="F117" s="31">
        <v>478.1166413103449</v>
      </c>
      <c r="G117" s="31">
        <v>0</v>
      </c>
      <c r="H117" s="31">
        <v>0</v>
      </c>
      <c r="I117" s="46">
        <f t="shared" si="3"/>
        <v>478.1166413103449</v>
      </c>
      <c r="J117" s="31"/>
      <c r="K117" s="31">
        <v>304019.495375723</v>
      </c>
      <c r="L117" s="31">
        <v>0</v>
      </c>
      <c r="M117" s="31">
        <v>1925998.4074099476</v>
      </c>
      <c r="N117" s="31">
        <v>1268641.75</v>
      </c>
      <c r="O117" s="46">
        <f t="shared" si="4"/>
        <v>3498659.6527856705</v>
      </c>
      <c r="P117" s="31"/>
      <c r="Q117" s="46">
        <f t="shared" si="5"/>
        <v>-60138.697363712534</v>
      </c>
      <c r="R117" s="31">
        <v>-313295</v>
      </c>
      <c r="S117" s="31">
        <v>-373433.69736371253</v>
      </c>
      <c r="T117" s="33"/>
      <c r="U117" s="33"/>
      <c r="V117" s="33"/>
      <c r="W117" s="33"/>
      <c r="X117" s="33"/>
      <c r="Y117" s="33"/>
      <c r="Z117" s="33"/>
      <c r="AA117" s="33"/>
      <c r="AB117" s="34"/>
      <c r="AC117" s="34"/>
      <c r="AD117" s="34"/>
      <c r="AE117" s="34"/>
      <c r="AF117" s="34"/>
      <c r="AG117" s="34"/>
      <c r="AH117" s="34"/>
      <c r="AI117" s="34"/>
    </row>
    <row r="118" spans="1:35">
      <c r="A118" s="32">
        <v>32905</v>
      </c>
      <c r="B118" s="30" t="s">
        <v>486</v>
      </c>
      <c r="C118" s="30">
        <v>25876396</v>
      </c>
      <c r="D118" s="31">
        <v>22806807.005159989</v>
      </c>
      <c r="E118" s="31">
        <v>0</v>
      </c>
      <c r="F118" s="31">
        <v>2452.7541177718258</v>
      </c>
      <c r="G118" s="31">
        <v>0</v>
      </c>
      <c r="H118" s="31">
        <v>475999.99000000011</v>
      </c>
      <c r="I118" s="46">
        <f t="shared" si="3"/>
        <v>478452.74411777192</v>
      </c>
      <c r="J118" s="31"/>
      <c r="K118" s="31">
        <v>1559630.024845117</v>
      </c>
      <c r="L118" s="31">
        <v>0</v>
      </c>
      <c r="M118" s="31">
        <v>9880435.2671137936</v>
      </c>
      <c r="N118" s="31">
        <v>1149047.76</v>
      </c>
      <c r="O118" s="46">
        <f t="shared" si="4"/>
        <v>12589113.051958911</v>
      </c>
      <c r="P118" s="31"/>
      <c r="Q118" s="46">
        <f t="shared" si="5"/>
        <v>-308513.49827945861</v>
      </c>
      <c r="R118" s="31">
        <v>-192065</v>
      </c>
      <c r="S118" s="31">
        <v>-500578.49827945861</v>
      </c>
      <c r="T118" s="33"/>
      <c r="U118" s="33"/>
      <c r="V118" s="33"/>
      <c r="W118" s="33"/>
      <c r="X118" s="33"/>
      <c r="Y118" s="33"/>
      <c r="Z118" s="33"/>
      <c r="AA118" s="33"/>
      <c r="AB118" s="34"/>
      <c r="AC118" s="34"/>
      <c r="AD118" s="34"/>
      <c r="AE118" s="34"/>
      <c r="AF118" s="34"/>
      <c r="AG118" s="34"/>
      <c r="AH118" s="34"/>
      <c r="AI118" s="34"/>
    </row>
    <row r="119" spans="1:35">
      <c r="A119" s="32">
        <v>32910</v>
      </c>
      <c r="B119" s="30" t="s">
        <v>487</v>
      </c>
      <c r="C119" s="30">
        <v>36132586</v>
      </c>
      <c r="D119" s="31">
        <v>30293603.681652941</v>
      </c>
      <c r="E119" s="31">
        <v>0</v>
      </c>
      <c r="F119" s="31">
        <v>3257.9204093662042</v>
      </c>
      <c r="G119" s="31">
        <v>0</v>
      </c>
      <c r="H119" s="31">
        <v>1596959.6099999999</v>
      </c>
      <c r="I119" s="46">
        <f t="shared" si="3"/>
        <v>1600217.5304093661</v>
      </c>
      <c r="J119" s="31"/>
      <c r="K119" s="31">
        <v>2071610.2165263656</v>
      </c>
      <c r="L119" s="31">
        <v>0</v>
      </c>
      <c r="M119" s="31">
        <v>13123888.561399689</v>
      </c>
      <c r="N119" s="31">
        <v>1394605.36</v>
      </c>
      <c r="O119" s="46">
        <f t="shared" si="4"/>
        <v>16590104.137926053</v>
      </c>
      <c r="P119" s="31"/>
      <c r="Q119" s="46">
        <f t="shared" si="5"/>
        <v>-409789.3120744999</v>
      </c>
      <c r="R119" s="31">
        <v>120318</v>
      </c>
      <c r="S119" s="31">
        <v>-289471.3120744999</v>
      </c>
      <c r="T119" s="33"/>
      <c r="U119" s="33"/>
      <c r="V119" s="33"/>
      <c r="W119" s="33"/>
      <c r="X119" s="33"/>
      <c r="Y119" s="33"/>
      <c r="Z119" s="33"/>
      <c r="AA119" s="33"/>
      <c r="AB119" s="34"/>
      <c r="AC119" s="34"/>
      <c r="AD119" s="34"/>
      <c r="AE119" s="34"/>
      <c r="AF119" s="34"/>
      <c r="AG119" s="34"/>
      <c r="AH119" s="34"/>
      <c r="AI119" s="34"/>
    </row>
    <row r="120" spans="1:35">
      <c r="A120" s="32">
        <v>32920</v>
      </c>
      <c r="B120" s="30" t="s">
        <v>488</v>
      </c>
      <c r="C120" s="30">
        <v>30270973</v>
      </c>
      <c r="D120" s="31">
        <v>26446912.879169412</v>
      </c>
      <c r="E120" s="31">
        <v>0</v>
      </c>
      <c r="F120" s="31">
        <v>2844.2287609028976</v>
      </c>
      <c r="G120" s="31">
        <v>0</v>
      </c>
      <c r="H120" s="31">
        <v>1965651.4000000004</v>
      </c>
      <c r="I120" s="46">
        <f t="shared" si="3"/>
        <v>1968495.6287609034</v>
      </c>
      <c r="J120" s="31"/>
      <c r="K120" s="31">
        <v>1808556.56948686</v>
      </c>
      <c r="L120" s="31">
        <v>0</v>
      </c>
      <c r="M120" s="31">
        <v>11457413.506451869</v>
      </c>
      <c r="N120" s="31">
        <v>0</v>
      </c>
      <c r="O120" s="46">
        <f t="shared" si="4"/>
        <v>13265970.07593873</v>
      </c>
      <c r="P120" s="31"/>
      <c r="Q120" s="46">
        <f t="shared" si="5"/>
        <v>-357754.15015115449</v>
      </c>
      <c r="R120" s="31">
        <v>484677</v>
      </c>
      <c r="S120" s="31">
        <v>126922.84984884551</v>
      </c>
      <c r="T120" s="33"/>
      <c r="U120" s="33"/>
      <c r="V120" s="33"/>
      <c r="W120" s="33"/>
      <c r="X120" s="33"/>
      <c r="Y120" s="33"/>
      <c r="Z120" s="33"/>
      <c r="AA120" s="33"/>
      <c r="AB120" s="34"/>
      <c r="AC120" s="34"/>
      <c r="AD120" s="34"/>
      <c r="AE120" s="34"/>
      <c r="AF120" s="34"/>
      <c r="AG120" s="34"/>
      <c r="AH120" s="34"/>
      <c r="AI120" s="34"/>
    </row>
    <row r="121" spans="1:35">
      <c r="A121" s="32">
        <v>33000</v>
      </c>
      <c r="B121" s="30" t="s">
        <v>489</v>
      </c>
      <c r="C121" s="30">
        <v>74143671</v>
      </c>
      <c r="D121" s="31">
        <v>63057526.463441692</v>
      </c>
      <c r="E121" s="31">
        <v>0</v>
      </c>
      <c r="F121" s="31">
        <v>6781.5108087481312</v>
      </c>
      <c r="G121" s="31">
        <v>0</v>
      </c>
      <c r="H121" s="31">
        <v>1029259.5800000003</v>
      </c>
      <c r="I121" s="46">
        <f t="shared" si="3"/>
        <v>1036041.0908087484</v>
      </c>
      <c r="J121" s="31"/>
      <c r="K121" s="31">
        <v>4312151.7132518366</v>
      </c>
      <c r="L121" s="31">
        <v>0</v>
      </c>
      <c r="M121" s="31">
        <v>27317976.177709009</v>
      </c>
      <c r="N121" s="31">
        <v>1891239.7000000002</v>
      </c>
      <c r="O121" s="46">
        <f t="shared" si="4"/>
        <v>33521367.590960845</v>
      </c>
      <c r="P121" s="31"/>
      <c r="Q121" s="46">
        <f t="shared" si="5"/>
        <v>-852995.25462726224</v>
      </c>
      <c r="R121" s="31">
        <v>-120932</v>
      </c>
      <c r="S121" s="31">
        <v>-973927.25462726224</v>
      </c>
      <c r="T121" s="33"/>
      <c r="U121" s="33"/>
      <c r="V121" s="33"/>
      <c r="W121" s="33"/>
      <c r="X121" s="33"/>
      <c r="Y121" s="33"/>
      <c r="Z121" s="33"/>
      <c r="AA121" s="33"/>
      <c r="AB121" s="34"/>
      <c r="AC121" s="34"/>
      <c r="AD121" s="34"/>
      <c r="AE121" s="34"/>
      <c r="AF121" s="34"/>
      <c r="AG121" s="34"/>
      <c r="AH121" s="34"/>
      <c r="AI121" s="34"/>
    </row>
    <row r="122" spans="1:35">
      <c r="A122" s="32">
        <v>33001</v>
      </c>
      <c r="B122" s="30" t="s">
        <v>490</v>
      </c>
      <c r="C122" s="30">
        <v>2135878</v>
      </c>
      <c r="D122" s="31">
        <v>1727331.5200375197</v>
      </c>
      <c r="E122" s="31">
        <v>0</v>
      </c>
      <c r="F122" s="31">
        <v>185.76559000545589</v>
      </c>
      <c r="G122" s="31">
        <v>0</v>
      </c>
      <c r="H122" s="31">
        <v>172527.91</v>
      </c>
      <c r="I122" s="46">
        <f t="shared" si="3"/>
        <v>172713.67559000547</v>
      </c>
      <c r="J122" s="31"/>
      <c r="K122" s="31">
        <v>118122.55849712918</v>
      </c>
      <c r="L122" s="31">
        <v>0</v>
      </c>
      <c r="M122" s="31">
        <v>748319.96962398139</v>
      </c>
      <c r="N122" s="31">
        <v>167869.5</v>
      </c>
      <c r="O122" s="46">
        <f t="shared" si="4"/>
        <v>1034312.0281211105</v>
      </c>
      <c r="P122" s="31"/>
      <c r="Q122" s="46">
        <f t="shared" si="5"/>
        <v>-23366.056800098027</v>
      </c>
      <c r="R122" s="31">
        <v>9556</v>
      </c>
      <c r="S122" s="31">
        <v>-13810.056800098027</v>
      </c>
      <c r="T122" s="33"/>
      <c r="U122" s="33"/>
      <c r="V122" s="33"/>
      <c r="W122" s="33"/>
      <c r="X122" s="33"/>
      <c r="Y122" s="33"/>
      <c r="Z122" s="33"/>
      <c r="AA122" s="33"/>
      <c r="AB122" s="34"/>
      <c r="AC122" s="34"/>
      <c r="AD122" s="34"/>
      <c r="AE122" s="34"/>
      <c r="AF122" s="34"/>
      <c r="AG122" s="34"/>
      <c r="AH122" s="34"/>
      <c r="AI122" s="34"/>
    </row>
    <row r="123" spans="1:35">
      <c r="A123" s="32">
        <v>33027</v>
      </c>
      <c r="B123" s="30" t="s">
        <v>491</v>
      </c>
      <c r="C123" s="30">
        <v>8646125</v>
      </c>
      <c r="D123" s="31">
        <v>7864863.730226309</v>
      </c>
      <c r="E123" s="31">
        <v>0</v>
      </c>
      <c r="F123" s="31">
        <v>845.82536866824933</v>
      </c>
      <c r="G123" s="31">
        <v>0</v>
      </c>
      <c r="H123" s="31">
        <v>1390748.95</v>
      </c>
      <c r="I123" s="46">
        <f t="shared" si="3"/>
        <v>1391594.7753686681</v>
      </c>
      <c r="J123" s="31"/>
      <c r="K123" s="31">
        <v>537834.03366542084</v>
      </c>
      <c r="L123" s="31">
        <v>0</v>
      </c>
      <c r="M123" s="31">
        <v>3407240.3515119655</v>
      </c>
      <c r="N123" s="31">
        <v>0</v>
      </c>
      <c r="O123" s="46">
        <f t="shared" si="4"/>
        <v>3945074.3851773865</v>
      </c>
      <c r="P123" s="31"/>
      <c r="Q123" s="46">
        <f t="shared" si="5"/>
        <v>-106390.01338561007</v>
      </c>
      <c r="R123" s="31">
        <v>327194</v>
      </c>
      <c r="S123" s="31">
        <v>220803.98661438993</v>
      </c>
      <c r="T123" s="33"/>
      <c r="U123" s="33"/>
      <c r="V123" s="33"/>
      <c r="W123" s="33"/>
      <c r="X123" s="33"/>
      <c r="Y123" s="33"/>
      <c r="Z123" s="33"/>
      <c r="AA123" s="33"/>
      <c r="AB123" s="34"/>
      <c r="AC123" s="34"/>
      <c r="AD123" s="34"/>
      <c r="AE123" s="34"/>
      <c r="AF123" s="34"/>
      <c r="AG123" s="34"/>
      <c r="AH123" s="34"/>
      <c r="AI123" s="34"/>
    </row>
    <row r="124" spans="1:35">
      <c r="A124" s="32">
        <v>33100</v>
      </c>
      <c r="B124" s="30" t="s">
        <v>492</v>
      </c>
      <c r="C124" s="30">
        <v>105778285</v>
      </c>
      <c r="D124" s="31">
        <v>87040053.296645433</v>
      </c>
      <c r="E124" s="31">
        <v>0</v>
      </c>
      <c r="F124" s="31">
        <v>9360.7075280675981</v>
      </c>
      <c r="G124" s="31">
        <v>0</v>
      </c>
      <c r="H124" s="31">
        <v>1359536.4500000002</v>
      </c>
      <c r="I124" s="46">
        <f t="shared" si="3"/>
        <v>1368897.1575280677</v>
      </c>
      <c r="J124" s="31"/>
      <c r="K124" s="31">
        <v>5952182.6540976074</v>
      </c>
      <c r="L124" s="31">
        <v>0</v>
      </c>
      <c r="M124" s="31">
        <v>37707760.478443779</v>
      </c>
      <c r="N124" s="31">
        <v>6337734.5300000003</v>
      </c>
      <c r="O124" s="46">
        <f t="shared" si="4"/>
        <v>49997677.662541389</v>
      </c>
      <c r="P124" s="31"/>
      <c r="Q124" s="46">
        <f t="shared" si="5"/>
        <v>-1177413.0170367341</v>
      </c>
      <c r="R124" s="31">
        <v>-927662</v>
      </c>
      <c r="S124" s="31">
        <v>-2105075.0170367341</v>
      </c>
      <c r="T124" s="33"/>
      <c r="U124" s="33"/>
      <c r="V124" s="33"/>
      <c r="W124" s="33"/>
      <c r="X124" s="33"/>
      <c r="Y124" s="33"/>
      <c r="Z124" s="33"/>
      <c r="AA124" s="33"/>
      <c r="AB124" s="34"/>
      <c r="AC124" s="34"/>
      <c r="AD124" s="34"/>
      <c r="AE124" s="34"/>
      <c r="AF124" s="34"/>
      <c r="AG124" s="34"/>
      <c r="AH124" s="34"/>
      <c r="AI124" s="34"/>
    </row>
    <row r="125" spans="1:35">
      <c r="A125" s="32">
        <v>33105</v>
      </c>
      <c r="B125" s="30" t="s">
        <v>493</v>
      </c>
      <c r="C125" s="30">
        <v>11246954</v>
      </c>
      <c r="D125" s="31">
        <v>9734135.5758330766</v>
      </c>
      <c r="E125" s="31">
        <v>0</v>
      </c>
      <c r="F125" s="31">
        <v>1046.8559257156337</v>
      </c>
      <c r="G125" s="31">
        <v>0</v>
      </c>
      <c r="H125" s="31">
        <v>0</v>
      </c>
      <c r="I125" s="46">
        <f t="shared" si="3"/>
        <v>1046.8559257156337</v>
      </c>
      <c r="J125" s="31"/>
      <c r="K125" s="31">
        <v>665663.10972758452</v>
      </c>
      <c r="L125" s="31">
        <v>0</v>
      </c>
      <c r="M125" s="31">
        <v>4217052.2243069895</v>
      </c>
      <c r="N125" s="31">
        <v>428711.58999999997</v>
      </c>
      <c r="O125" s="46">
        <f t="shared" si="4"/>
        <v>5311426.9240345741</v>
      </c>
      <c r="P125" s="31"/>
      <c r="Q125" s="46">
        <f t="shared" si="5"/>
        <v>-131676.13561301783</v>
      </c>
      <c r="R125" s="31">
        <v>-105225</v>
      </c>
      <c r="S125" s="31">
        <v>-236901.13561301783</v>
      </c>
      <c r="T125" s="33"/>
      <c r="U125" s="33"/>
      <c r="V125" s="33"/>
      <c r="W125" s="33"/>
      <c r="X125" s="33"/>
      <c r="Y125" s="33"/>
      <c r="Z125" s="33"/>
      <c r="AA125" s="33"/>
      <c r="AB125" s="34"/>
      <c r="AC125" s="34"/>
      <c r="AD125" s="34"/>
      <c r="AE125" s="34"/>
      <c r="AF125" s="34"/>
      <c r="AG125" s="34"/>
      <c r="AH125" s="34"/>
      <c r="AI125" s="34"/>
    </row>
    <row r="126" spans="1:35">
      <c r="A126" s="32">
        <v>33200</v>
      </c>
      <c r="B126" s="30" t="s">
        <v>494</v>
      </c>
      <c r="C126" s="30">
        <v>468027345</v>
      </c>
      <c r="D126" s="31">
        <v>387673078.1099354</v>
      </c>
      <c r="E126" s="31">
        <v>0</v>
      </c>
      <c r="F126" s="31">
        <v>41692.234421699235</v>
      </c>
      <c r="G126" s="31">
        <v>0</v>
      </c>
      <c r="H126" s="31">
        <v>11062396.119999997</v>
      </c>
      <c r="I126" s="46">
        <f t="shared" si="3"/>
        <v>11104088.354421696</v>
      </c>
      <c r="J126" s="31"/>
      <c r="K126" s="31">
        <v>26510794.594459347</v>
      </c>
      <c r="L126" s="31">
        <v>0</v>
      </c>
      <c r="M126" s="31">
        <v>167948927.43637601</v>
      </c>
      <c r="N126" s="31">
        <v>25332854.530000001</v>
      </c>
      <c r="O126" s="46">
        <f t="shared" si="4"/>
        <v>219792576.56083536</v>
      </c>
      <c r="P126" s="31"/>
      <c r="Q126" s="46">
        <f t="shared" si="5"/>
        <v>-5244152.6850683913</v>
      </c>
      <c r="R126" s="31">
        <v>-2300975</v>
      </c>
      <c r="S126" s="31">
        <v>-7545127.6850683913</v>
      </c>
      <c r="T126" s="33"/>
      <c r="U126" s="33"/>
      <c r="V126" s="33"/>
      <c r="W126" s="33"/>
      <c r="X126" s="33"/>
      <c r="Y126" s="33"/>
      <c r="Z126" s="33"/>
      <c r="AA126" s="33"/>
      <c r="AB126" s="34"/>
      <c r="AC126" s="34"/>
      <c r="AD126" s="34"/>
      <c r="AE126" s="34"/>
      <c r="AF126" s="34"/>
      <c r="AG126" s="34"/>
      <c r="AH126" s="34"/>
      <c r="AI126" s="34"/>
    </row>
    <row r="127" spans="1:35">
      <c r="A127" s="32">
        <v>33202</v>
      </c>
      <c r="B127" s="30" t="s">
        <v>495</v>
      </c>
      <c r="C127" s="30">
        <v>6941474</v>
      </c>
      <c r="D127" s="31">
        <v>6694793.3716082545</v>
      </c>
      <c r="E127" s="31">
        <v>0</v>
      </c>
      <c r="F127" s="31">
        <v>719.99043604819906</v>
      </c>
      <c r="G127" s="31">
        <v>0</v>
      </c>
      <c r="H127" s="31">
        <v>2117167.59</v>
      </c>
      <c r="I127" s="46">
        <f t="shared" si="3"/>
        <v>2117887.5804360481</v>
      </c>
      <c r="J127" s="31"/>
      <c r="K127" s="31">
        <v>457819.51542790636</v>
      </c>
      <c r="L127" s="31">
        <v>0</v>
      </c>
      <c r="M127" s="31">
        <v>2900339.19208246</v>
      </c>
      <c r="N127" s="31">
        <v>0</v>
      </c>
      <c r="O127" s="46">
        <f t="shared" si="4"/>
        <v>3358158.7075103666</v>
      </c>
      <c r="P127" s="31"/>
      <c r="Q127" s="46">
        <f t="shared" si="5"/>
        <v>-90562.183360952069</v>
      </c>
      <c r="R127" s="31">
        <v>488526</v>
      </c>
      <c r="S127" s="31">
        <v>397963.81663904793</v>
      </c>
      <c r="T127" s="33"/>
      <c r="U127" s="33"/>
      <c r="V127" s="33"/>
      <c r="W127" s="33"/>
      <c r="X127" s="33"/>
      <c r="Y127" s="33"/>
      <c r="Z127" s="33"/>
      <c r="AA127" s="33"/>
      <c r="AB127" s="34"/>
      <c r="AC127" s="34"/>
      <c r="AD127" s="34"/>
      <c r="AE127" s="34"/>
      <c r="AF127" s="34"/>
      <c r="AG127" s="34"/>
      <c r="AH127" s="34"/>
      <c r="AI127" s="34"/>
    </row>
    <row r="128" spans="1:35">
      <c r="A128" s="32">
        <v>33203</v>
      </c>
      <c r="B128" s="30" t="s">
        <v>496</v>
      </c>
      <c r="C128" s="30">
        <v>4006932</v>
      </c>
      <c r="D128" s="31">
        <v>3228375.6521479744</v>
      </c>
      <c r="E128" s="31">
        <v>0</v>
      </c>
      <c r="F128" s="31">
        <v>347.19510194652929</v>
      </c>
      <c r="G128" s="31">
        <v>0</v>
      </c>
      <c r="H128" s="31">
        <v>200251.99</v>
      </c>
      <c r="I128" s="46">
        <f t="shared" si="3"/>
        <v>200599.18510194652</v>
      </c>
      <c r="J128" s="31"/>
      <c r="K128" s="31">
        <v>220770.56218210884</v>
      </c>
      <c r="L128" s="31">
        <v>0</v>
      </c>
      <c r="M128" s="31">
        <v>1398606.8578932798</v>
      </c>
      <c r="N128" s="31">
        <v>343584.6</v>
      </c>
      <c r="O128" s="46">
        <f t="shared" si="4"/>
        <v>1962962.0200753887</v>
      </c>
      <c r="P128" s="31"/>
      <c r="Q128" s="46">
        <f t="shared" si="5"/>
        <v>-43671.061322821683</v>
      </c>
      <c r="R128" s="31">
        <v>-18650</v>
      </c>
      <c r="S128" s="31">
        <v>-62321.061322821683</v>
      </c>
      <c r="T128" s="33"/>
      <c r="U128" s="33"/>
      <c r="V128" s="33"/>
      <c r="W128" s="33"/>
      <c r="X128" s="33"/>
      <c r="Y128" s="33"/>
      <c r="Z128" s="33"/>
      <c r="AA128" s="33"/>
      <c r="AB128" s="34"/>
      <c r="AC128" s="34"/>
      <c r="AD128" s="34"/>
      <c r="AE128" s="34"/>
      <c r="AF128" s="34"/>
      <c r="AG128" s="34"/>
      <c r="AH128" s="34"/>
      <c r="AI128" s="34"/>
    </row>
    <row r="129" spans="1:35">
      <c r="A129" s="32">
        <v>33204</v>
      </c>
      <c r="B129" s="30" t="s">
        <v>497</v>
      </c>
      <c r="C129" s="30">
        <v>14468414</v>
      </c>
      <c r="D129" s="31">
        <v>10935528.556378601</v>
      </c>
      <c r="E129" s="31">
        <v>0</v>
      </c>
      <c r="F129" s="31">
        <v>1176.0596222069248</v>
      </c>
      <c r="G129" s="31">
        <v>0</v>
      </c>
      <c r="H129" s="31">
        <v>984003.60000000009</v>
      </c>
      <c r="I129" s="46">
        <f t="shared" si="3"/>
        <v>985179.65962220705</v>
      </c>
      <c r="J129" s="31"/>
      <c r="K129" s="31">
        <v>747819.72009008285</v>
      </c>
      <c r="L129" s="31">
        <v>0</v>
      </c>
      <c r="M129" s="31">
        <v>4737523.7832799368</v>
      </c>
      <c r="N129" s="31">
        <v>2188110.35</v>
      </c>
      <c r="O129" s="46">
        <f t="shared" si="4"/>
        <v>7673453.8533700202</v>
      </c>
      <c r="P129" s="31"/>
      <c r="Q129" s="46">
        <f t="shared" si="5"/>
        <v>-147927.69711539021</v>
      </c>
      <c r="R129" s="31">
        <v>-191621</v>
      </c>
      <c r="S129" s="31">
        <v>-339548.69711539021</v>
      </c>
      <c r="T129" s="33"/>
      <c r="U129" s="33"/>
      <c r="V129" s="33"/>
      <c r="W129" s="33"/>
      <c r="X129" s="33"/>
      <c r="Y129" s="33"/>
      <c r="Z129" s="33"/>
      <c r="AA129" s="33"/>
      <c r="AB129" s="34"/>
      <c r="AC129" s="34"/>
      <c r="AD129" s="34"/>
      <c r="AE129" s="34"/>
      <c r="AF129" s="34"/>
      <c r="AG129" s="34"/>
      <c r="AH129" s="34"/>
      <c r="AI129" s="34"/>
    </row>
    <row r="130" spans="1:35">
      <c r="A130" s="32">
        <v>33205</v>
      </c>
      <c r="B130" s="30" t="s">
        <v>498</v>
      </c>
      <c r="C130" s="30">
        <v>35343440</v>
      </c>
      <c r="D130" s="31">
        <v>31005231.625710234</v>
      </c>
      <c r="E130" s="31">
        <v>0</v>
      </c>
      <c r="F130" s="31">
        <v>3334.4523222377043</v>
      </c>
      <c r="G130" s="31">
        <v>0</v>
      </c>
      <c r="H130" s="31">
        <v>414030.34000000008</v>
      </c>
      <c r="I130" s="46">
        <f t="shared" si="3"/>
        <v>417364.7923222378</v>
      </c>
      <c r="J130" s="31"/>
      <c r="K130" s="31">
        <v>2120274.4785933904</v>
      </c>
      <c r="L130" s="31">
        <v>0</v>
      </c>
      <c r="M130" s="31">
        <v>13432182.248694437</v>
      </c>
      <c r="N130" s="31">
        <v>1099388.06</v>
      </c>
      <c r="O130" s="46">
        <f t="shared" si="4"/>
        <v>16651844.787287828</v>
      </c>
      <c r="P130" s="31"/>
      <c r="Q130" s="46">
        <f t="shared" si="5"/>
        <v>-419415.68595312303</v>
      </c>
      <c r="R130" s="31">
        <v>-192040</v>
      </c>
      <c r="S130" s="31">
        <v>-611455.68595312303</v>
      </c>
      <c r="T130" s="33"/>
      <c r="U130" s="33"/>
      <c r="V130" s="33"/>
      <c r="W130" s="33"/>
      <c r="X130" s="33"/>
      <c r="Y130" s="33"/>
      <c r="Z130" s="33"/>
      <c r="AA130" s="33"/>
      <c r="AB130" s="34"/>
      <c r="AC130" s="34"/>
      <c r="AD130" s="34"/>
      <c r="AE130" s="34"/>
      <c r="AF130" s="34"/>
      <c r="AG130" s="34"/>
      <c r="AH130" s="34"/>
      <c r="AI130" s="34"/>
    </row>
    <row r="131" spans="1:35">
      <c r="A131" s="32">
        <v>33206</v>
      </c>
      <c r="B131" s="30" t="s">
        <v>499</v>
      </c>
      <c r="C131" s="30">
        <v>3308308</v>
      </c>
      <c r="D131" s="31">
        <v>3070621.9054140714</v>
      </c>
      <c r="E131" s="31">
        <v>0</v>
      </c>
      <c r="F131" s="31">
        <v>330.22950893530083</v>
      </c>
      <c r="G131" s="31">
        <v>0</v>
      </c>
      <c r="H131" s="31">
        <v>520556.46</v>
      </c>
      <c r="I131" s="46">
        <f t="shared" si="3"/>
        <v>520886.68950893532</v>
      </c>
      <c r="J131" s="31"/>
      <c r="K131" s="31">
        <v>209982.66947900673</v>
      </c>
      <c r="L131" s="31">
        <v>0</v>
      </c>
      <c r="M131" s="31">
        <v>1330264.3190708724</v>
      </c>
      <c r="N131" s="31">
        <v>0</v>
      </c>
      <c r="O131" s="46">
        <f t="shared" si="4"/>
        <v>1540246.9885498791</v>
      </c>
      <c r="P131" s="31"/>
      <c r="Q131" s="46">
        <f t="shared" si="5"/>
        <v>-41537.086941796326</v>
      </c>
      <c r="R131" s="31">
        <v>117741</v>
      </c>
      <c r="S131" s="31">
        <v>76203.913058203674</v>
      </c>
      <c r="T131" s="33"/>
      <c r="U131" s="33"/>
      <c r="V131" s="33"/>
      <c r="W131" s="33"/>
      <c r="X131" s="33"/>
      <c r="Y131" s="33"/>
      <c r="Z131" s="33"/>
      <c r="AA131" s="33"/>
      <c r="AB131" s="34"/>
      <c r="AC131" s="34"/>
      <c r="AD131" s="34"/>
      <c r="AE131" s="34"/>
      <c r="AF131" s="34"/>
      <c r="AG131" s="34"/>
      <c r="AH131" s="34"/>
      <c r="AI131" s="34"/>
    </row>
    <row r="132" spans="1:35">
      <c r="A132" s="32">
        <v>33207</v>
      </c>
      <c r="B132" s="30" t="s">
        <v>500</v>
      </c>
      <c r="C132" s="30">
        <v>9486827</v>
      </c>
      <c r="D132" s="31">
        <v>9070329.8792650066</v>
      </c>
      <c r="E132" s="31">
        <v>0</v>
      </c>
      <c r="F132" s="31">
        <v>975.46700666487652</v>
      </c>
      <c r="G132" s="31">
        <v>0</v>
      </c>
      <c r="H132" s="31">
        <v>3883081.49</v>
      </c>
      <c r="I132" s="46">
        <f t="shared" si="3"/>
        <v>3884056.9570066649</v>
      </c>
      <c r="J132" s="31"/>
      <c r="K132" s="31">
        <v>620269.11740439804</v>
      </c>
      <c r="L132" s="31">
        <v>0</v>
      </c>
      <c r="M132" s="31">
        <v>3929476.0712961839</v>
      </c>
      <c r="N132" s="31">
        <v>0</v>
      </c>
      <c r="O132" s="46">
        <f t="shared" si="4"/>
        <v>4549745.1887005819</v>
      </c>
      <c r="P132" s="31"/>
      <c r="Q132" s="46">
        <f t="shared" si="5"/>
        <v>-122696.66025706753</v>
      </c>
      <c r="R132" s="31">
        <v>921180</v>
      </c>
      <c r="S132" s="31">
        <v>798483.33974293247</v>
      </c>
      <c r="T132" s="33"/>
      <c r="U132" s="33"/>
      <c r="V132" s="33"/>
      <c r="W132" s="33"/>
      <c r="X132" s="33"/>
      <c r="Y132" s="33"/>
      <c r="Z132" s="33"/>
      <c r="AA132" s="33"/>
      <c r="AB132" s="34"/>
      <c r="AC132" s="34"/>
      <c r="AD132" s="34"/>
      <c r="AE132" s="34"/>
      <c r="AF132" s="34"/>
      <c r="AG132" s="34"/>
      <c r="AH132" s="34"/>
      <c r="AI132" s="34"/>
    </row>
    <row r="133" spans="1:35">
      <c r="A133" s="32">
        <v>33208</v>
      </c>
      <c r="B133" s="30" t="s">
        <v>501</v>
      </c>
      <c r="C133" s="30">
        <v>895903</v>
      </c>
      <c r="D133" s="31">
        <v>0</v>
      </c>
      <c r="E133" s="31">
        <v>0</v>
      </c>
      <c r="F133" s="31">
        <v>0</v>
      </c>
      <c r="G133" s="31">
        <v>0</v>
      </c>
      <c r="H133" s="31">
        <v>0</v>
      </c>
      <c r="I133" s="46">
        <f t="shared" si="3"/>
        <v>0</v>
      </c>
      <c r="J133" s="31"/>
      <c r="K133" s="31">
        <v>0</v>
      </c>
      <c r="L133" s="31">
        <v>0</v>
      </c>
      <c r="M133" s="31">
        <v>0</v>
      </c>
      <c r="N133" s="31">
        <v>1095836.4099999999</v>
      </c>
      <c r="O133" s="46">
        <f t="shared" si="4"/>
        <v>1095836.4099999999</v>
      </c>
      <c r="P133" s="31"/>
      <c r="Q133" s="46">
        <f t="shared" si="5"/>
        <v>0</v>
      </c>
      <c r="R133" s="31">
        <v>-223661</v>
      </c>
      <c r="S133" s="31">
        <v>-223661</v>
      </c>
      <c r="T133" s="33"/>
      <c r="U133" s="33"/>
      <c r="V133" s="33"/>
      <c r="W133" s="33"/>
      <c r="X133" s="33"/>
      <c r="Y133" s="33"/>
      <c r="Z133" s="33"/>
      <c r="AA133" s="33"/>
      <c r="AB133" s="34"/>
      <c r="AC133" s="34"/>
      <c r="AD133" s="34"/>
      <c r="AE133" s="34"/>
      <c r="AF133" s="34"/>
      <c r="AG133" s="34"/>
      <c r="AH133" s="34"/>
      <c r="AI133" s="34"/>
    </row>
    <row r="134" spans="1:35">
      <c r="A134" s="32">
        <v>33209</v>
      </c>
      <c r="B134" s="30" t="s">
        <v>502</v>
      </c>
      <c r="C134" s="30">
        <v>2453128</v>
      </c>
      <c r="D134" s="31">
        <v>2476972.0791846206</v>
      </c>
      <c r="E134" s="31">
        <v>0</v>
      </c>
      <c r="F134" s="31">
        <v>266.38553998111104</v>
      </c>
      <c r="G134" s="31">
        <v>0</v>
      </c>
      <c r="H134" s="31">
        <v>598842.19999999995</v>
      </c>
      <c r="I134" s="46">
        <f t="shared" si="3"/>
        <v>599108.58553998102</v>
      </c>
      <c r="J134" s="31"/>
      <c r="K134" s="31">
        <v>169386.27615740881</v>
      </c>
      <c r="L134" s="31">
        <v>0</v>
      </c>
      <c r="M134" s="31">
        <v>1073081.5065431562</v>
      </c>
      <c r="N134" s="31">
        <v>0</v>
      </c>
      <c r="O134" s="46">
        <f t="shared" si="4"/>
        <v>1242467.7827005649</v>
      </c>
      <c r="P134" s="31"/>
      <c r="Q134" s="46">
        <f t="shared" si="5"/>
        <v>-33506.634128207632</v>
      </c>
      <c r="R134" s="31">
        <v>127571</v>
      </c>
      <c r="S134" s="31">
        <v>94064.365871792368</v>
      </c>
      <c r="T134" s="33"/>
      <c r="U134" s="33"/>
      <c r="V134" s="33"/>
      <c r="W134" s="33"/>
      <c r="X134" s="33"/>
      <c r="Y134" s="33"/>
      <c r="Z134" s="33"/>
      <c r="AA134" s="33"/>
      <c r="AB134" s="34"/>
      <c r="AC134" s="34"/>
      <c r="AD134" s="34"/>
      <c r="AE134" s="34"/>
      <c r="AF134" s="34"/>
      <c r="AG134" s="34"/>
      <c r="AH134" s="34"/>
      <c r="AI134" s="34"/>
    </row>
    <row r="135" spans="1:35">
      <c r="A135" s="32">
        <v>33300</v>
      </c>
      <c r="B135" s="30" t="s">
        <v>503</v>
      </c>
      <c r="C135" s="30">
        <v>67632801</v>
      </c>
      <c r="D135" s="31">
        <v>57941685.546659783</v>
      </c>
      <c r="E135" s="31">
        <v>0</v>
      </c>
      <c r="F135" s="31">
        <v>6231.3285748847029</v>
      </c>
      <c r="G135" s="31">
        <v>0</v>
      </c>
      <c r="H135" s="31">
        <v>1837127.5200000005</v>
      </c>
      <c r="I135" s="46">
        <f t="shared" ref="I135:I198" si="6">SUM(E135:H135)</f>
        <v>1843358.8485748852</v>
      </c>
      <c r="J135" s="31"/>
      <c r="K135" s="31">
        <v>3962307.9499278259</v>
      </c>
      <c r="L135" s="31">
        <v>0</v>
      </c>
      <c r="M135" s="31">
        <v>25101675.771803681</v>
      </c>
      <c r="N135" s="31">
        <v>1119370.0300000003</v>
      </c>
      <c r="O135" s="46">
        <f t="shared" ref="O135:O198" si="7">SUM(K135:N135)</f>
        <v>30183353.751731507</v>
      </c>
      <c r="P135" s="31"/>
      <c r="Q135" s="46">
        <f t="shared" ref="Q135:Q198" si="8">S135-R135</f>
        <v>-783791.96823563287</v>
      </c>
      <c r="R135" s="31">
        <v>235411</v>
      </c>
      <c r="S135" s="31">
        <v>-548380.96823563287</v>
      </c>
      <c r="T135" s="33"/>
      <c r="U135" s="33"/>
      <c r="V135" s="33"/>
      <c r="W135" s="33"/>
      <c r="X135" s="33"/>
      <c r="Y135" s="33"/>
      <c r="Z135" s="33"/>
      <c r="AA135" s="33"/>
      <c r="AB135" s="34"/>
      <c r="AC135" s="34"/>
      <c r="AD135" s="34"/>
      <c r="AE135" s="34"/>
      <c r="AF135" s="34"/>
      <c r="AG135" s="34"/>
      <c r="AH135" s="34"/>
      <c r="AI135" s="34"/>
    </row>
    <row r="136" spans="1:35">
      <c r="A136" s="32">
        <v>33305</v>
      </c>
      <c r="B136" s="30" t="s">
        <v>504</v>
      </c>
      <c r="C136" s="30">
        <v>16162132</v>
      </c>
      <c r="D136" s="31">
        <v>13690170.511880923</v>
      </c>
      <c r="E136" s="31">
        <v>0</v>
      </c>
      <c r="F136" s="31">
        <v>1472.3069952866254</v>
      </c>
      <c r="G136" s="31">
        <v>0</v>
      </c>
      <c r="H136" s="31">
        <v>0</v>
      </c>
      <c r="I136" s="46">
        <f t="shared" si="6"/>
        <v>1472.3069952866254</v>
      </c>
      <c r="J136" s="31"/>
      <c r="K136" s="31">
        <v>936194.20674931852</v>
      </c>
      <c r="L136" s="31">
        <v>0</v>
      </c>
      <c r="M136" s="31">
        <v>5930897.7833715305</v>
      </c>
      <c r="N136" s="31">
        <v>793860.6</v>
      </c>
      <c r="O136" s="46">
        <f t="shared" si="7"/>
        <v>7660952.5901208483</v>
      </c>
      <c r="P136" s="31"/>
      <c r="Q136" s="46">
        <f t="shared" si="8"/>
        <v>-185190.42669871531</v>
      </c>
      <c r="R136" s="31">
        <v>-179790</v>
      </c>
      <c r="S136" s="31">
        <v>-364980.42669871531</v>
      </c>
      <c r="T136" s="33"/>
      <c r="U136" s="33"/>
      <c r="V136" s="33"/>
      <c r="W136" s="33"/>
      <c r="X136" s="33"/>
      <c r="Y136" s="33"/>
      <c r="Z136" s="33"/>
      <c r="AA136" s="33"/>
      <c r="AB136" s="34"/>
      <c r="AC136" s="34"/>
      <c r="AD136" s="34"/>
      <c r="AE136" s="34"/>
      <c r="AF136" s="34"/>
      <c r="AG136" s="34"/>
      <c r="AH136" s="34"/>
      <c r="AI136" s="34"/>
    </row>
    <row r="137" spans="1:35">
      <c r="A137" s="32">
        <v>33400</v>
      </c>
      <c r="B137" s="30" t="s">
        <v>505</v>
      </c>
      <c r="C137" s="30">
        <v>611031994</v>
      </c>
      <c r="D137" s="31">
        <v>520848817.96802843</v>
      </c>
      <c r="E137" s="31">
        <v>0</v>
      </c>
      <c r="F137" s="31">
        <v>56014.59638776572</v>
      </c>
      <c r="G137" s="31">
        <v>0</v>
      </c>
      <c r="H137" s="31">
        <v>24647752.229999997</v>
      </c>
      <c r="I137" s="46">
        <f t="shared" si="6"/>
        <v>24703766.826387763</v>
      </c>
      <c r="J137" s="31"/>
      <c r="K137" s="31">
        <v>35617938.92137187</v>
      </c>
      <c r="L137" s="31">
        <v>0</v>
      </c>
      <c r="M137" s="31">
        <v>225643732.33041346</v>
      </c>
      <c r="N137" s="31">
        <v>13313865.190000001</v>
      </c>
      <c r="O137" s="46">
        <f t="shared" si="7"/>
        <v>274575536.44178534</v>
      </c>
      <c r="P137" s="31"/>
      <c r="Q137" s="46">
        <f t="shared" si="8"/>
        <v>-7045654.9073090479</v>
      </c>
      <c r="R137" s="31">
        <v>3499163</v>
      </c>
      <c r="S137" s="31">
        <v>-3546491.9073090479</v>
      </c>
      <c r="T137" s="33"/>
      <c r="U137" s="33"/>
      <c r="V137" s="33"/>
      <c r="W137" s="33"/>
      <c r="X137" s="33"/>
      <c r="Y137" s="33"/>
      <c r="Z137" s="33"/>
      <c r="AA137" s="33"/>
      <c r="AB137" s="34"/>
      <c r="AC137" s="34"/>
      <c r="AD137" s="34"/>
      <c r="AE137" s="34"/>
      <c r="AF137" s="34"/>
      <c r="AG137" s="34"/>
      <c r="AH137" s="34"/>
      <c r="AI137" s="34"/>
    </row>
    <row r="138" spans="1:35">
      <c r="A138" s="32">
        <v>33402</v>
      </c>
      <c r="B138" s="30" t="s">
        <v>506</v>
      </c>
      <c r="C138" s="30">
        <v>4960057</v>
      </c>
      <c r="D138" s="31">
        <v>4483149.0009340234</v>
      </c>
      <c r="E138" s="31">
        <v>0</v>
      </c>
      <c r="F138" s="31">
        <v>482.13951164672454</v>
      </c>
      <c r="G138" s="31">
        <v>0</v>
      </c>
      <c r="H138" s="31">
        <v>495559.49</v>
      </c>
      <c r="I138" s="46">
        <f t="shared" si="6"/>
        <v>496041.62951164669</v>
      </c>
      <c r="J138" s="31"/>
      <c r="K138" s="31">
        <v>306577.51344904548</v>
      </c>
      <c r="L138" s="31">
        <v>0</v>
      </c>
      <c r="M138" s="31">
        <v>1942203.745588199</v>
      </c>
      <c r="N138" s="31">
        <v>0</v>
      </c>
      <c r="O138" s="46">
        <f t="shared" si="7"/>
        <v>2248781.2590372446</v>
      </c>
      <c r="P138" s="31"/>
      <c r="Q138" s="46">
        <f t="shared" si="8"/>
        <v>-60644.703975467244</v>
      </c>
      <c r="R138" s="31">
        <v>113906</v>
      </c>
      <c r="S138" s="31">
        <v>53261.296024532756</v>
      </c>
      <c r="T138" s="33"/>
      <c r="U138" s="33"/>
      <c r="V138" s="33"/>
      <c r="W138" s="33"/>
      <c r="X138" s="33"/>
      <c r="Y138" s="33"/>
      <c r="Z138" s="33"/>
      <c r="AA138" s="33"/>
      <c r="AB138" s="34"/>
      <c r="AC138" s="34"/>
      <c r="AD138" s="34"/>
      <c r="AE138" s="34"/>
      <c r="AF138" s="34"/>
      <c r="AG138" s="34"/>
      <c r="AH138" s="34"/>
      <c r="AI138" s="34"/>
    </row>
    <row r="139" spans="1:35">
      <c r="A139" s="32">
        <v>33405</v>
      </c>
      <c r="B139" s="30" t="s">
        <v>507</v>
      </c>
      <c r="C139" s="30">
        <v>54530162</v>
      </c>
      <c r="D139" s="31">
        <v>45442144.383970656</v>
      </c>
      <c r="E139" s="31">
        <v>0</v>
      </c>
      <c r="F139" s="31">
        <v>4887.067565989445</v>
      </c>
      <c r="G139" s="31">
        <v>0</v>
      </c>
      <c r="H139" s="31">
        <v>0</v>
      </c>
      <c r="I139" s="46">
        <f t="shared" si="6"/>
        <v>4887.067565989445</v>
      </c>
      <c r="J139" s="31"/>
      <c r="K139" s="31">
        <v>3107534.2017111816</v>
      </c>
      <c r="L139" s="31">
        <v>0</v>
      </c>
      <c r="M139" s="31">
        <v>19686585.941046234</v>
      </c>
      <c r="N139" s="31">
        <v>5805648.0599999996</v>
      </c>
      <c r="O139" s="46">
        <f t="shared" si="7"/>
        <v>28599768.202757414</v>
      </c>
      <c r="P139" s="31"/>
      <c r="Q139" s="46">
        <f t="shared" si="8"/>
        <v>-614707.48339061346</v>
      </c>
      <c r="R139" s="31">
        <v>-1333115</v>
      </c>
      <c r="S139" s="31">
        <v>-1947822.4833906135</v>
      </c>
      <c r="T139" s="33"/>
      <c r="U139" s="33"/>
      <c r="V139" s="33"/>
      <c r="W139" s="33"/>
      <c r="X139" s="33"/>
      <c r="Y139" s="33"/>
      <c r="Z139" s="33"/>
      <c r="AA139" s="33"/>
      <c r="AB139" s="34"/>
      <c r="AC139" s="34"/>
      <c r="AD139" s="34"/>
      <c r="AE139" s="34"/>
      <c r="AF139" s="34"/>
      <c r="AG139" s="34"/>
      <c r="AH139" s="34"/>
      <c r="AI139" s="34"/>
    </row>
    <row r="140" spans="1:35">
      <c r="A140" s="32">
        <v>33500</v>
      </c>
      <c r="B140" s="30" t="s">
        <v>508</v>
      </c>
      <c r="C140" s="30">
        <v>97501426</v>
      </c>
      <c r="D140" s="31">
        <v>79938147.828999236</v>
      </c>
      <c r="E140" s="31">
        <v>0</v>
      </c>
      <c r="F140" s="31">
        <v>8596.934381304045</v>
      </c>
      <c r="G140" s="31">
        <v>0</v>
      </c>
      <c r="H140" s="31">
        <v>0</v>
      </c>
      <c r="I140" s="46">
        <f t="shared" si="6"/>
        <v>8596.934381304045</v>
      </c>
      <c r="J140" s="31"/>
      <c r="K140" s="31">
        <v>5466523.0752463005</v>
      </c>
      <c r="L140" s="31">
        <v>0</v>
      </c>
      <c r="M140" s="31">
        <v>34631051.288281441</v>
      </c>
      <c r="N140" s="31">
        <v>6477859.0100000007</v>
      </c>
      <c r="O140" s="46">
        <f t="shared" si="7"/>
        <v>46575433.373527743</v>
      </c>
      <c r="P140" s="31"/>
      <c r="Q140" s="46">
        <f t="shared" si="8"/>
        <v>-1081343.7356959712</v>
      </c>
      <c r="R140" s="31">
        <v>-1300631</v>
      </c>
      <c r="S140" s="31">
        <v>-2381974.7356959712</v>
      </c>
      <c r="T140" s="33"/>
      <c r="U140" s="33"/>
      <c r="V140" s="33"/>
      <c r="W140" s="33"/>
      <c r="X140" s="33"/>
      <c r="Y140" s="33"/>
      <c r="Z140" s="33"/>
      <c r="AA140" s="33"/>
      <c r="AB140" s="34"/>
      <c r="AC140" s="34"/>
      <c r="AD140" s="34"/>
      <c r="AE140" s="34"/>
      <c r="AF140" s="34"/>
      <c r="AG140" s="34"/>
      <c r="AH140" s="34"/>
      <c r="AI140" s="34"/>
    </row>
    <row r="141" spans="1:35" ht="26.25">
      <c r="A141" s="32">
        <v>33501</v>
      </c>
      <c r="B141" s="30" t="s">
        <v>509</v>
      </c>
      <c r="C141" s="30">
        <v>2363943</v>
      </c>
      <c r="D141" s="31">
        <v>1910733.4405103258</v>
      </c>
      <c r="E141" s="31">
        <v>0</v>
      </c>
      <c r="F141" s="31">
        <v>205.48945578409146</v>
      </c>
      <c r="G141" s="31">
        <v>0</v>
      </c>
      <c r="H141" s="31">
        <v>293731.58</v>
      </c>
      <c r="I141" s="46">
        <f t="shared" si="6"/>
        <v>293937.06945578411</v>
      </c>
      <c r="J141" s="31"/>
      <c r="K141" s="31">
        <v>130664.35102801704</v>
      </c>
      <c r="L141" s="31">
        <v>0</v>
      </c>
      <c r="M141" s="31">
        <v>827773.66521907283</v>
      </c>
      <c r="N141" s="31">
        <v>191930.15000000002</v>
      </c>
      <c r="O141" s="46">
        <f t="shared" si="7"/>
        <v>1150368.1662470899</v>
      </c>
      <c r="P141" s="31"/>
      <c r="Q141" s="46">
        <f t="shared" si="8"/>
        <v>-25846.973573153635</v>
      </c>
      <c r="R141" s="31">
        <v>35046</v>
      </c>
      <c r="S141" s="31">
        <v>9199.0264268463652</v>
      </c>
      <c r="T141" s="33"/>
      <c r="U141" s="33"/>
      <c r="V141" s="33"/>
      <c r="W141" s="33"/>
      <c r="X141" s="33"/>
      <c r="Y141" s="33"/>
      <c r="Z141" s="33"/>
      <c r="AA141" s="33"/>
      <c r="AB141" s="34"/>
      <c r="AC141" s="34"/>
      <c r="AD141" s="34"/>
      <c r="AE141" s="34"/>
      <c r="AF141" s="34"/>
      <c r="AG141" s="34"/>
      <c r="AH141" s="34"/>
      <c r="AI141" s="34"/>
    </row>
    <row r="142" spans="1:35">
      <c r="A142" s="32">
        <v>33600</v>
      </c>
      <c r="B142" s="30" t="s">
        <v>510</v>
      </c>
      <c r="C142" s="30">
        <v>326892034</v>
      </c>
      <c r="D142" s="31">
        <v>282751816.35920167</v>
      </c>
      <c r="E142" s="31">
        <v>0</v>
      </c>
      <c r="F142" s="31">
        <v>30408.495478970664</v>
      </c>
      <c r="G142" s="31">
        <v>0</v>
      </c>
      <c r="H142" s="31">
        <v>15614648.199999999</v>
      </c>
      <c r="I142" s="46">
        <f t="shared" si="6"/>
        <v>15645056.69547897</v>
      </c>
      <c r="J142" s="31"/>
      <c r="K142" s="31">
        <v>19335816.09984339</v>
      </c>
      <c r="L142" s="31">
        <v>0</v>
      </c>
      <c r="M142" s="31">
        <v>122494614.92015818</v>
      </c>
      <c r="N142" s="31">
        <v>2169754.9800000004</v>
      </c>
      <c r="O142" s="46">
        <f t="shared" si="7"/>
        <v>144000186.00000155</v>
      </c>
      <c r="P142" s="31"/>
      <c r="Q142" s="46">
        <f t="shared" si="8"/>
        <v>-3824856.0056051537</v>
      </c>
      <c r="R142" s="31">
        <v>3469712</v>
      </c>
      <c r="S142" s="31">
        <v>-355144.00560515374</v>
      </c>
      <c r="T142" s="33"/>
      <c r="U142" s="33"/>
      <c r="V142" s="33"/>
      <c r="W142" s="33"/>
      <c r="X142" s="33"/>
      <c r="Y142" s="33"/>
      <c r="Z142" s="33"/>
      <c r="AA142" s="33"/>
      <c r="AB142" s="34"/>
      <c r="AC142" s="34"/>
      <c r="AD142" s="34"/>
      <c r="AE142" s="34"/>
      <c r="AF142" s="34"/>
      <c r="AG142" s="34"/>
      <c r="AH142" s="34"/>
      <c r="AI142" s="34"/>
    </row>
    <row r="143" spans="1:35">
      <c r="A143" s="32">
        <v>33605</v>
      </c>
      <c r="B143" s="30" t="s">
        <v>511</v>
      </c>
      <c r="C143" s="30">
        <v>39838354</v>
      </c>
      <c r="D143" s="31">
        <v>33747612.117088869</v>
      </c>
      <c r="E143" s="31">
        <v>0</v>
      </c>
      <c r="F143" s="31">
        <v>3629.381161606454</v>
      </c>
      <c r="G143" s="31">
        <v>0</v>
      </c>
      <c r="H143" s="31">
        <v>0</v>
      </c>
      <c r="I143" s="46">
        <f t="shared" si="6"/>
        <v>3629.381161606454</v>
      </c>
      <c r="J143" s="31"/>
      <c r="K143" s="31">
        <v>2307810.5506926542</v>
      </c>
      <c r="L143" s="31">
        <v>0</v>
      </c>
      <c r="M143" s="31">
        <v>14620244.79629099</v>
      </c>
      <c r="N143" s="31">
        <v>1982628.34</v>
      </c>
      <c r="O143" s="46">
        <f t="shared" si="7"/>
        <v>18910683.686983645</v>
      </c>
      <c r="P143" s="31"/>
      <c r="Q143" s="46">
        <f t="shared" si="8"/>
        <v>-456512.56709496886</v>
      </c>
      <c r="R143" s="31">
        <v>-445931</v>
      </c>
      <c r="S143" s="31">
        <v>-902443.56709496886</v>
      </c>
      <c r="T143" s="33"/>
      <c r="U143" s="33"/>
      <c r="V143" s="33"/>
      <c r="W143" s="33"/>
      <c r="X143" s="33"/>
      <c r="Y143" s="33"/>
      <c r="Z143" s="33"/>
      <c r="AA143" s="33"/>
      <c r="AB143" s="34"/>
      <c r="AC143" s="34"/>
      <c r="AD143" s="34"/>
      <c r="AE143" s="34"/>
      <c r="AF143" s="34"/>
      <c r="AG143" s="34"/>
      <c r="AH143" s="34"/>
      <c r="AI143" s="34"/>
    </row>
    <row r="144" spans="1:35">
      <c r="A144" s="32">
        <v>33700</v>
      </c>
      <c r="B144" s="30" t="s">
        <v>512</v>
      </c>
      <c r="C144" s="30">
        <v>22044368</v>
      </c>
      <c r="D144" s="31">
        <v>18585644.314941812</v>
      </c>
      <c r="E144" s="31">
        <v>0</v>
      </c>
      <c r="F144" s="31">
        <v>1998.7899598668291</v>
      </c>
      <c r="G144" s="31">
        <v>0</v>
      </c>
      <c r="H144" s="31">
        <v>122019.58999999985</v>
      </c>
      <c r="I144" s="46">
        <f t="shared" si="6"/>
        <v>124018.37995986668</v>
      </c>
      <c r="J144" s="31"/>
      <c r="K144" s="31">
        <v>1270968.3421505012</v>
      </c>
      <c r="L144" s="31">
        <v>0</v>
      </c>
      <c r="M144" s="31">
        <v>8051730.3662553178</v>
      </c>
      <c r="N144" s="31">
        <v>736614.84</v>
      </c>
      <c r="O144" s="46">
        <f t="shared" si="7"/>
        <v>10059313.548405819</v>
      </c>
      <c r="P144" s="31"/>
      <c r="Q144" s="46">
        <f t="shared" si="8"/>
        <v>-251412.76020140387</v>
      </c>
      <c r="R144" s="31">
        <v>-116817</v>
      </c>
      <c r="S144" s="31">
        <v>-368229.76020140387</v>
      </c>
      <c r="T144" s="33"/>
      <c r="U144" s="33"/>
      <c r="V144" s="33"/>
      <c r="W144" s="33"/>
      <c r="X144" s="33"/>
      <c r="Y144" s="33"/>
      <c r="Z144" s="33"/>
      <c r="AA144" s="33"/>
      <c r="AB144" s="34"/>
      <c r="AC144" s="34"/>
      <c r="AD144" s="34"/>
      <c r="AE144" s="34"/>
      <c r="AF144" s="34"/>
      <c r="AG144" s="34"/>
      <c r="AH144" s="34"/>
      <c r="AI144" s="34"/>
    </row>
    <row r="145" spans="1:35">
      <c r="A145" s="32">
        <v>33800</v>
      </c>
      <c r="B145" s="30" t="s">
        <v>513</v>
      </c>
      <c r="C145" s="30">
        <v>17257472</v>
      </c>
      <c r="D145" s="31">
        <v>14147021.094721824</v>
      </c>
      <c r="E145" s="31">
        <v>0</v>
      </c>
      <c r="F145" s="31">
        <v>1521.4389152025733</v>
      </c>
      <c r="G145" s="31">
        <v>0</v>
      </c>
      <c r="H145" s="31">
        <v>602343.88</v>
      </c>
      <c r="I145" s="46">
        <f t="shared" si="6"/>
        <v>603865.31891520263</v>
      </c>
      <c r="J145" s="31"/>
      <c r="K145" s="31">
        <v>967435.66586011171</v>
      </c>
      <c r="L145" s="31">
        <v>0</v>
      </c>
      <c r="M145" s="31">
        <v>6128816.0136422189</v>
      </c>
      <c r="N145" s="31">
        <v>1108834.76</v>
      </c>
      <c r="O145" s="46">
        <f t="shared" si="7"/>
        <v>8205086.4395023305</v>
      </c>
      <c r="P145" s="31"/>
      <c r="Q145" s="46">
        <f t="shared" si="8"/>
        <v>-191370.36148330127</v>
      </c>
      <c r="R145" s="31">
        <v>-71179</v>
      </c>
      <c r="S145" s="31">
        <v>-262549.36148330127</v>
      </c>
      <c r="T145" s="33"/>
      <c r="U145" s="33"/>
      <c r="V145" s="33"/>
      <c r="W145" s="33"/>
      <c r="X145" s="33"/>
      <c r="Y145" s="33"/>
      <c r="Z145" s="33"/>
      <c r="AA145" s="33"/>
      <c r="AB145" s="34"/>
      <c r="AC145" s="34"/>
      <c r="AD145" s="34"/>
      <c r="AE145" s="34"/>
      <c r="AF145" s="34"/>
      <c r="AG145" s="34"/>
      <c r="AH145" s="34"/>
      <c r="AI145" s="34"/>
    </row>
    <row r="146" spans="1:35" ht="26.25">
      <c r="A146" s="32">
        <v>33900</v>
      </c>
      <c r="B146" s="30" t="s">
        <v>514</v>
      </c>
      <c r="C146" s="30">
        <v>86700782</v>
      </c>
      <c r="D146" s="31">
        <v>71844901.024534613</v>
      </c>
      <c r="E146" s="31">
        <v>0</v>
      </c>
      <c r="F146" s="31">
        <v>7726.5475203691312</v>
      </c>
      <c r="G146" s="31">
        <v>0</v>
      </c>
      <c r="H146" s="31">
        <v>239808.46000000043</v>
      </c>
      <c r="I146" s="46">
        <f t="shared" si="6"/>
        <v>247535.00752036955</v>
      </c>
      <c r="J146" s="31"/>
      <c r="K146" s="31">
        <v>4913071.1528913723</v>
      </c>
      <c r="L146" s="31">
        <v>0</v>
      </c>
      <c r="M146" s="31">
        <v>31124869.818845693</v>
      </c>
      <c r="N146" s="31">
        <v>4538170.38</v>
      </c>
      <c r="O146" s="46">
        <f t="shared" si="7"/>
        <v>40576111.351737067</v>
      </c>
      <c r="P146" s="31"/>
      <c r="Q146" s="46">
        <f t="shared" si="8"/>
        <v>-971864.31687536603</v>
      </c>
      <c r="R146" s="31">
        <v>-847681</v>
      </c>
      <c r="S146" s="31">
        <v>-1819545.316875366</v>
      </c>
      <c r="T146" s="33"/>
      <c r="U146" s="33"/>
      <c r="V146" s="33"/>
      <c r="W146" s="33"/>
      <c r="X146" s="33"/>
      <c r="Y146" s="33"/>
      <c r="Z146" s="33"/>
      <c r="AA146" s="33"/>
      <c r="AB146" s="34"/>
      <c r="AC146" s="34"/>
      <c r="AD146" s="34"/>
      <c r="AE146" s="34"/>
      <c r="AF146" s="34"/>
      <c r="AG146" s="34"/>
      <c r="AH146" s="34"/>
      <c r="AI146" s="34"/>
    </row>
    <row r="147" spans="1:35">
      <c r="A147" s="32">
        <v>34000</v>
      </c>
      <c r="B147" s="30" t="s">
        <v>515</v>
      </c>
      <c r="C147" s="30">
        <v>39260073</v>
      </c>
      <c r="D147" s="31">
        <v>32929681.86719007</v>
      </c>
      <c r="E147" s="31">
        <v>0</v>
      </c>
      <c r="F147" s="31">
        <v>3541.4169280289379</v>
      </c>
      <c r="G147" s="31">
        <v>0</v>
      </c>
      <c r="H147" s="31">
        <v>1324892.3699999999</v>
      </c>
      <c r="I147" s="46">
        <f t="shared" si="6"/>
        <v>1328433.7869280288</v>
      </c>
      <c r="J147" s="31"/>
      <c r="K147" s="31">
        <v>2251876.8316109339</v>
      </c>
      <c r="L147" s="31">
        <v>0</v>
      </c>
      <c r="M147" s="31">
        <v>14265898.264208324</v>
      </c>
      <c r="N147" s="31">
        <v>1603725.0199999998</v>
      </c>
      <c r="O147" s="46">
        <f t="shared" si="7"/>
        <v>18121500.115819257</v>
      </c>
      <c r="P147" s="31"/>
      <c r="Q147" s="46">
        <f t="shared" si="8"/>
        <v>-445448.2075540605</v>
      </c>
      <c r="R147" s="31">
        <v>10480</v>
      </c>
      <c r="S147" s="31">
        <v>-434968.2075540605</v>
      </c>
      <c r="T147" s="33"/>
      <c r="U147" s="33"/>
      <c r="V147" s="33"/>
      <c r="W147" s="33"/>
      <c r="X147" s="33"/>
      <c r="Y147" s="33"/>
      <c r="Z147" s="33"/>
      <c r="AA147" s="33"/>
      <c r="AB147" s="34"/>
      <c r="AC147" s="34"/>
      <c r="AD147" s="34"/>
      <c r="AE147" s="34"/>
      <c r="AF147" s="34"/>
      <c r="AG147" s="34"/>
      <c r="AH147" s="34"/>
      <c r="AI147" s="34"/>
    </row>
    <row r="148" spans="1:35">
      <c r="A148" s="32">
        <v>34100</v>
      </c>
      <c r="B148" s="30" t="s">
        <v>516</v>
      </c>
      <c r="C148" s="30">
        <v>876058743</v>
      </c>
      <c r="D148" s="31">
        <v>733683937.30084848</v>
      </c>
      <c r="E148" s="31">
        <v>0</v>
      </c>
      <c r="F148" s="31">
        <v>78903.912716177001</v>
      </c>
      <c r="G148" s="31">
        <v>0</v>
      </c>
      <c r="H148" s="31">
        <v>17092967.789999999</v>
      </c>
      <c r="I148" s="46">
        <f t="shared" si="6"/>
        <v>17171871.702716175</v>
      </c>
      <c r="J148" s="31"/>
      <c r="K148" s="31">
        <v>50172542.962317497</v>
      </c>
      <c r="L148" s="31">
        <v>0</v>
      </c>
      <c r="M148" s="31">
        <v>317848819.93079937</v>
      </c>
      <c r="N148" s="31">
        <v>37184724.820000008</v>
      </c>
      <c r="O148" s="46">
        <f t="shared" si="7"/>
        <v>405206087.71311682</v>
      </c>
      <c r="P148" s="31"/>
      <c r="Q148" s="46">
        <f t="shared" si="8"/>
        <v>-9924729.9040797651</v>
      </c>
      <c r="R148" s="31">
        <v>-3163701</v>
      </c>
      <c r="S148" s="31">
        <v>-13088430.904079765</v>
      </c>
      <c r="T148" s="33"/>
      <c r="U148" s="33"/>
      <c r="V148" s="33"/>
      <c r="W148" s="33"/>
      <c r="X148" s="33"/>
      <c r="Y148" s="33"/>
      <c r="Z148" s="33"/>
      <c r="AA148" s="33"/>
      <c r="AB148" s="34"/>
      <c r="AC148" s="34"/>
      <c r="AD148" s="34"/>
      <c r="AE148" s="34"/>
      <c r="AF148" s="34"/>
      <c r="AG148" s="34"/>
      <c r="AH148" s="34"/>
      <c r="AI148" s="34"/>
    </row>
    <row r="149" spans="1:35">
      <c r="A149" s="32">
        <v>34105</v>
      </c>
      <c r="B149" s="30" t="s">
        <v>517</v>
      </c>
      <c r="C149" s="30">
        <v>69371212</v>
      </c>
      <c r="D149" s="31">
        <v>58381598.123635329</v>
      </c>
      <c r="E149" s="31">
        <v>0</v>
      </c>
      <c r="F149" s="31">
        <v>6278.6389803454822</v>
      </c>
      <c r="G149" s="31">
        <v>0</v>
      </c>
      <c r="H149" s="31">
        <v>0</v>
      </c>
      <c r="I149" s="46">
        <f t="shared" si="6"/>
        <v>6278.6389803454822</v>
      </c>
      <c r="J149" s="31"/>
      <c r="K149" s="31">
        <v>3992391.1646738918</v>
      </c>
      <c r="L149" s="31">
        <v>0</v>
      </c>
      <c r="M149" s="31">
        <v>25292256.39104683</v>
      </c>
      <c r="N149" s="31">
        <v>4247208.17</v>
      </c>
      <c r="O149" s="46">
        <f t="shared" si="7"/>
        <v>33531855.725720719</v>
      </c>
      <c r="P149" s="31"/>
      <c r="Q149" s="46">
        <f t="shared" si="8"/>
        <v>-789742.78841282288</v>
      </c>
      <c r="R149" s="31">
        <v>-946087</v>
      </c>
      <c r="S149" s="31">
        <v>-1735829.7884128229</v>
      </c>
      <c r="T149" s="33"/>
      <c r="U149" s="33"/>
      <c r="V149" s="33"/>
      <c r="W149" s="33"/>
      <c r="X149" s="33"/>
      <c r="Y149" s="33"/>
      <c r="Z149" s="33"/>
      <c r="AA149" s="33"/>
      <c r="AB149" s="34"/>
      <c r="AC149" s="34"/>
      <c r="AD149" s="34"/>
      <c r="AE149" s="34"/>
      <c r="AF149" s="34"/>
      <c r="AG149" s="34"/>
      <c r="AH149" s="34"/>
      <c r="AI149" s="34"/>
    </row>
    <row r="150" spans="1:35">
      <c r="A150" s="32">
        <v>34200</v>
      </c>
      <c r="B150" s="30" t="s">
        <v>518</v>
      </c>
      <c r="C150" s="30">
        <v>28706578</v>
      </c>
      <c r="D150" s="31">
        <v>23702079.836218774</v>
      </c>
      <c r="E150" s="31">
        <v>0</v>
      </c>
      <c r="F150" s="31">
        <v>2549.0360828459793</v>
      </c>
      <c r="G150" s="31">
        <v>0</v>
      </c>
      <c r="H150" s="31">
        <v>0</v>
      </c>
      <c r="I150" s="46">
        <f t="shared" si="6"/>
        <v>2549.0360828459793</v>
      </c>
      <c r="J150" s="31"/>
      <c r="K150" s="31">
        <v>1620852.7305752588</v>
      </c>
      <c r="L150" s="31">
        <v>0</v>
      </c>
      <c r="M150" s="31">
        <v>10268288.136838006</v>
      </c>
      <c r="N150" s="31">
        <v>5172107.0299999993</v>
      </c>
      <c r="O150" s="46">
        <f t="shared" si="7"/>
        <v>17061247.897413261</v>
      </c>
      <c r="P150" s="31"/>
      <c r="Q150" s="46">
        <f t="shared" si="8"/>
        <v>-320624.08272451954</v>
      </c>
      <c r="R150" s="31">
        <v>-1216310</v>
      </c>
      <c r="S150" s="31">
        <v>-1536934.0827245195</v>
      </c>
      <c r="T150" s="33"/>
      <c r="U150" s="33"/>
      <c r="V150" s="33"/>
      <c r="W150" s="33"/>
      <c r="X150" s="33"/>
      <c r="Y150" s="33"/>
      <c r="Z150" s="33"/>
      <c r="AA150" s="33"/>
      <c r="AB150" s="34"/>
      <c r="AC150" s="34"/>
      <c r="AD150" s="34"/>
      <c r="AE150" s="34"/>
      <c r="AF150" s="34"/>
      <c r="AG150" s="34"/>
      <c r="AH150" s="34"/>
      <c r="AI150" s="34"/>
    </row>
    <row r="151" spans="1:35">
      <c r="A151" s="32">
        <v>34205</v>
      </c>
      <c r="B151" s="30" t="s">
        <v>519</v>
      </c>
      <c r="C151" s="30">
        <v>12437938</v>
      </c>
      <c r="D151" s="31">
        <v>10665973.581262359</v>
      </c>
      <c r="E151" s="31">
        <v>0</v>
      </c>
      <c r="F151" s="31">
        <v>1147.0703427400983</v>
      </c>
      <c r="G151" s="31">
        <v>0</v>
      </c>
      <c r="H151" s="31">
        <v>0</v>
      </c>
      <c r="I151" s="46">
        <f t="shared" si="6"/>
        <v>1147.0703427400983</v>
      </c>
      <c r="J151" s="31"/>
      <c r="K151" s="31">
        <v>729386.33929276047</v>
      </c>
      <c r="L151" s="31">
        <v>0</v>
      </c>
      <c r="M151" s="31">
        <v>4620746.1996090347</v>
      </c>
      <c r="N151" s="31">
        <v>968743.37</v>
      </c>
      <c r="O151" s="46">
        <f t="shared" si="7"/>
        <v>6318875.9089017948</v>
      </c>
      <c r="P151" s="31"/>
      <c r="Q151" s="46">
        <f t="shared" si="8"/>
        <v>-144281.35362090392</v>
      </c>
      <c r="R151" s="31">
        <v>-234177</v>
      </c>
      <c r="S151" s="31">
        <v>-378458.35362090392</v>
      </c>
      <c r="T151" s="33"/>
      <c r="U151" s="33"/>
      <c r="V151" s="33"/>
      <c r="W151" s="33"/>
      <c r="X151" s="33"/>
      <c r="Y151" s="33"/>
      <c r="Z151" s="33"/>
      <c r="AA151" s="33"/>
      <c r="AB151" s="34"/>
      <c r="AC151" s="34"/>
      <c r="AD151" s="34"/>
      <c r="AE151" s="34"/>
      <c r="AF151" s="34"/>
      <c r="AG151" s="34"/>
      <c r="AH151" s="34"/>
      <c r="AI151" s="34"/>
    </row>
    <row r="152" spans="1:35">
      <c r="A152" s="32">
        <v>34220</v>
      </c>
      <c r="B152" s="30" t="s">
        <v>520</v>
      </c>
      <c r="C152" s="30">
        <v>32355349</v>
      </c>
      <c r="D152" s="31">
        <v>28690858.499692827</v>
      </c>
      <c r="E152" s="31">
        <v>0</v>
      </c>
      <c r="F152" s="31">
        <v>3085.5534173708115</v>
      </c>
      <c r="G152" s="31">
        <v>0</v>
      </c>
      <c r="H152" s="31">
        <v>2934111.18</v>
      </c>
      <c r="I152" s="46">
        <f t="shared" si="6"/>
        <v>2937196.7334173708</v>
      </c>
      <c r="J152" s="31"/>
      <c r="K152" s="31">
        <v>1962007.4095998944</v>
      </c>
      <c r="L152" s="31">
        <v>0</v>
      </c>
      <c r="M152" s="31">
        <v>12429542.19612084</v>
      </c>
      <c r="N152" s="31">
        <v>0</v>
      </c>
      <c r="O152" s="46">
        <f t="shared" si="7"/>
        <v>14391549.605720734</v>
      </c>
      <c r="P152" s="31"/>
      <c r="Q152" s="46">
        <f t="shared" si="8"/>
        <v>-388108.56417437363</v>
      </c>
      <c r="R152" s="31">
        <v>696365</v>
      </c>
      <c r="S152" s="31">
        <v>308256.43582562637</v>
      </c>
      <c r="T152" s="33"/>
      <c r="U152" s="33"/>
      <c r="V152" s="33"/>
      <c r="W152" s="33"/>
      <c r="X152" s="33"/>
      <c r="Y152" s="33"/>
      <c r="Z152" s="33"/>
      <c r="AA152" s="33"/>
      <c r="AB152" s="34"/>
      <c r="AC152" s="34"/>
      <c r="AD152" s="34"/>
      <c r="AE152" s="34"/>
      <c r="AF152" s="34"/>
      <c r="AG152" s="34"/>
      <c r="AH152" s="34"/>
      <c r="AI152" s="34"/>
    </row>
    <row r="153" spans="1:35">
      <c r="A153" s="32">
        <v>34230</v>
      </c>
      <c r="B153" s="30" t="s">
        <v>521</v>
      </c>
      <c r="C153" s="30">
        <v>13559150</v>
      </c>
      <c r="D153" s="31">
        <v>10464346.02569198</v>
      </c>
      <c r="E153" s="31">
        <v>0</v>
      </c>
      <c r="F153" s="31">
        <v>1125.3863674749334</v>
      </c>
      <c r="G153" s="31">
        <v>0</v>
      </c>
      <c r="H153" s="31">
        <v>0</v>
      </c>
      <c r="I153" s="46">
        <f t="shared" si="6"/>
        <v>1125.3863674749334</v>
      </c>
      <c r="J153" s="31"/>
      <c r="K153" s="31">
        <v>715598.17412915558</v>
      </c>
      <c r="L153" s="31">
        <v>0</v>
      </c>
      <c r="M153" s="31">
        <v>4533396.5902907597</v>
      </c>
      <c r="N153" s="31">
        <v>2154787.0099999998</v>
      </c>
      <c r="O153" s="46">
        <f t="shared" si="7"/>
        <v>7403781.7744199149</v>
      </c>
      <c r="P153" s="31"/>
      <c r="Q153" s="46">
        <f t="shared" si="8"/>
        <v>-141553.8894135505</v>
      </c>
      <c r="R153" s="31">
        <v>-454391</v>
      </c>
      <c r="S153" s="31">
        <v>-595944.8894135505</v>
      </c>
      <c r="T153" s="33"/>
      <c r="U153" s="33"/>
      <c r="V153" s="33"/>
      <c r="W153" s="33"/>
      <c r="X153" s="33"/>
      <c r="Y153" s="33"/>
      <c r="Z153" s="33"/>
      <c r="AA153" s="33"/>
      <c r="AB153" s="34"/>
      <c r="AC153" s="34"/>
      <c r="AD153" s="34"/>
      <c r="AE153" s="34"/>
      <c r="AF153" s="34"/>
      <c r="AG153" s="34"/>
      <c r="AH153" s="34"/>
      <c r="AI153" s="34"/>
    </row>
    <row r="154" spans="1:35">
      <c r="A154" s="32">
        <v>34300</v>
      </c>
      <c r="B154" s="30" t="s">
        <v>522</v>
      </c>
      <c r="C154" s="30">
        <v>212961815</v>
      </c>
      <c r="D154" s="31">
        <v>180737466.62717146</v>
      </c>
      <c r="E154" s="31">
        <v>0</v>
      </c>
      <c r="F154" s="31">
        <v>19437.379781548425</v>
      </c>
      <c r="G154" s="31">
        <v>0</v>
      </c>
      <c r="H154" s="31">
        <v>9310880.2699999996</v>
      </c>
      <c r="I154" s="46">
        <f t="shared" si="6"/>
        <v>9330317.6497815475</v>
      </c>
      <c r="J154" s="31"/>
      <c r="K154" s="31">
        <v>12359624.999492303</v>
      </c>
      <c r="L154" s="31">
        <v>0</v>
      </c>
      <c r="M154" s="31">
        <v>78299643.369210169</v>
      </c>
      <c r="N154" s="31">
        <v>5906325.080000001</v>
      </c>
      <c r="O154" s="46">
        <f t="shared" si="7"/>
        <v>96565593.448702469</v>
      </c>
      <c r="P154" s="31"/>
      <c r="Q154" s="46">
        <f t="shared" si="8"/>
        <v>-2444881.853562858</v>
      </c>
      <c r="R154" s="31">
        <v>1146454</v>
      </c>
      <c r="S154" s="31">
        <v>-1298427.853562858</v>
      </c>
      <c r="T154" s="33"/>
      <c r="U154" s="33"/>
      <c r="V154" s="33"/>
      <c r="W154" s="33"/>
      <c r="X154" s="33"/>
      <c r="Y154" s="33"/>
      <c r="Z154" s="33"/>
      <c r="AA154" s="33"/>
      <c r="AB154" s="34"/>
      <c r="AC154" s="34"/>
      <c r="AD154" s="34"/>
      <c r="AE154" s="34"/>
      <c r="AF154" s="34"/>
      <c r="AG154" s="34"/>
      <c r="AH154" s="34"/>
      <c r="AI154" s="34"/>
    </row>
    <row r="155" spans="1:35">
      <c r="A155" s="32">
        <v>34400</v>
      </c>
      <c r="B155" s="30" t="s">
        <v>523</v>
      </c>
      <c r="C155" s="30">
        <v>85206053</v>
      </c>
      <c r="D155" s="31">
        <v>70692315.660955802</v>
      </c>
      <c r="E155" s="31">
        <v>0</v>
      </c>
      <c r="F155" s="31">
        <v>7602.5929614226388</v>
      </c>
      <c r="G155" s="31">
        <v>0</v>
      </c>
      <c r="H155" s="31">
        <v>0</v>
      </c>
      <c r="I155" s="46">
        <f t="shared" si="6"/>
        <v>7602.5929614226388</v>
      </c>
      <c r="J155" s="31"/>
      <c r="K155" s="31">
        <v>4834252.3057641257</v>
      </c>
      <c r="L155" s="31">
        <v>0</v>
      </c>
      <c r="M155" s="31">
        <v>30625543.373173658</v>
      </c>
      <c r="N155" s="31">
        <v>5027019.0999999996</v>
      </c>
      <c r="O155" s="46">
        <f t="shared" si="7"/>
        <v>40486814.778937787</v>
      </c>
      <c r="P155" s="31"/>
      <c r="Q155" s="46">
        <f t="shared" si="8"/>
        <v>-956273.00491662277</v>
      </c>
      <c r="R155" s="31">
        <v>-1036049</v>
      </c>
      <c r="S155" s="31">
        <v>-1992322.0049166228</v>
      </c>
      <c r="T155" s="33"/>
      <c r="U155" s="33"/>
      <c r="V155" s="33"/>
      <c r="W155" s="33"/>
      <c r="X155" s="33"/>
      <c r="Y155" s="33"/>
      <c r="Z155" s="33"/>
      <c r="AA155" s="33"/>
      <c r="AB155" s="34"/>
      <c r="AC155" s="34"/>
      <c r="AD155" s="34"/>
      <c r="AE155" s="34"/>
      <c r="AF155" s="34"/>
      <c r="AG155" s="34"/>
      <c r="AH155" s="34"/>
      <c r="AI155" s="34"/>
    </row>
    <row r="156" spans="1:35">
      <c r="A156" s="32">
        <v>34405</v>
      </c>
      <c r="B156" s="30" t="s">
        <v>524</v>
      </c>
      <c r="C156" s="30">
        <v>16164449</v>
      </c>
      <c r="D156" s="31">
        <v>14010076.547001628</v>
      </c>
      <c r="E156" s="31">
        <v>0</v>
      </c>
      <c r="F156" s="31">
        <v>1506.7112705270424</v>
      </c>
      <c r="G156" s="31">
        <v>0</v>
      </c>
      <c r="H156" s="31">
        <v>0</v>
      </c>
      <c r="I156" s="46">
        <f t="shared" si="6"/>
        <v>1506.7112705270424</v>
      </c>
      <c r="J156" s="31"/>
      <c r="K156" s="31">
        <v>958070.81486882083</v>
      </c>
      <c r="L156" s="31">
        <v>0</v>
      </c>
      <c r="M156" s="31">
        <v>6069488.6074422738</v>
      </c>
      <c r="N156" s="31">
        <v>1632456.6099999999</v>
      </c>
      <c r="O156" s="46">
        <f t="shared" si="7"/>
        <v>8660016.0323110949</v>
      </c>
      <c r="P156" s="31"/>
      <c r="Q156" s="46">
        <f t="shared" si="8"/>
        <v>-189517.88179634756</v>
      </c>
      <c r="R156" s="31">
        <v>-405826</v>
      </c>
      <c r="S156" s="31">
        <v>-595343.88179634756</v>
      </c>
      <c r="T156" s="33"/>
      <c r="U156" s="33"/>
      <c r="V156" s="33"/>
      <c r="W156" s="33"/>
      <c r="X156" s="33"/>
      <c r="Y156" s="33"/>
      <c r="Z156" s="33"/>
      <c r="AA156" s="33"/>
      <c r="AB156" s="34"/>
      <c r="AC156" s="34"/>
      <c r="AD156" s="34"/>
      <c r="AE156" s="34"/>
      <c r="AF156" s="34"/>
      <c r="AG156" s="34"/>
      <c r="AH156" s="34"/>
      <c r="AI156" s="34"/>
    </row>
    <row r="157" spans="1:35">
      <c r="A157" s="32">
        <v>34500</v>
      </c>
      <c r="B157" s="30" t="s">
        <v>525</v>
      </c>
      <c r="C157" s="30">
        <v>150412119</v>
      </c>
      <c r="D157" s="31">
        <v>129621914.29864278</v>
      </c>
      <c r="E157" s="31">
        <v>0</v>
      </c>
      <c r="F157" s="31">
        <v>13940.16650552467</v>
      </c>
      <c r="G157" s="31">
        <v>0</v>
      </c>
      <c r="H157" s="31">
        <v>2534452.0699999998</v>
      </c>
      <c r="I157" s="46">
        <f t="shared" si="6"/>
        <v>2548392.2365055247</v>
      </c>
      <c r="J157" s="31"/>
      <c r="K157" s="31">
        <v>8864118.1257529836</v>
      </c>
      <c r="L157" s="31">
        <v>0</v>
      </c>
      <c r="M157" s="31">
        <v>56155206.008072257</v>
      </c>
      <c r="N157" s="31">
        <v>1615600.4900000002</v>
      </c>
      <c r="O157" s="46">
        <f t="shared" si="7"/>
        <v>66634924.623825245</v>
      </c>
      <c r="P157" s="31"/>
      <c r="Q157" s="46">
        <f t="shared" si="8"/>
        <v>-1753428.7289769165</v>
      </c>
      <c r="R157" s="31">
        <v>310496</v>
      </c>
      <c r="S157" s="31">
        <v>-1442932.7289769165</v>
      </c>
      <c r="T157" s="33"/>
      <c r="U157" s="33"/>
      <c r="V157" s="33"/>
      <c r="W157" s="33"/>
      <c r="X157" s="33"/>
      <c r="Y157" s="33"/>
      <c r="Z157" s="33"/>
      <c r="AA157" s="33"/>
      <c r="AB157" s="34"/>
      <c r="AC157" s="34"/>
      <c r="AD157" s="34"/>
      <c r="AE157" s="34"/>
      <c r="AF157" s="34"/>
      <c r="AG157" s="34"/>
      <c r="AH157" s="34"/>
      <c r="AI157" s="34"/>
    </row>
    <row r="158" spans="1:35">
      <c r="A158" s="32">
        <v>34501</v>
      </c>
      <c r="B158" s="30" t="s">
        <v>526</v>
      </c>
      <c r="C158" s="30">
        <v>1850632</v>
      </c>
      <c r="D158" s="31">
        <v>1777165.1474627876</v>
      </c>
      <c r="E158" s="31">
        <v>0</v>
      </c>
      <c r="F158" s="31">
        <v>191.12494308960129</v>
      </c>
      <c r="G158" s="31">
        <v>0</v>
      </c>
      <c r="H158" s="31">
        <v>345683.72</v>
      </c>
      <c r="I158" s="46">
        <f t="shared" si="6"/>
        <v>345874.84494308959</v>
      </c>
      <c r="J158" s="31"/>
      <c r="K158" s="31">
        <v>121530.40436444047</v>
      </c>
      <c r="L158" s="31">
        <v>0</v>
      </c>
      <c r="M158" s="31">
        <v>769909.06444511644</v>
      </c>
      <c r="N158" s="31">
        <v>0</v>
      </c>
      <c r="O158" s="46">
        <f t="shared" si="7"/>
        <v>891439.46880955691</v>
      </c>
      <c r="P158" s="31"/>
      <c r="Q158" s="46">
        <f t="shared" si="8"/>
        <v>-24040.169527714839</v>
      </c>
      <c r="R158" s="31">
        <v>75953</v>
      </c>
      <c r="S158" s="31">
        <v>51912.830472285161</v>
      </c>
      <c r="T158" s="33"/>
      <c r="U158" s="33"/>
      <c r="V158" s="33"/>
      <c r="W158" s="33"/>
      <c r="X158" s="33"/>
      <c r="Y158" s="33"/>
      <c r="Z158" s="33"/>
      <c r="AA158" s="33"/>
      <c r="AB158" s="34"/>
      <c r="AC158" s="34"/>
      <c r="AD158" s="34"/>
      <c r="AE158" s="34"/>
      <c r="AF158" s="34"/>
      <c r="AG158" s="34"/>
      <c r="AH158" s="34"/>
      <c r="AI158" s="34"/>
    </row>
    <row r="159" spans="1:35">
      <c r="A159" s="32">
        <v>34505</v>
      </c>
      <c r="B159" s="30" t="s">
        <v>527</v>
      </c>
      <c r="C159" s="30">
        <v>17236632</v>
      </c>
      <c r="D159" s="31">
        <v>16251303.067345377</v>
      </c>
      <c r="E159" s="31">
        <v>0</v>
      </c>
      <c r="F159" s="31">
        <v>1747.7436432718223</v>
      </c>
      <c r="G159" s="31">
        <v>0</v>
      </c>
      <c r="H159" s="31">
        <v>1685485.1800000002</v>
      </c>
      <c r="I159" s="46">
        <f t="shared" si="6"/>
        <v>1687232.9236432719</v>
      </c>
      <c r="J159" s="31"/>
      <c r="K159" s="31">
        <v>1111335.8008568657</v>
      </c>
      <c r="L159" s="31">
        <v>0</v>
      </c>
      <c r="M159" s="31">
        <v>7040439.8898916896</v>
      </c>
      <c r="N159" s="31">
        <v>794464.12</v>
      </c>
      <c r="O159" s="46">
        <f t="shared" si="7"/>
        <v>8946239.8107485548</v>
      </c>
      <c r="P159" s="31"/>
      <c r="Q159" s="46">
        <f t="shared" si="8"/>
        <v>-219835.5316477085</v>
      </c>
      <c r="R159" s="31">
        <v>138478</v>
      </c>
      <c r="S159" s="31">
        <v>-81357.5316477085</v>
      </c>
      <c r="T159" s="33"/>
      <c r="U159" s="33"/>
      <c r="V159" s="33"/>
      <c r="W159" s="33"/>
      <c r="X159" s="33"/>
      <c r="Y159" s="33"/>
      <c r="Z159" s="33"/>
      <c r="AA159" s="33"/>
      <c r="AB159" s="34"/>
      <c r="AC159" s="34"/>
      <c r="AD159" s="34"/>
      <c r="AE159" s="34"/>
      <c r="AF159" s="34"/>
      <c r="AG159" s="34"/>
      <c r="AH159" s="34"/>
      <c r="AI159" s="34"/>
    </row>
    <row r="160" spans="1:35">
      <c r="A160" s="32">
        <v>34600</v>
      </c>
      <c r="B160" s="30" t="s">
        <v>528</v>
      </c>
      <c r="C160" s="30">
        <v>34897842</v>
      </c>
      <c r="D160" s="31">
        <v>29462824.700029336</v>
      </c>
      <c r="E160" s="31">
        <v>0</v>
      </c>
      <c r="F160" s="31">
        <v>3168.5743723778573</v>
      </c>
      <c r="G160" s="31">
        <v>0</v>
      </c>
      <c r="H160" s="31">
        <v>191388.06999999995</v>
      </c>
      <c r="I160" s="46">
        <f t="shared" si="6"/>
        <v>194556.64437237781</v>
      </c>
      <c r="J160" s="31"/>
      <c r="K160" s="31">
        <v>2014797.8516511875</v>
      </c>
      <c r="L160" s="31">
        <v>0</v>
      </c>
      <c r="M160" s="31">
        <v>12763975.707338938</v>
      </c>
      <c r="N160" s="31">
        <v>1074054.7499999998</v>
      </c>
      <c r="O160" s="46">
        <f t="shared" si="7"/>
        <v>15852828.308990126</v>
      </c>
      <c r="P160" s="31"/>
      <c r="Q160" s="46">
        <f t="shared" si="8"/>
        <v>-398551.14587228699</v>
      </c>
      <c r="R160" s="31">
        <v>-166960</v>
      </c>
      <c r="S160" s="31">
        <v>-565511.14587228699</v>
      </c>
      <c r="T160" s="33"/>
      <c r="U160" s="33"/>
      <c r="V160" s="33"/>
      <c r="W160" s="33"/>
      <c r="X160" s="33"/>
      <c r="Y160" s="33"/>
      <c r="Z160" s="33"/>
      <c r="AA160" s="33"/>
      <c r="AB160" s="34"/>
      <c r="AC160" s="34"/>
      <c r="AD160" s="34"/>
      <c r="AE160" s="34"/>
      <c r="AF160" s="34"/>
      <c r="AG160" s="34"/>
      <c r="AH160" s="34"/>
      <c r="AI160" s="34"/>
    </row>
    <row r="161" spans="1:35">
      <c r="A161" s="32">
        <v>34605</v>
      </c>
      <c r="B161" s="30" t="s">
        <v>529</v>
      </c>
      <c r="C161" s="30">
        <v>7453292</v>
      </c>
      <c r="D161" s="31">
        <v>6021386.9509216342</v>
      </c>
      <c r="E161" s="31">
        <v>0</v>
      </c>
      <c r="F161" s="31">
        <v>647.56906466374448</v>
      </c>
      <c r="G161" s="31">
        <v>0</v>
      </c>
      <c r="H161" s="31">
        <v>0</v>
      </c>
      <c r="I161" s="46">
        <f t="shared" si="6"/>
        <v>647.56906466374448</v>
      </c>
      <c r="J161" s="31"/>
      <c r="K161" s="31">
        <v>411769.01879098185</v>
      </c>
      <c r="L161" s="31">
        <v>0</v>
      </c>
      <c r="M161" s="31">
        <v>2608604.0088714552</v>
      </c>
      <c r="N161" s="31">
        <v>1167426.19</v>
      </c>
      <c r="O161" s="46">
        <f t="shared" si="7"/>
        <v>4187799.2176624369</v>
      </c>
      <c r="P161" s="31"/>
      <c r="Q161" s="46">
        <f t="shared" si="8"/>
        <v>-81452.843588928459</v>
      </c>
      <c r="R161" s="31">
        <v>-262713</v>
      </c>
      <c r="S161" s="31">
        <v>-344165.84358892846</v>
      </c>
      <c r="T161" s="33"/>
      <c r="U161" s="33"/>
      <c r="V161" s="33"/>
      <c r="W161" s="33"/>
      <c r="X161" s="33"/>
      <c r="Y161" s="33"/>
      <c r="Z161" s="33"/>
      <c r="AA161" s="33"/>
      <c r="AB161" s="34"/>
      <c r="AC161" s="34"/>
      <c r="AD161" s="34"/>
      <c r="AE161" s="34"/>
      <c r="AF161" s="34"/>
      <c r="AG161" s="34"/>
      <c r="AH161" s="34"/>
      <c r="AI161" s="34"/>
    </row>
    <row r="162" spans="1:35">
      <c r="A162" s="32">
        <v>34700</v>
      </c>
      <c r="B162" s="30" t="s">
        <v>530</v>
      </c>
      <c r="C162" s="30">
        <v>98246008</v>
      </c>
      <c r="D162" s="31">
        <v>85058973.937684268</v>
      </c>
      <c r="E162" s="31">
        <v>0</v>
      </c>
      <c r="F162" s="31">
        <v>9147.652616647887</v>
      </c>
      <c r="G162" s="31">
        <v>0</v>
      </c>
      <c r="H162" s="31">
        <v>1102367.52</v>
      </c>
      <c r="I162" s="46">
        <f t="shared" si="6"/>
        <v>1111515.172616648</v>
      </c>
      <c r="J162" s="31"/>
      <c r="K162" s="31">
        <v>5816707.6652337583</v>
      </c>
      <c r="L162" s="31">
        <v>0</v>
      </c>
      <c r="M162" s="31">
        <v>36849510.870229706</v>
      </c>
      <c r="N162" s="31">
        <v>725769.73000000045</v>
      </c>
      <c r="O162" s="46">
        <f t="shared" si="7"/>
        <v>43391988.265463471</v>
      </c>
      <c r="P162" s="31"/>
      <c r="Q162" s="46">
        <f t="shared" si="8"/>
        <v>-1150614.4416836407</v>
      </c>
      <c r="R162" s="31">
        <v>130441</v>
      </c>
      <c r="S162" s="31">
        <v>-1020173.4416836407</v>
      </c>
      <c r="T162" s="33"/>
      <c r="U162" s="33"/>
      <c r="V162" s="33"/>
      <c r="W162" s="33"/>
      <c r="X162" s="33"/>
      <c r="Y162" s="33"/>
      <c r="Z162" s="33"/>
      <c r="AA162" s="33"/>
      <c r="AB162" s="34"/>
      <c r="AC162" s="34"/>
      <c r="AD162" s="34"/>
      <c r="AE162" s="34"/>
      <c r="AF162" s="34"/>
      <c r="AG162" s="34"/>
      <c r="AH162" s="34"/>
      <c r="AI162" s="34"/>
    </row>
    <row r="163" spans="1:35">
      <c r="A163" s="32">
        <v>34800</v>
      </c>
      <c r="B163" s="30" t="s">
        <v>531</v>
      </c>
      <c r="C163" s="30">
        <v>10908167</v>
      </c>
      <c r="D163" s="31">
        <v>9534108.7603936195</v>
      </c>
      <c r="E163" s="31">
        <v>0</v>
      </c>
      <c r="F163" s="31">
        <v>1025.3440699502507</v>
      </c>
      <c r="G163" s="31">
        <v>0</v>
      </c>
      <c r="H163" s="31">
        <v>976124.77</v>
      </c>
      <c r="I163" s="46">
        <f t="shared" si="6"/>
        <v>977150.1140699503</v>
      </c>
      <c r="J163" s="31"/>
      <c r="K163" s="31">
        <v>651984.3899983085</v>
      </c>
      <c r="L163" s="31">
        <v>0</v>
      </c>
      <c r="M163" s="31">
        <v>4130395.9643805195</v>
      </c>
      <c r="N163" s="31">
        <v>0</v>
      </c>
      <c r="O163" s="46">
        <f t="shared" si="7"/>
        <v>4782380.3543788278</v>
      </c>
      <c r="P163" s="31"/>
      <c r="Q163" s="46">
        <f t="shared" si="8"/>
        <v>-128970.32102337992</v>
      </c>
      <c r="R163" s="31">
        <v>240392</v>
      </c>
      <c r="S163" s="31">
        <v>111421.67897662008</v>
      </c>
      <c r="T163" s="33"/>
      <c r="U163" s="33"/>
      <c r="V163" s="33"/>
      <c r="W163" s="33"/>
      <c r="X163" s="33"/>
      <c r="Y163" s="33"/>
      <c r="Z163" s="33"/>
      <c r="AA163" s="33"/>
      <c r="AB163" s="34"/>
      <c r="AC163" s="34"/>
      <c r="AD163" s="34"/>
      <c r="AE163" s="34"/>
      <c r="AF163" s="34"/>
      <c r="AG163" s="34"/>
      <c r="AH163" s="34"/>
      <c r="AI163" s="34"/>
    </row>
    <row r="164" spans="1:35">
      <c r="A164" s="32">
        <v>34900</v>
      </c>
      <c r="B164" s="30" t="s">
        <v>532</v>
      </c>
      <c r="C164" s="30">
        <v>217402149</v>
      </c>
      <c r="D164" s="31">
        <v>183323701.3621273</v>
      </c>
      <c r="E164" s="31">
        <v>0</v>
      </c>
      <c r="F164" s="31">
        <v>19715.515847822</v>
      </c>
      <c r="G164" s="31">
        <v>0</v>
      </c>
      <c r="H164" s="31">
        <v>5692671.6500000004</v>
      </c>
      <c r="I164" s="46">
        <f t="shared" si="6"/>
        <v>5712387.1658478221</v>
      </c>
      <c r="J164" s="31"/>
      <c r="K164" s="31">
        <v>12536483.069695707</v>
      </c>
      <c r="L164" s="31">
        <v>0</v>
      </c>
      <c r="M164" s="31">
        <v>79420059.548864663</v>
      </c>
      <c r="N164" s="31">
        <v>7409054.6700000018</v>
      </c>
      <c r="O164" s="46">
        <f t="shared" si="7"/>
        <v>99365597.288560376</v>
      </c>
      <c r="P164" s="31"/>
      <c r="Q164" s="46">
        <f t="shared" si="8"/>
        <v>-2479866.498041492</v>
      </c>
      <c r="R164" s="31">
        <v>-58643</v>
      </c>
      <c r="S164" s="31">
        <v>-2538509.498041492</v>
      </c>
      <c r="T164" s="33"/>
      <c r="U164" s="33"/>
      <c r="V164" s="33"/>
      <c r="W164" s="33"/>
      <c r="X164" s="33"/>
      <c r="Y164" s="33"/>
      <c r="Z164" s="33"/>
      <c r="AA164" s="33"/>
      <c r="AB164" s="34"/>
      <c r="AC164" s="34"/>
      <c r="AD164" s="34"/>
      <c r="AE164" s="34"/>
      <c r="AF164" s="34"/>
      <c r="AG164" s="34"/>
      <c r="AH164" s="34"/>
      <c r="AI164" s="34"/>
    </row>
    <row r="165" spans="1:35">
      <c r="A165" s="32">
        <v>34901</v>
      </c>
      <c r="B165" s="30" t="s">
        <v>533</v>
      </c>
      <c r="C165" s="30">
        <v>5693757</v>
      </c>
      <c r="D165" s="31">
        <v>4757132.2068078816</v>
      </c>
      <c r="E165" s="31">
        <v>0</v>
      </c>
      <c r="F165" s="31">
        <v>511.60497308113037</v>
      </c>
      <c r="G165" s="31">
        <v>0</v>
      </c>
      <c r="H165" s="31">
        <v>258444.28000000003</v>
      </c>
      <c r="I165" s="46">
        <f t="shared" si="6"/>
        <v>258955.88497308115</v>
      </c>
      <c r="J165" s="31"/>
      <c r="K165" s="31">
        <v>325313.68354291638</v>
      </c>
      <c r="L165" s="31">
        <v>0</v>
      </c>
      <c r="M165" s="31">
        <v>2060899.5342157029</v>
      </c>
      <c r="N165" s="31">
        <v>268709.7</v>
      </c>
      <c r="O165" s="46">
        <f t="shared" si="7"/>
        <v>2654922.9177586194</v>
      </c>
      <c r="P165" s="31"/>
      <c r="Q165" s="46">
        <f t="shared" si="8"/>
        <v>-64350.942819255346</v>
      </c>
      <c r="R165" s="31">
        <v>10872</v>
      </c>
      <c r="S165" s="31">
        <v>-53478.942819255346</v>
      </c>
      <c r="T165" s="33"/>
      <c r="U165" s="33"/>
      <c r="V165" s="33"/>
      <c r="W165" s="33"/>
      <c r="X165" s="33"/>
      <c r="Y165" s="33"/>
      <c r="Z165" s="33"/>
      <c r="AA165" s="33"/>
      <c r="AB165" s="34"/>
      <c r="AC165" s="34"/>
      <c r="AD165" s="34"/>
      <c r="AE165" s="34"/>
      <c r="AF165" s="34"/>
      <c r="AG165" s="34"/>
      <c r="AH165" s="34"/>
      <c r="AI165" s="34"/>
    </row>
    <row r="166" spans="1:35">
      <c r="A166" s="32">
        <v>34903</v>
      </c>
      <c r="B166" s="30" t="s">
        <v>534</v>
      </c>
      <c r="C166" s="30">
        <v>343966</v>
      </c>
      <c r="D166" s="31">
        <v>247134.35599705199</v>
      </c>
      <c r="E166" s="31">
        <v>0</v>
      </c>
      <c r="F166" s="31">
        <v>26.577978578707075</v>
      </c>
      <c r="G166" s="31">
        <v>0</v>
      </c>
      <c r="H166" s="31">
        <v>9552.23</v>
      </c>
      <c r="I166" s="46">
        <f t="shared" si="6"/>
        <v>9578.8079785787068</v>
      </c>
      <c r="J166" s="31"/>
      <c r="K166" s="31">
        <v>16900.109591375709</v>
      </c>
      <c r="L166" s="31">
        <v>0</v>
      </c>
      <c r="M166" s="31">
        <v>107064.13454774253</v>
      </c>
      <c r="N166" s="31">
        <v>62154.679999999993</v>
      </c>
      <c r="O166" s="46">
        <f t="shared" si="7"/>
        <v>186118.92413911823</v>
      </c>
      <c r="P166" s="31"/>
      <c r="Q166" s="46">
        <f t="shared" si="8"/>
        <v>-3343.0440862789437</v>
      </c>
      <c r="R166" s="31">
        <v>-10046</v>
      </c>
      <c r="S166" s="31">
        <v>-13389.044086278944</v>
      </c>
      <c r="T166" s="33"/>
      <c r="U166" s="33"/>
      <c r="V166" s="33"/>
      <c r="W166" s="33"/>
      <c r="X166" s="33"/>
      <c r="Y166" s="33"/>
      <c r="Z166" s="33"/>
      <c r="AA166" s="33"/>
      <c r="AB166" s="34"/>
      <c r="AC166" s="34"/>
      <c r="AD166" s="34"/>
      <c r="AE166" s="34"/>
      <c r="AF166" s="34"/>
      <c r="AG166" s="34"/>
      <c r="AH166" s="34"/>
      <c r="AI166" s="34"/>
    </row>
    <row r="167" spans="1:35">
      <c r="A167" s="32">
        <v>34905</v>
      </c>
      <c r="B167" s="30" t="s">
        <v>535</v>
      </c>
      <c r="C167" s="30">
        <v>19446808</v>
      </c>
      <c r="D167" s="31">
        <v>17005944.919080593</v>
      </c>
      <c r="E167" s="31">
        <v>0</v>
      </c>
      <c r="F167" s="31">
        <v>1828.9013689023218</v>
      </c>
      <c r="G167" s="31">
        <v>0</v>
      </c>
      <c r="H167" s="31">
        <v>156979.70999999996</v>
      </c>
      <c r="I167" s="46">
        <f t="shared" si="6"/>
        <v>158808.61136890229</v>
      </c>
      <c r="J167" s="31"/>
      <c r="K167" s="31">
        <v>1162941.4733229079</v>
      </c>
      <c r="L167" s="31">
        <v>0</v>
      </c>
      <c r="M167" s="31">
        <v>7367367.7497648941</v>
      </c>
      <c r="N167" s="31">
        <v>1528015.58</v>
      </c>
      <c r="O167" s="46">
        <f t="shared" si="7"/>
        <v>10058324.803087803</v>
      </c>
      <c r="P167" s="31"/>
      <c r="Q167" s="46">
        <f t="shared" si="8"/>
        <v>-230043.75173191982</v>
      </c>
      <c r="R167" s="31">
        <v>-350609</v>
      </c>
      <c r="S167" s="31">
        <v>-580652.75173191982</v>
      </c>
      <c r="T167" s="33"/>
      <c r="U167" s="33"/>
      <c r="V167" s="33"/>
      <c r="W167" s="33"/>
      <c r="X167" s="33"/>
      <c r="Y167" s="33"/>
      <c r="Z167" s="33"/>
      <c r="AA167" s="33"/>
      <c r="AB167" s="34"/>
      <c r="AC167" s="34"/>
      <c r="AD167" s="34"/>
      <c r="AE167" s="34"/>
      <c r="AF167" s="34"/>
      <c r="AG167" s="34"/>
      <c r="AH167" s="34"/>
      <c r="AI167" s="34"/>
    </row>
    <row r="168" spans="1:35">
      <c r="A168" s="32">
        <v>34910</v>
      </c>
      <c r="B168" s="30" t="s">
        <v>536</v>
      </c>
      <c r="C168" s="30">
        <v>67882513</v>
      </c>
      <c r="D168" s="31">
        <v>58138075.038572073</v>
      </c>
      <c r="E168" s="31">
        <v>0</v>
      </c>
      <c r="F168" s="31">
        <v>6252.4493396033149</v>
      </c>
      <c r="G168" s="31">
        <v>0</v>
      </c>
      <c r="H168" s="31">
        <v>1180988.1900000002</v>
      </c>
      <c r="I168" s="46">
        <f t="shared" si="6"/>
        <v>1187240.6393396035</v>
      </c>
      <c r="J168" s="31"/>
      <c r="K168" s="31">
        <v>3975737.98702945</v>
      </c>
      <c r="L168" s="31">
        <v>0</v>
      </c>
      <c r="M168" s="31">
        <v>25186756.598732948</v>
      </c>
      <c r="N168" s="31">
        <v>1228580.2199999997</v>
      </c>
      <c r="O168" s="46">
        <f t="shared" si="7"/>
        <v>30391074.805762395</v>
      </c>
      <c r="P168" s="31"/>
      <c r="Q168" s="46">
        <f t="shared" si="8"/>
        <v>-786448.59042310063</v>
      </c>
      <c r="R168" s="31">
        <v>49532</v>
      </c>
      <c r="S168" s="31">
        <v>-736916.59042310063</v>
      </c>
      <c r="T168" s="33"/>
      <c r="U168" s="33"/>
      <c r="V168" s="33"/>
      <c r="W168" s="33"/>
      <c r="X168" s="33"/>
      <c r="Y168" s="33"/>
      <c r="Z168" s="33"/>
      <c r="AA168" s="33"/>
      <c r="AB168" s="34"/>
      <c r="AC168" s="34"/>
      <c r="AD168" s="34"/>
      <c r="AE168" s="34"/>
      <c r="AF168" s="34"/>
      <c r="AG168" s="34"/>
      <c r="AH168" s="34"/>
      <c r="AI168" s="34"/>
    </row>
    <row r="169" spans="1:35">
      <c r="A169" s="32">
        <v>35000</v>
      </c>
      <c r="B169" s="30" t="s">
        <v>537</v>
      </c>
      <c r="C169" s="30">
        <v>44635464</v>
      </c>
      <c r="D169" s="31">
        <v>38087755.511574969</v>
      </c>
      <c r="E169" s="31">
        <v>0</v>
      </c>
      <c r="F169" s="31">
        <v>4096.1410727108487</v>
      </c>
      <c r="G169" s="31">
        <v>0</v>
      </c>
      <c r="H169" s="31">
        <v>1674556.1999999997</v>
      </c>
      <c r="I169" s="46">
        <f t="shared" si="6"/>
        <v>1678652.3410727105</v>
      </c>
      <c r="J169" s="31"/>
      <c r="K169" s="31">
        <v>2604608.6547006378</v>
      </c>
      <c r="L169" s="31">
        <v>0</v>
      </c>
      <c r="M169" s="31">
        <v>16500494.860304862</v>
      </c>
      <c r="N169" s="31">
        <v>972929.66999999993</v>
      </c>
      <c r="O169" s="46">
        <f t="shared" si="7"/>
        <v>20078033.185005501</v>
      </c>
      <c r="P169" s="31"/>
      <c r="Q169" s="46">
        <f t="shared" si="8"/>
        <v>-515222.78675703611</v>
      </c>
      <c r="R169" s="31">
        <v>224054</v>
      </c>
      <c r="S169" s="31">
        <v>-291168.78675703611</v>
      </c>
      <c r="T169" s="33"/>
      <c r="U169" s="33"/>
      <c r="V169" s="33"/>
      <c r="W169" s="33"/>
      <c r="X169" s="33"/>
      <c r="Y169" s="33"/>
      <c r="Z169" s="33"/>
      <c r="AA169" s="33"/>
      <c r="AB169" s="34"/>
      <c r="AC169" s="34"/>
      <c r="AD169" s="34"/>
      <c r="AE169" s="34"/>
      <c r="AF169" s="34"/>
      <c r="AG169" s="34"/>
      <c r="AH169" s="34"/>
      <c r="AI169" s="34"/>
    </row>
    <row r="170" spans="1:35">
      <c r="A170" s="32">
        <v>35005</v>
      </c>
      <c r="B170" s="30" t="s">
        <v>538</v>
      </c>
      <c r="C170" s="30">
        <v>19180331</v>
      </c>
      <c r="D170" s="31">
        <v>17095884.180435419</v>
      </c>
      <c r="E170" s="31">
        <v>0</v>
      </c>
      <c r="F170" s="31">
        <v>1838.5738626737623</v>
      </c>
      <c r="G170" s="31">
        <v>0</v>
      </c>
      <c r="H170" s="31">
        <v>573134.56999999995</v>
      </c>
      <c r="I170" s="46">
        <f t="shared" si="6"/>
        <v>574973.14386267366</v>
      </c>
      <c r="J170" s="31"/>
      <c r="K170" s="31">
        <v>1169091.9111477847</v>
      </c>
      <c r="L170" s="31">
        <v>0</v>
      </c>
      <c r="M170" s="31">
        <v>7406331.4795117211</v>
      </c>
      <c r="N170" s="31">
        <v>791971.74000000022</v>
      </c>
      <c r="O170" s="46">
        <f t="shared" si="7"/>
        <v>9367395.1306595057</v>
      </c>
      <c r="P170" s="31"/>
      <c r="Q170" s="46">
        <f t="shared" si="8"/>
        <v>-231260.38199619739</v>
      </c>
      <c r="R170" s="31">
        <v>-83366</v>
      </c>
      <c r="S170" s="31">
        <v>-314626.38199619739</v>
      </c>
      <c r="T170" s="33"/>
      <c r="U170" s="33"/>
      <c r="V170" s="33"/>
      <c r="W170" s="33"/>
      <c r="X170" s="33"/>
      <c r="Y170" s="33"/>
      <c r="Z170" s="33"/>
      <c r="AA170" s="33"/>
      <c r="AB170" s="34"/>
      <c r="AC170" s="34"/>
      <c r="AD170" s="34"/>
      <c r="AE170" s="34"/>
      <c r="AF170" s="34"/>
      <c r="AG170" s="34"/>
      <c r="AH170" s="34"/>
      <c r="AI170" s="34"/>
    </row>
    <row r="171" spans="1:35">
      <c r="A171" s="32">
        <v>35100</v>
      </c>
      <c r="B171" s="30" t="s">
        <v>539</v>
      </c>
      <c r="C171" s="30">
        <v>396255480</v>
      </c>
      <c r="D171" s="31">
        <v>343708409.37652481</v>
      </c>
      <c r="E171" s="31">
        <v>0</v>
      </c>
      <c r="F171" s="31">
        <v>36964.061635370155</v>
      </c>
      <c r="G171" s="31">
        <v>0</v>
      </c>
      <c r="H171" s="31">
        <v>18616688.460000001</v>
      </c>
      <c r="I171" s="46">
        <f t="shared" si="6"/>
        <v>18653652.521635372</v>
      </c>
      <c r="J171" s="31"/>
      <c r="K171" s="31">
        <v>23504296.639045279</v>
      </c>
      <c r="L171" s="31">
        <v>0</v>
      </c>
      <c r="M171" s="31">
        <v>148902417.71550253</v>
      </c>
      <c r="N171" s="31">
        <v>1761450.0300000012</v>
      </c>
      <c r="O171" s="46">
        <f t="shared" si="7"/>
        <v>174168164.3845478</v>
      </c>
      <c r="P171" s="31"/>
      <c r="Q171" s="46">
        <f t="shared" si="8"/>
        <v>-4649431.3812854998</v>
      </c>
      <c r="R171" s="31">
        <v>4301881</v>
      </c>
      <c r="S171" s="31">
        <v>-347550.38128549978</v>
      </c>
      <c r="T171" s="33"/>
      <c r="U171" s="33"/>
      <c r="V171" s="33"/>
      <c r="W171" s="33"/>
      <c r="X171" s="33"/>
      <c r="Y171" s="33"/>
      <c r="Z171" s="33"/>
      <c r="AA171" s="33"/>
      <c r="AB171" s="34"/>
      <c r="AC171" s="34"/>
      <c r="AD171" s="34"/>
      <c r="AE171" s="34"/>
      <c r="AF171" s="34"/>
      <c r="AG171" s="34"/>
      <c r="AH171" s="34"/>
      <c r="AI171" s="34"/>
    </row>
    <row r="172" spans="1:35">
      <c r="A172" s="32">
        <v>35105</v>
      </c>
      <c r="B172" s="30" t="s">
        <v>540</v>
      </c>
      <c r="C172" s="30">
        <v>32385407</v>
      </c>
      <c r="D172" s="31">
        <v>28788039.933612935</v>
      </c>
      <c r="E172" s="31">
        <v>0</v>
      </c>
      <c r="F172" s="31">
        <v>3096.0048000109264</v>
      </c>
      <c r="G172" s="31">
        <v>0</v>
      </c>
      <c r="H172" s="31">
        <v>819635.37000000011</v>
      </c>
      <c r="I172" s="46">
        <f t="shared" si="6"/>
        <v>822731.37480001105</v>
      </c>
      <c r="J172" s="31"/>
      <c r="K172" s="31">
        <v>1968653.1186208525</v>
      </c>
      <c r="L172" s="31">
        <v>0</v>
      </c>
      <c r="M172" s="31">
        <v>12471643.525756482</v>
      </c>
      <c r="N172" s="31">
        <v>2166219.7999999998</v>
      </c>
      <c r="O172" s="46">
        <f t="shared" si="7"/>
        <v>16606516.444377333</v>
      </c>
      <c r="P172" s="31"/>
      <c r="Q172" s="46">
        <f t="shared" si="8"/>
        <v>-389423.16501299758</v>
      </c>
      <c r="R172" s="31">
        <v>-377630</v>
      </c>
      <c r="S172" s="31">
        <v>-767053.16501299758</v>
      </c>
      <c r="T172" s="33"/>
      <c r="U172" s="33"/>
      <c r="V172" s="33"/>
      <c r="W172" s="33"/>
      <c r="X172" s="33"/>
      <c r="Y172" s="33"/>
      <c r="Z172" s="33"/>
      <c r="AA172" s="33"/>
      <c r="AB172" s="34"/>
      <c r="AC172" s="34"/>
      <c r="AD172" s="34"/>
      <c r="AE172" s="34"/>
      <c r="AF172" s="34"/>
      <c r="AG172" s="34"/>
      <c r="AH172" s="34"/>
      <c r="AI172" s="34"/>
    </row>
    <row r="173" spans="1:35">
      <c r="A173" s="32">
        <v>35106</v>
      </c>
      <c r="B173" s="30" t="s">
        <v>541</v>
      </c>
      <c r="C173" s="30">
        <v>8870821</v>
      </c>
      <c r="D173" s="31">
        <v>7517880.0490264948</v>
      </c>
      <c r="E173" s="31">
        <v>0</v>
      </c>
      <c r="F173" s="31">
        <v>808.50913326964508</v>
      </c>
      <c r="G173" s="31">
        <v>0</v>
      </c>
      <c r="H173" s="31">
        <v>86139.959999999992</v>
      </c>
      <c r="I173" s="46">
        <f t="shared" si="6"/>
        <v>86948.469133269638</v>
      </c>
      <c r="J173" s="31"/>
      <c r="K173" s="31">
        <v>514105.80068839423</v>
      </c>
      <c r="L173" s="31">
        <v>0</v>
      </c>
      <c r="M173" s="31">
        <v>3256919.2713854215</v>
      </c>
      <c r="N173" s="31">
        <v>289995.45</v>
      </c>
      <c r="O173" s="46">
        <f t="shared" si="7"/>
        <v>4061020.522073816</v>
      </c>
      <c r="P173" s="31"/>
      <c r="Q173" s="46">
        <f t="shared" si="8"/>
        <v>-101696.28471463255</v>
      </c>
      <c r="R173" s="31">
        <v>-36465</v>
      </c>
      <c r="S173" s="31">
        <v>-138161.28471463255</v>
      </c>
      <c r="T173" s="33"/>
      <c r="U173" s="33"/>
      <c r="V173" s="33"/>
      <c r="W173" s="33"/>
      <c r="X173" s="33"/>
      <c r="Y173" s="33"/>
      <c r="Z173" s="33"/>
      <c r="AA173" s="33"/>
      <c r="AB173" s="34"/>
      <c r="AC173" s="34"/>
      <c r="AD173" s="34"/>
      <c r="AE173" s="34"/>
      <c r="AF173" s="34"/>
      <c r="AG173" s="34"/>
      <c r="AH173" s="34"/>
      <c r="AI173" s="34"/>
    </row>
    <row r="174" spans="1:35">
      <c r="A174" s="32">
        <v>35200</v>
      </c>
      <c r="B174" s="30" t="s">
        <v>542</v>
      </c>
      <c r="C174" s="30">
        <v>16532303</v>
      </c>
      <c r="D174" s="31">
        <v>14066274.415580325</v>
      </c>
      <c r="E174" s="31">
        <v>0</v>
      </c>
      <c r="F174" s="31">
        <v>1512.7551030193401</v>
      </c>
      <c r="G174" s="31">
        <v>0</v>
      </c>
      <c r="H174" s="31">
        <v>406364.20000000007</v>
      </c>
      <c r="I174" s="46">
        <f t="shared" si="6"/>
        <v>407876.95510301943</v>
      </c>
      <c r="J174" s="31"/>
      <c r="K174" s="31">
        <v>961913.89989386406</v>
      </c>
      <c r="L174" s="31">
        <v>0</v>
      </c>
      <c r="M174" s="31">
        <v>6093834.9922970561</v>
      </c>
      <c r="N174" s="31">
        <v>365910.06000000006</v>
      </c>
      <c r="O174" s="46">
        <f t="shared" si="7"/>
        <v>7421658.9521909207</v>
      </c>
      <c r="P174" s="31"/>
      <c r="Q174" s="46">
        <f t="shared" si="8"/>
        <v>-190278.09004213265</v>
      </c>
      <c r="R174" s="31">
        <v>28411</v>
      </c>
      <c r="S174" s="31">
        <v>-161867.09004213265</v>
      </c>
      <c r="T174" s="33"/>
      <c r="U174" s="33"/>
      <c r="V174" s="33"/>
      <c r="W174" s="33"/>
      <c r="X174" s="33"/>
      <c r="Y174" s="33"/>
      <c r="Z174" s="33"/>
      <c r="AA174" s="33"/>
      <c r="AB174" s="34"/>
      <c r="AC174" s="34"/>
      <c r="AD174" s="34"/>
      <c r="AE174" s="34"/>
      <c r="AF174" s="34"/>
      <c r="AG174" s="34"/>
      <c r="AH174" s="34"/>
      <c r="AI174" s="34"/>
    </row>
    <row r="175" spans="1:35">
      <c r="A175" s="32">
        <v>35300</v>
      </c>
      <c r="B175" s="30" t="s">
        <v>543</v>
      </c>
      <c r="C175" s="30">
        <v>119790962</v>
      </c>
      <c r="D175" s="31">
        <v>105851520.57938598</v>
      </c>
      <c r="E175" s="31">
        <v>0</v>
      </c>
      <c r="F175" s="31">
        <v>11383.783516355574</v>
      </c>
      <c r="G175" s="31">
        <v>0</v>
      </c>
      <c r="H175" s="31">
        <v>10590766.09</v>
      </c>
      <c r="I175" s="46">
        <f t="shared" si="6"/>
        <v>10602149.873516355</v>
      </c>
      <c r="J175" s="31"/>
      <c r="K175" s="31">
        <v>7238593.7260494437</v>
      </c>
      <c r="L175" s="31">
        <v>0</v>
      </c>
      <c r="M175" s="31">
        <v>45857322.310956463</v>
      </c>
      <c r="N175" s="31">
        <v>0</v>
      </c>
      <c r="O175" s="46">
        <f t="shared" si="7"/>
        <v>53095916.037005909</v>
      </c>
      <c r="P175" s="31"/>
      <c r="Q175" s="46">
        <f t="shared" si="8"/>
        <v>-1431880.5341472095</v>
      </c>
      <c r="R175" s="31">
        <v>2553022</v>
      </c>
      <c r="S175" s="31">
        <v>1121141.4658527905</v>
      </c>
      <c r="T175" s="33"/>
      <c r="U175" s="33"/>
      <c r="V175" s="33"/>
      <c r="W175" s="33"/>
      <c r="X175" s="33"/>
      <c r="Y175" s="33"/>
      <c r="Z175" s="33"/>
      <c r="AA175" s="33"/>
      <c r="AB175" s="34"/>
      <c r="AC175" s="34"/>
      <c r="AD175" s="34"/>
      <c r="AE175" s="34"/>
      <c r="AF175" s="34"/>
      <c r="AG175" s="34"/>
      <c r="AH175" s="34"/>
      <c r="AI175" s="34"/>
    </row>
    <row r="176" spans="1:35">
      <c r="A176" s="32">
        <v>35305</v>
      </c>
      <c r="B176" s="30" t="s">
        <v>544</v>
      </c>
      <c r="C176" s="30">
        <v>39998236</v>
      </c>
      <c r="D176" s="31">
        <v>35811349.196752153</v>
      </c>
      <c r="E176" s="31">
        <v>0</v>
      </c>
      <c r="F176" s="31">
        <v>3851.3253512001797</v>
      </c>
      <c r="G176" s="31">
        <v>0</v>
      </c>
      <c r="H176" s="31">
        <v>1391684.6700000002</v>
      </c>
      <c r="I176" s="46">
        <f t="shared" si="6"/>
        <v>1395535.9953512002</v>
      </c>
      <c r="J176" s="31"/>
      <c r="K176" s="31">
        <v>2448937.9549531145</v>
      </c>
      <c r="L176" s="31">
        <v>0</v>
      </c>
      <c r="M176" s="31">
        <v>15514303.104991317</v>
      </c>
      <c r="N176" s="31">
        <v>1122380.3700000001</v>
      </c>
      <c r="O176" s="46">
        <f t="shared" si="7"/>
        <v>19085621.429944433</v>
      </c>
      <c r="P176" s="31"/>
      <c r="Q176" s="46">
        <f t="shared" si="8"/>
        <v>-484429.25791131705</v>
      </c>
      <c r="R176" s="31">
        <v>-2261</v>
      </c>
      <c r="S176" s="31">
        <v>-486690.25791131705</v>
      </c>
      <c r="T176" s="33"/>
      <c r="U176" s="33"/>
      <c r="V176" s="33"/>
      <c r="W176" s="33"/>
      <c r="X176" s="33"/>
      <c r="Y176" s="33"/>
      <c r="Z176" s="33"/>
      <c r="AA176" s="33"/>
      <c r="AB176" s="34"/>
      <c r="AC176" s="34"/>
      <c r="AD176" s="34"/>
      <c r="AE176" s="34"/>
      <c r="AF176" s="34"/>
      <c r="AG176" s="34"/>
      <c r="AH176" s="34"/>
      <c r="AI176" s="34"/>
    </row>
    <row r="177" spans="1:35">
      <c r="A177" s="32">
        <v>35400</v>
      </c>
      <c r="B177" s="30" t="s">
        <v>545</v>
      </c>
      <c r="C177" s="30">
        <v>88553112</v>
      </c>
      <c r="D177" s="31">
        <v>75163136.977714434</v>
      </c>
      <c r="E177" s="31">
        <v>0</v>
      </c>
      <c r="F177" s="31">
        <v>8083.4066720092133</v>
      </c>
      <c r="G177" s="31">
        <v>0</v>
      </c>
      <c r="H177" s="31">
        <v>661152.41000000015</v>
      </c>
      <c r="I177" s="46">
        <f t="shared" si="6"/>
        <v>669235.81667200942</v>
      </c>
      <c r="J177" s="31"/>
      <c r="K177" s="31">
        <v>5139986.7835719706</v>
      </c>
      <c r="L177" s="31">
        <v>0</v>
      </c>
      <c r="M177" s="31">
        <v>32562406.391186688</v>
      </c>
      <c r="N177" s="31">
        <v>2350500.21</v>
      </c>
      <c r="O177" s="46">
        <f t="shared" si="7"/>
        <v>40052893.384758659</v>
      </c>
      <c r="P177" s="31"/>
      <c r="Q177" s="46">
        <f t="shared" si="8"/>
        <v>-1016750.9463453991</v>
      </c>
      <c r="R177" s="31">
        <v>-304808</v>
      </c>
      <c r="S177" s="31">
        <v>-1321558.9463453991</v>
      </c>
      <c r="T177" s="33"/>
      <c r="U177" s="33"/>
      <c r="V177" s="33"/>
      <c r="W177" s="33"/>
      <c r="X177" s="33"/>
      <c r="Y177" s="33"/>
      <c r="Z177" s="33"/>
      <c r="AA177" s="33"/>
      <c r="AB177" s="34"/>
      <c r="AC177" s="34"/>
      <c r="AD177" s="34"/>
      <c r="AE177" s="34"/>
      <c r="AF177" s="34"/>
      <c r="AG177" s="34"/>
      <c r="AH177" s="34"/>
      <c r="AI177" s="34"/>
    </row>
    <row r="178" spans="1:35">
      <c r="A178" s="32">
        <v>35401</v>
      </c>
      <c r="B178" s="30" t="s">
        <v>546</v>
      </c>
      <c r="C178" s="30">
        <v>1088886</v>
      </c>
      <c r="D178" s="31">
        <v>799326.30086877407</v>
      </c>
      <c r="E178" s="31">
        <v>0</v>
      </c>
      <c r="F178" s="31">
        <v>85.963316376693385</v>
      </c>
      <c r="G178" s="31">
        <v>0</v>
      </c>
      <c r="H178" s="31">
        <v>244771.76</v>
      </c>
      <c r="I178" s="46">
        <f t="shared" si="6"/>
        <v>244857.72331637671</v>
      </c>
      <c r="J178" s="31"/>
      <c r="K178" s="31">
        <v>54661.398093236545</v>
      </c>
      <c r="L178" s="31">
        <v>0</v>
      </c>
      <c r="M178" s="31">
        <v>346286.23254659056</v>
      </c>
      <c r="N178" s="31">
        <v>191114.61</v>
      </c>
      <c r="O178" s="46">
        <f t="shared" si="7"/>
        <v>592062.2406398271</v>
      </c>
      <c r="P178" s="31"/>
      <c r="Q178" s="46">
        <f t="shared" si="8"/>
        <v>-10812.679211061761</v>
      </c>
      <c r="R178" s="31">
        <v>22967</v>
      </c>
      <c r="S178" s="31">
        <v>12154.320788938239</v>
      </c>
      <c r="T178" s="33"/>
      <c r="U178" s="33"/>
      <c r="V178" s="33"/>
      <c r="W178" s="33"/>
      <c r="X178" s="33"/>
      <c r="Y178" s="33"/>
      <c r="Z178" s="33"/>
      <c r="AA178" s="33"/>
      <c r="AB178" s="34"/>
      <c r="AC178" s="34"/>
      <c r="AD178" s="34"/>
      <c r="AE178" s="34"/>
      <c r="AF178" s="34"/>
      <c r="AG178" s="34"/>
      <c r="AH178" s="34"/>
      <c r="AI178" s="34"/>
    </row>
    <row r="179" spans="1:35">
      <c r="A179" s="32">
        <v>35405</v>
      </c>
      <c r="B179" s="30" t="s">
        <v>547</v>
      </c>
      <c r="C179" s="30">
        <v>28754914</v>
      </c>
      <c r="D179" s="31">
        <v>24827165.283075243</v>
      </c>
      <c r="E179" s="31">
        <v>0</v>
      </c>
      <c r="F179" s="31">
        <v>2670.0331629190505</v>
      </c>
      <c r="G179" s="31">
        <v>0</v>
      </c>
      <c r="H179" s="31">
        <v>0</v>
      </c>
      <c r="I179" s="46">
        <f t="shared" si="6"/>
        <v>2670.0331629190505</v>
      </c>
      <c r="J179" s="31"/>
      <c r="K179" s="31">
        <v>1697791.0089103016</v>
      </c>
      <c r="L179" s="31">
        <v>0</v>
      </c>
      <c r="M179" s="31">
        <v>10755700.963305017</v>
      </c>
      <c r="N179" s="31">
        <v>1693084.79</v>
      </c>
      <c r="O179" s="46">
        <f t="shared" si="7"/>
        <v>14146576.76221532</v>
      </c>
      <c r="P179" s="31"/>
      <c r="Q179" s="46">
        <f t="shared" si="8"/>
        <v>-335843.39565298171</v>
      </c>
      <c r="R179" s="31">
        <v>-412643</v>
      </c>
      <c r="S179" s="31">
        <v>-748486.39565298171</v>
      </c>
      <c r="T179" s="33"/>
      <c r="U179" s="33"/>
      <c r="V179" s="33"/>
      <c r="W179" s="33"/>
      <c r="X179" s="33"/>
      <c r="Y179" s="33"/>
      <c r="Z179" s="33"/>
      <c r="AA179" s="33"/>
      <c r="AB179" s="34"/>
      <c r="AC179" s="34"/>
      <c r="AD179" s="34"/>
      <c r="AE179" s="34"/>
      <c r="AF179" s="34"/>
      <c r="AG179" s="34"/>
      <c r="AH179" s="34"/>
      <c r="AI179" s="34"/>
    </row>
    <row r="180" spans="1:35">
      <c r="A180" s="32">
        <v>35500</v>
      </c>
      <c r="B180" s="30" t="s">
        <v>548</v>
      </c>
      <c r="C180" s="30">
        <v>123670043</v>
      </c>
      <c r="D180" s="31">
        <v>104436764.98939911</v>
      </c>
      <c r="E180" s="31">
        <v>0</v>
      </c>
      <c r="F180" s="31">
        <v>11231.633908545859</v>
      </c>
      <c r="G180" s="31">
        <v>0</v>
      </c>
      <c r="H180" s="31">
        <v>0</v>
      </c>
      <c r="I180" s="46">
        <f t="shared" si="6"/>
        <v>11231.633908545859</v>
      </c>
      <c r="J180" s="31"/>
      <c r="K180" s="31">
        <v>7141846.5246528313</v>
      </c>
      <c r="L180" s="31">
        <v>0</v>
      </c>
      <c r="M180" s="31">
        <v>45244417.682649776</v>
      </c>
      <c r="N180" s="31">
        <v>5622943.7699999996</v>
      </c>
      <c r="O180" s="46">
        <f t="shared" si="7"/>
        <v>58009207.977302611</v>
      </c>
      <c r="P180" s="31"/>
      <c r="Q180" s="46">
        <f t="shared" si="8"/>
        <v>-1412742.7789898096</v>
      </c>
      <c r="R180" s="31">
        <v>-1198702</v>
      </c>
      <c r="S180" s="31">
        <v>-2611444.7789898096</v>
      </c>
      <c r="T180" s="33"/>
      <c r="U180" s="33"/>
      <c r="V180" s="33"/>
      <c r="W180" s="33"/>
      <c r="X180" s="33"/>
      <c r="Y180" s="33"/>
      <c r="Z180" s="33"/>
      <c r="AA180" s="33"/>
      <c r="AB180" s="34"/>
      <c r="AC180" s="34"/>
      <c r="AD180" s="34"/>
      <c r="AE180" s="34"/>
      <c r="AF180" s="34"/>
      <c r="AG180" s="34"/>
      <c r="AH180" s="34"/>
      <c r="AI180" s="34"/>
    </row>
    <row r="181" spans="1:35">
      <c r="A181" s="32">
        <v>35600</v>
      </c>
      <c r="B181" s="30" t="s">
        <v>549</v>
      </c>
      <c r="C181" s="30">
        <v>51057671</v>
      </c>
      <c r="D181" s="31">
        <v>44029559.850221165</v>
      </c>
      <c r="E181" s="31">
        <v>0</v>
      </c>
      <c r="F181" s="31">
        <v>4735.1514338443303</v>
      </c>
      <c r="G181" s="31">
        <v>0</v>
      </c>
      <c r="H181" s="31">
        <v>2708560.33</v>
      </c>
      <c r="I181" s="46">
        <f t="shared" si="6"/>
        <v>2713295.4814338442</v>
      </c>
      <c r="J181" s="31"/>
      <c r="K181" s="31">
        <v>3010935.4602249786</v>
      </c>
      <c r="L181" s="31">
        <v>0</v>
      </c>
      <c r="M181" s="31">
        <v>19074621.823316537</v>
      </c>
      <c r="N181" s="31">
        <v>492205.30000000005</v>
      </c>
      <c r="O181" s="46">
        <f t="shared" si="7"/>
        <v>22577762.583541516</v>
      </c>
      <c r="P181" s="31"/>
      <c r="Q181" s="46">
        <f t="shared" si="8"/>
        <v>-595599.09538156493</v>
      </c>
      <c r="R181" s="31">
        <v>578701</v>
      </c>
      <c r="S181" s="31">
        <v>-16898.095381564926</v>
      </c>
      <c r="T181" s="33"/>
      <c r="U181" s="33"/>
      <c r="V181" s="33"/>
      <c r="W181" s="33"/>
      <c r="X181" s="33"/>
      <c r="Y181" s="33"/>
      <c r="Z181" s="33"/>
      <c r="AA181" s="33"/>
      <c r="AB181" s="34"/>
      <c r="AC181" s="34"/>
      <c r="AD181" s="34"/>
      <c r="AE181" s="34"/>
      <c r="AF181" s="34"/>
      <c r="AG181" s="34"/>
      <c r="AH181" s="34"/>
      <c r="AI181" s="34"/>
    </row>
    <row r="182" spans="1:35">
      <c r="A182" s="32">
        <v>35700</v>
      </c>
      <c r="B182" s="30" t="s">
        <v>550</v>
      </c>
      <c r="C182" s="30">
        <v>28553119</v>
      </c>
      <c r="D182" s="31">
        <v>23520078.717761397</v>
      </c>
      <c r="E182" s="31">
        <v>0</v>
      </c>
      <c r="F182" s="31">
        <v>2529.4627941659223</v>
      </c>
      <c r="G182" s="31">
        <v>0</v>
      </c>
      <c r="H182" s="31">
        <v>1334036.1000000001</v>
      </c>
      <c r="I182" s="46">
        <f t="shared" si="6"/>
        <v>1336565.5627941659</v>
      </c>
      <c r="J182" s="31"/>
      <c r="K182" s="31">
        <v>1608406.6853360771</v>
      </c>
      <c r="L182" s="31">
        <v>0</v>
      </c>
      <c r="M182" s="31">
        <v>10189441.011328533</v>
      </c>
      <c r="N182" s="31">
        <v>1680885.4500000002</v>
      </c>
      <c r="O182" s="46">
        <f t="shared" si="7"/>
        <v>13478733.146664612</v>
      </c>
      <c r="P182" s="31"/>
      <c r="Q182" s="46">
        <f t="shared" si="8"/>
        <v>-318162.10591250937</v>
      </c>
      <c r="R182" s="31">
        <v>-2665</v>
      </c>
      <c r="S182" s="31">
        <v>-320827.10591250937</v>
      </c>
      <c r="T182" s="33"/>
      <c r="U182" s="33"/>
      <c r="V182" s="33"/>
      <c r="W182" s="33"/>
      <c r="X182" s="33"/>
      <c r="Y182" s="33"/>
      <c r="Z182" s="33"/>
      <c r="AA182" s="33"/>
      <c r="AB182" s="34"/>
      <c r="AC182" s="34"/>
      <c r="AD182" s="34"/>
      <c r="AE182" s="34"/>
      <c r="AF182" s="34"/>
      <c r="AG182" s="34"/>
      <c r="AH182" s="34"/>
      <c r="AI182" s="34"/>
    </row>
    <row r="183" spans="1:35">
      <c r="A183" s="32">
        <v>35800</v>
      </c>
      <c r="B183" s="30" t="s">
        <v>551</v>
      </c>
      <c r="C183" s="30">
        <v>39405443</v>
      </c>
      <c r="D183" s="31">
        <v>31772766.936611056</v>
      </c>
      <c r="E183" s="31">
        <v>0</v>
      </c>
      <c r="F183" s="31">
        <v>3416.9967764440007</v>
      </c>
      <c r="G183" s="31">
        <v>0</v>
      </c>
      <c r="H183" s="31">
        <v>469420.3200000003</v>
      </c>
      <c r="I183" s="46">
        <f t="shared" si="6"/>
        <v>472837.31677644432</v>
      </c>
      <c r="J183" s="31"/>
      <c r="K183" s="31">
        <v>2172761.9286120427</v>
      </c>
      <c r="L183" s="31">
        <v>0</v>
      </c>
      <c r="M183" s="31">
        <v>13764696.270599514</v>
      </c>
      <c r="N183" s="31">
        <v>3102999.92</v>
      </c>
      <c r="O183" s="46">
        <f t="shared" si="7"/>
        <v>19040458.119211555</v>
      </c>
      <c r="P183" s="31"/>
      <c r="Q183" s="46">
        <f t="shared" si="8"/>
        <v>-429798.33219810762</v>
      </c>
      <c r="R183" s="31">
        <v>-503246</v>
      </c>
      <c r="S183" s="31">
        <v>-933044.33219810762</v>
      </c>
      <c r="T183" s="33"/>
      <c r="U183" s="33"/>
      <c r="V183" s="33"/>
      <c r="W183" s="33"/>
      <c r="X183" s="33"/>
      <c r="Y183" s="33"/>
      <c r="Z183" s="33"/>
      <c r="AA183" s="33"/>
      <c r="AB183" s="34"/>
      <c r="AC183" s="34"/>
      <c r="AD183" s="34"/>
      <c r="AE183" s="34"/>
      <c r="AF183" s="34"/>
      <c r="AG183" s="34"/>
      <c r="AH183" s="34"/>
      <c r="AI183" s="34"/>
    </row>
    <row r="184" spans="1:35">
      <c r="A184" s="32">
        <v>35805</v>
      </c>
      <c r="B184" s="30" t="s">
        <v>552</v>
      </c>
      <c r="C184" s="30">
        <v>6267062</v>
      </c>
      <c r="D184" s="31">
        <v>6031811.6881708829</v>
      </c>
      <c r="E184" s="31">
        <v>0</v>
      </c>
      <c r="F184" s="31">
        <v>648.6902454466258</v>
      </c>
      <c r="G184" s="31">
        <v>0</v>
      </c>
      <c r="H184" s="31">
        <v>987006.09</v>
      </c>
      <c r="I184" s="46">
        <f t="shared" si="6"/>
        <v>987654.7802454466</v>
      </c>
      <c r="J184" s="31"/>
      <c r="K184" s="31">
        <v>412481.9427647267</v>
      </c>
      <c r="L184" s="31">
        <v>0</v>
      </c>
      <c r="M184" s="31">
        <v>2613120.4640952889</v>
      </c>
      <c r="N184" s="31">
        <v>0</v>
      </c>
      <c r="O184" s="46">
        <f t="shared" si="7"/>
        <v>3025602.4068600154</v>
      </c>
      <c r="P184" s="31"/>
      <c r="Q184" s="46">
        <f t="shared" si="8"/>
        <v>-81593.868489477492</v>
      </c>
      <c r="R184" s="31">
        <v>207060</v>
      </c>
      <c r="S184" s="31">
        <v>125466.13151052251</v>
      </c>
      <c r="T184" s="33"/>
      <c r="U184" s="33"/>
      <c r="V184" s="33"/>
      <c r="W184" s="33"/>
      <c r="X184" s="33"/>
      <c r="Y184" s="33"/>
      <c r="Z184" s="33"/>
      <c r="AA184" s="33"/>
      <c r="AB184" s="34"/>
      <c r="AC184" s="34"/>
      <c r="AD184" s="34"/>
      <c r="AE184" s="34"/>
      <c r="AF184" s="34"/>
      <c r="AG184" s="34"/>
      <c r="AH184" s="34"/>
      <c r="AI184" s="34"/>
    </row>
    <row r="185" spans="1:35">
      <c r="A185" s="32">
        <v>35900</v>
      </c>
      <c r="B185" s="30" t="s">
        <v>553</v>
      </c>
      <c r="C185" s="30">
        <v>73452157</v>
      </c>
      <c r="D185" s="31">
        <v>62407997.015748739</v>
      </c>
      <c r="E185" s="31">
        <v>0</v>
      </c>
      <c r="F185" s="31">
        <v>6711.6573386413011</v>
      </c>
      <c r="G185" s="31">
        <v>0</v>
      </c>
      <c r="H185" s="31">
        <v>347387.95999999996</v>
      </c>
      <c r="I185" s="46">
        <f t="shared" si="6"/>
        <v>354099.61733864126</v>
      </c>
      <c r="J185" s="31"/>
      <c r="K185" s="31">
        <v>4267734.0651358478</v>
      </c>
      <c r="L185" s="31">
        <v>0</v>
      </c>
      <c r="M185" s="31">
        <v>27036585.277344</v>
      </c>
      <c r="N185" s="31">
        <v>1896970.0399999996</v>
      </c>
      <c r="O185" s="46">
        <f t="shared" si="7"/>
        <v>33201289.382479846</v>
      </c>
      <c r="P185" s="31"/>
      <c r="Q185" s="46">
        <f t="shared" si="8"/>
        <v>-844208.91184896696</v>
      </c>
      <c r="R185" s="31">
        <v>-292547</v>
      </c>
      <c r="S185" s="31">
        <v>-1136755.911848967</v>
      </c>
      <c r="T185" s="33"/>
      <c r="U185" s="33"/>
      <c r="V185" s="33"/>
      <c r="W185" s="33"/>
      <c r="X185" s="33"/>
      <c r="Y185" s="33"/>
      <c r="Z185" s="33"/>
      <c r="AA185" s="33"/>
      <c r="AB185" s="34"/>
      <c r="AC185" s="34"/>
      <c r="AD185" s="34"/>
      <c r="AE185" s="34"/>
      <c r="AF185" s="34"/>
      <c r="AG185" s="34"/>
      <c r="AH185" s="34"/>
      <c r="AI185" s="34"/>
    </row>
    <row r="186" spans="1:35">
      <c r="A186" s="32">
        <v>35905</v>
      </c>
      <c r="B186" s="30" t="s">
        <v>554</v>
      </c>
      <c r="C186" s="30">
        <v>9532419</v>
      </c>
      <c r="D186" s="31">
        <v>7649759.7157286983</v>
      </c>
      <c r="E186" s="31">
        <v>0</v>
      </c>
      <c r="F186" s="31">
        <v>822.69207904791347</v>
      </c>
      <c r="G186" s="31">
        <v>0</v>
      </c>
      <c r="H186" s="31">
        <v>0</v>
      </c>
      <c r="I186" s="46">
        <f t="shared" si="6"/>
        <v>822.69207904791347</v>
      </c>
      <c r="J186" s="31"/>
      <c r="K186" s="31">
        <v>523124.2945994889</v>
      </c>
      <c r="L186" s="31">
        <v>0</v>
      </c>
      <c r="M186" s="31">
        <v>3314052.4657173785</v>
      </c>
      <c r="N186" s="31">
        <v>771099.58000000007</v>
      </c>
      <c r="O186" s="46">
        <f t="shared" si="7"/>
        <v>4608276.3403168675</v>
      </c>
      <c r="P186" s="31"/>
      <c r="Q186" s="46">
        <f t="shared" si="8"/>
        <v>-103480.25082287687</v>
      </c>
      <c r="R186" s="31">
        <v>-154749</v>
      </c>
      <c r="S186" s="31">
        <v>-258229.25082287687</v>
      </c>
      <c r="T186" s="33"/>
      <c r="U186" s="33"/>
      <c r="V186" s="33"/>
      <c r="W186" s="33"/>
      <c r="X186" s="33"/>
      <c r="Y186" s="33"/>
      <c r="Z186" s="33"/>
      <c r="AA186" s="33"/>
      <c r="AB186" s="34"/>
      <c r="AC186" s="34"/>
      <c r="AD186" s="34"/>
      <c r="AE186" s="34"/>
      <c r="AF186" s="34"/>
      <c r="AG186" s="34"/>
      <c r="AH186" s="34"/>
      <c r="AI186" s="34"/>
    </row>
    <row r="187" spans="1:35">
      <c r="A187" s="32">
        <v>36000</v>
      </c>
      <c r="B187" s="30" t="s">
        <v>555</v>
      </c>
      <c r="C187" s="30">
        <v>1795538583</v>
      </c>
      <c r="D187" s="31">
        <v>1549039885.1940975</v>
      </c>
      <c r="E187" s="31">
        <v>0</v>
      </c>
      <c r="F187" s="31">
        <v>166591.22762914968</v>
      </c>
      <c r="G187" s="31">
        <v>0</v>
      </c>
      <c r="H187" s="31">
        <v>69059444.139999986</v>
      </c>
      <c r="I187" s="46">
        <f t="shared" si="6"/>
        <v>69226035.367629141</v>
      </c>
      <c r="J187" s="31"/>
      <c r="K187" s="31">
        <v>105930178.081715</v>
      </c>
      <c r="L187" s="31">
        <v>0</v>
      </c>
      <c r="M187" s="31">
        <v>671079839.89610636</v>
      </c>
      <c r="N187" s="31">
        <v>19700820.180000007</v>
      </c>
      <c r="O187" s="46">
        <f t="shared" si="7"/>
        <v>796710838.15782142</v>
      </c>
      <c r="P187" s="31"/>
      <c r="Q187" s="46">
        <f t="shared" si="8"/>
        <v>-20954257.928319514</v>
      </c>
      <c r="R187" s="31">
        <v>13324697</v>
      </c>
      <c r="S187" s="31">
        <v>-7629560.9283195138</v>
      </c>
      <c r="T187" s="33"/>
      <c r="U187" s="33"/>
      <c r="V187" s="33"/>
      <c r="W187" s="33"/>
      <c r="X187" s="33"/>
      <c r="Y187" s="33"/>
      <c r="Z187" s="33"/>
      <c r="AA187" s="33"/>
      <c r="AB187" s="34"/>
      <c r="AC187" s="34"/>
      <c r="AD187" s="34"/>
      <c r="AE187" s="34"/>
      <c r="AF187" s="34"/>
      <c r="AG187" s="34"/>
      <c r="AH187" s="34"/>
      <c r="AI187" s="34"/>
    </row>
    <row r="188" spans="1:35">
      <c r="A188" s="32">
        <v>36001</v>
      </c>
      <c r="B188" s="30" t="s">
        <v>556</v>
      </c>
      <c r="C188" s="30">
        <v>972313</v>
      </c>
      <c r="D188" s="31">
        <v>0</v>
      </c>
      <c r="E188" s="31">
        <v>0</v>
      </c>
      <c r="F188" s="31">
        <v>0</v>
      </c>
      <c r="G188" s="31">
        <v>0</v>
      </c>
      <c r="H188" s="31">
        <v>84967.89</v>
      </c>
      <c r="I188" s="46">
        <f t="shared" si="6"/>
        <v>84967.89</v>
      </c>
      <c r="J188" s="31"/>
      <c r="K188" s="31">
        <v>0</v>
      </c>
      <c r="L188" s="31">
        <v>0</v>
      </c>
      <c r="M188" s="31">
        <v>0</v>
      </c>
      <c r="N188" s="31">
        <v>1091800</v>
      </c>
      <c r="O188" s="46">
        <f t="shared" si="7"/>
        <v>1091800</v>
      </c>
      <c r="P188" s="31"/>
      <c r="Q188" s="46">
        <f t="shared" si="8"/>
        <v>0</v>
      </c>
      <c r="R188" s="31">
        <v>-197120</v>
      </c>
      <c r="S188" s="31">
        <v>-197120</v>
      </c>
      <c r="T188" s="33"/>
      <c r="U188" s="33"/>
      <c r="V188" s="33"/>
      <c r="W188" s="33"/>
      <c r="X188" s="33"/>
      <c r="Y188" s="33"/>
      <c r="Z188" s="33"/>
      <c r="AA188" s="33"/>
      <c r="AB188" s="34"/>
      <c r="AC188" s="34"/>
      <c r="AD188" s="34"/>
      <c r="AE188" s="34"/>
      <c r="AF188" s="34"/>
      <c r="AG188" s="34"/>
      <c r="AH188" s="34"/>
      <c r="AI188" s="34"/>
    </row>
    <row r="189" spans="1:35">
      <c r="A189" s="32">
        <v>36002</v>
      </c>
      <c r="B189" s="30" t="s">
        <v>557</v>
      </c>
      <c r="C189" s="30">
        <v>719662</v>
      </c>
      <c r="D189" s="31">
        <v>0</v>
      </c>
      <c r="E189" s="31">
        <v>0</v>
      </c>
      <c r="F189" s="31">
        <v>0</v>
      </c>
      <c r="G189" s="31">
        <v>0</v>
      </c>
      <c r="H189" s="31">
        <v>0</v>
      </c>
      <c r="I189" s="46">
        <f t="shared" si="6"/>
        <v>0</v>
      </c>
      <c r="J189" s="31"/>
      <c r="K189" s="31">
        <v>0</v>
      </c>
      <c r="L189" s="31">
        <v>0</v>
      </c>
      <c r="M189" s="31">
        <v>0</v>
      </c>
      <c r="N189" s="31">
        <v>4441876</v>
      </c>
      <c r="O189" s="46">
        <f t="shared" si="7"/>
        <v>4441876</v>
      </c>
      <c r="P189" s="31"/>
      <c r="Q189" s="46">
        <f t="shared" si="8"/>
        <v>0</v>
      </c>
      <c r="R189" s="31">
        <v>-1070066</v>
      </c>
      <c r="S189" s="31">
        <v>-1070066</v>
      </c>
      <c r="T189" s="33"/>
      <c r="U189" s="33"/>
      <c r="V189" s="33"/>
      <c r="W189" s="33"/>
      <c r="X189" s="33"/>
      <c r="Y189" s="33"/>
      <c r="Z189" s="33"/>
      <c r="AA189" s="33"/>
      <c r="AB189" s="34"/>
      <c r="AC189" s="34"/>
      <c r="AD189" s="34"/>
      <c r="AE189" s="34"/>
      <c r="AF189" s="34"/>
      <c r="AG189" s="34"/>
      <c r="AH189" s="34"/>
      <c r="AI189" s="34"/>
    </row>
    <row r="190" spans="1:35">
      <c r="A190" s="32">
        <v>36003</v>
      </c>
      <c r="B190" s="30" t="s">
        <v>558</v>
      </c>
      <c r="C190" s="30">
        <v>13120512</v>
      </c>
      <c r="D190" s="31">
        <v>10694803.434659259</v>
      </c>
      <c r="E190" s="31">
        <v>0</v>
      </c>
      <c r="F190" s="31">
        <v>1150.1708000230014</v>
      </c>
      <c r="G190" s="31">
        <v>0</v>
      </c>
      <c r="H190" s="31">
        <v>309400.45</v>
      </c>
      <c r="I190" s="46">
        <f t="shared" si="6"/>
        <v>310550.62080002303</v>
      </c>
      <c r="J190" s="31"/>
      <c r="K190" s="31">
        <v>731357.82360671135</v>
      </c>
      <c r="L190" s="31">
        <v>0</v>
      </c>
      <c r="M190" s="31">
        <v>4633235.7790822536</v>
      </c>
      <c r="N190" s="31">
        <v>960895.3</v>
      </c>
      <c r="O190" s="46">
        <f t="shared" si="7"/>
        <v>6325488.9026889643</v>
      </c>
      <c r="P190" s="31"/>
      <c r="Q190" s="46">
        <f t="shared" si="8"/>
        <v>-144671.3368302618</v>
      </c>
      <c r="R190" s="31">
        <v>-114828</v>
      </c>
      <c r="S190" s="31">
        <v>-259499.3368302618</v>
      </c>
      <c r="T190" s="33"/>
      <c r="U190" s="33"/>
      <c r="V190" s="33"/>
      <c r="W190" s="33"/>
      <c r="X190" s="33"/>
      <c r="Y190" s="33"/>
      <c r="Z190" s="33"/>
      <c r="AA190" s="33"/>
      <c r="AB190" s="34"/>
      <c r="AC190" s="34"/>
      <c r="AD190" s="34"/>
      <c r="AE190" s="34"/>
      <c r="AF190" s="34"/>
      <c r="AG190" s="34"/>
      <c r="AH190" s="34"/>
      <c r="AI190" s="34"/>
    </row>
    <row r="191" spans="1:35">
      <c r="A191" s="32">
        <v>36004</v>
      </c>
      <c r="B191" s="30" t="s">
        <v>559</v>
      </c>
      <c r="C191" s="30">
        <v>7170858</v>
      </c>
      <c r="D191" s="31">
        <v>6429198.4705622448</v>
      </c>
      <c r="E191" s="31">
        <v>0</v>
      </c>
      <c r="F191" s="31">
        <v>691.42704282215902</v>
      </c>
      <c r="G191" s="31">
        <v>0</v>
      </c>
      <c r="H191" s="31">
        <v>807152.9</v>
      </c>
      <c r="I191" s="46">
        <f t="shared" si="6"/>
        <v>807844.32704282214</v>
      </c>
      <c r="J191" s="31"/>
      <c r="K191" s="31">
        <v>439656.94243944105</v>
      </c>
      <c r="L191" s="31">
        <v>0</v>
      </c>
      <c r="M191" s="31">
        <v>2785277.2069718679</v>
      </c>
      <c r="N191" s="31">
        <v>0</v>
      </c>
      <c r="O191" s="46">
        <f t="shared" si="7"/>
        <v>3224934.149411309</v>
      </c>
      <c r="P191" s="31"/>
      <c r="Q191" s="46">
        <f t="shared" si="8"/>
        <v>-86969.408894466818</v>
      </c>
      <c r="R191" s="31">
        <v>190806</v>
      </c>
      <c r="S191" s="31">
        <v>103836.59110553318</v>
      </c>
      <c r="T191" s="33"/>
      <c r="U191" s="33"/>
      <c r="V191" s="33"/>
      <c r="W191" s="33"/>
      <c r="X191" s="33"/>
      <c r="Y191" s="33"/>
      <c r="Z191" s="33"/>
      <c r="AA191" s="33"/>
      <c r="AB191" s="34"/>
      <c r="AC191" s="34"/>
      <c r="AD191" s="34"/>
      <c r="AE191" s="34"/>
      <c r="AF191" s="34"/>
      <c r="AG191" s="34"/>
      <c r="AH191" s="34"/>
      <c r="AI191" s="34"/>
    </row>
    <row r="192" spans="1:35">
      <c r="A192" s="32">
        <v>36005</v>
      </c>
      <c r="B192" s="30" t="s">
        <v>560</v>
      </c>
      <c r="C192" s="30">
        <v>136676625</v>
      </c>
      <c r="D192" s="31">
        <v>123390588.64663811</v>
      </c>
      <c r="E192" s="31">
        <v>0</v>
      </c>
      <c r="F192" s="31">
        <v>13270.01965558411</v>
      </c>
      <c r="G192" s="31">
        <v>0</v>
      </c>
      <c r="H192" s="31">
        <v>6078270.0099999998</v>
      </c>
      <c r="I192" s="46">
        <f t="shared" si="6"/>
        <v>6091540.0296555841</v>
      </c>
      <c r="J192" s="31"/>
      <c r="K192" s="31">
        <v>8437992.5958233234</v>
      </c>
      <c r="L192" s="31">
        <v>0</v>
      </c>
      <c r="M192" s="31">
        <v>53455651.852879152</v>
      </c>
      <c r="N192" s="31">
        <v>7812631.7800000012</v>
      </c>
      <c r="O192" s="46">
        <f t="shared" si="7"/>
        <v>69706276.228702486</v>
      </c>
      <c r="P192" s="31"/>
      <c r="Q192" s="46">
        <f t="shared" si="8"/>
        <v>-1669135.9955398031</v>
      </c>
      <c r="R192" s="31">
        <v>-737503</v>
      </c>
      <c r="S192" s="31">
        <v>-2406638.9955398031</v>
      </c>
      <c r="T192" s="33"/>
      <c r="U192" s="33"/>
      <c r="V192" s="33"/>
      <c r="W192" s="33"/>
      <c r="X192" s="33"/>
      <c r="Y192" s="33"/>
      <c r="Z192" s="33"/>
      <c r="AA192" s="33"/>
      <c r="AB192" s="34"/>
      <c r="AC192" s="34"/>
      <c r="AD192" s="34"/>
      <c r="AE192" s="34"/>
      <c r="AF192" s="34"/>
      <c r="AG192" s="34"/>
      <c r="AH192" s="34"/>
      <c r="AI192" s="34"/>
    </row>
    <row r="193" spans="1:35">
      <c r="A193" s="32">
        <v>36006</v>
      </c>
      <c r="B193" s="30" t="s">
        <v>561</v>
      </c>
      <c r="C193" s="30">
        <v>17100148</v>
      </c>
      <c r="D193" s="31">
        <v>16582981.834740907</v>
      </c>
      <c r="E193" s="31">
        <v>0</v>
      </c>
      <c r="F193" s="31">
        <v>1783.4138914237346</v>
      </c>
      <c r="G193" s="31">
        <v>0</v>
      </c>
      <c r="H193" s="31">
        <v>3173104.5</v>
      </c>
      <c r="I193" s="46">
        <f t="shared" si="6"/>
        <v>3174887.913891424</v>
      </c>
      <c r="J193" s="31"/>
      <c r="K193" s="31">
        <v>1134017.4017594208</v>
      </c>
      <c r="L193" s="31">
        <v>0</v>
      </c>
      <c r="M193" s="31">
        <v>7184130.4356635679</v>
      </c>
      <c r="N193" s="31">
        <v>0</v>
      </c>
      <c r="O193" s="46">
        <f t="shared" si="7"/>
        <v>8318147.8374229884</v>
      </c>
      <c r="P193" s="31"/>
      <c r="Q193" s="46">
        <f t="shared" si="8"/>
        <v>-224322.22395906039</v>
      </c>
      <c r="R193" s="31">
        <v>686551</v>
      </c>
      <c r="S193" s="31">
        <v>462228.77604093961</v>
      </c>
      <c r="T193" s="33"/>
      <c r="U193" s="33"/>
      <c r="V193" s="33"/>
      <c r="W193" s="33"/>
      <c r="X193" s="33"/>
      <c r="Y193" s="33"/>
      <c r="Z193" s="33"/>
      <c r="AA193" s="33"/>
      <c r="AB193" s="34"/>
      <c r="AC193" s="34"/>
      <c r="AD193" s="34"/>
      <c r="AE193" s="34"/>
      <c r="AF193" s="34"/>
      <c r="AG193" s="34"/>
      <c r="AH193" s="34"/>
      <c r="AI193" s="34"/>
    </row>
    <row r="194" spans="1:35">
      <c r="A194" s="32">
        <v>36007</v>
      </c>
      <c r="B194" s="30" t="s">
        <v>562</v>
      </c>
      <c r="C194" s="30">
        <v>5653271</v>
      </c>
      <c r="D194" s="31">
        <v>5210933.8903068574</v>
      </c>
      <c r="E194" s="31">
        <v>0</v>
      </c>
      <c r="F194" s="31">
        <v>560.40892538295213</v>
      </c>
      <c r="G194" s="31">
        <v>0</v>
      </c>
      <c r="H194" s="31">
        <v>583535.79</v>
      </c>
      <c r="I194" s="46">
        <f t="shared" si="6"/>
        <v>584096.19892538304</v>
      </c>
      <c r="J194" s="31"/>
      <c r="K194" s="31">
        <v>356346.59825275978</v>
      </c>
      <c r="L194" s="31">
        <v>0</v>
      </c>
      <c r="M194" s="31">
        <v>2257496.6117635788</v>
      </c>
      <c r="N194" s="31">
        <v>0</v>
      </c>
      <c r="O194" s="46">
        <f t="shared" si="7"/>
        <v>2613843.2100163386</v>
      </c>
      <c r="P194" s="31"/>
      <c r="Q194" s="46">
        <f t="shared" si="8"/>
        <v>-70489.625023640809</v>
      </c>
      <c r="R194" s="31">
        <v>127627</v>
      </c>
      <c r="S194" s="31">
        <v>57137.374976359191</v>
      </c>
      <c r="T194" s="33"/>
      <c r="U194" s="33"/>
      <c r="V194" s="33"/>
      <c r="W194" s="33"/>
      <c r="X194" s="33"/>
      <c r="Y194" s="33"/>
      <c r="Z194" s="33"/>
      <c r="AA194" s="33"/>
      <c r="AB194" s="34"/>
      <c r="AC194" s="34"/>
      <c r="AD194" s="34"/>
      <c r="AE194" s="34"/>
      <c r="AF194" s="34"/>
      <c r="AG194" s="34"/>
      <c r="AH194" s="34"/>
      <c r="AI194" s="34"/>
    </row>
    <row r="195" spans="1:35">
      <c r="A195" s="32">
        <v>36008</v>
      </c>
      <c r="B195" s="30" t="s">
        <v>563</v>
      </c>
      <c r="C195" s="30">
        <v>18912044</v>
      </c>
      <c r="D195" s="31">
        <v>15278524.54359029</v>
      </c>
      <c r="E195" s="31">
        <v>0</v>
      </c>
      <c r="F195" s="31">
        <v>1643.1263027455932</v>
      </c>
      <c r="G195" s="31">
        <v>0</v>
      </c>
      <c r="H195" s="31">
        <v>1771127.79</v>
      </c>
      <c r="I195" s="46">
        <f t="shared" si="6"/>
        <v>1772770.9163027457</v>
      </c>
      <c r="J195" s="31"/>
      <c r="K195" s="31">
        <v>1044812.8892360396</v>
      </c>
      <c r="L195" s="31">
        <v>0</v>
      </c>
      <c r="M195" s="31">
        <v>6619009.6073381221</v>
      </c>
      <c r="N195" s="31">
        <v>1599965.35</v>
      </c>
      <c r="O195" s="46">
        <f t="shared" si="7"/>
        <v>9263787.8465741612</v>
      </c>
      <c r="P195" s="31"/>
      <c r="Q195" s="46">
        <f t="shared" si="8"/>
        <v>-206676.50299800385</v>
      </c>
      <c r="R195" s="31">
        <v>122788</v>
      </c>
      <c r="S195" s="31">
        <v>-83888.502998003853</v>
      </c>
      <c r="T195" s="33"/>
      <c r="U195" s="33"/>
      <c r="V195" s="33"/>
      <c r="W195" s="33"/>
      <c r="X195" s="33"/>
      <c r="Y195" s="33"/>
      <c r="Z195" s="33"/>
      <c r="AA195" s="33"/>
      <c r="AB195" s="34"/>
      <c r="AC195" s="34"/>
      <c r="AD195" s="34"/>
      <c r="AE195" s="34"/>
      <c r="AF195" s="34"/>
      <c r="AG195" s="34"/>
      <c r="AH195" s="34"/>
      <c r="AI195" s="34"/>
    </row>
    <row r="196" spans="1:35">
      <c r="A196" s="32">
        <v>36009</v>
      </c>
      <c r="B196" s="30" t="s">
        <v>564</v>
      </c>
      <c r="C196" s="30">
        <v>5403591</v>
      </c>
      <c r="D196" s="31">
        <v>3517150.8601127444</v>
      </c>
      <c r="E196" s="31">
        <v>0</v>
      </c>
      <c r="F196" s="31">
        <v>378.25135550354554</v>
      </c>
      <c r="G196" s="31">
        <v>0</v>
      </c>
      <c r="H196" s="31">
        <v>122075.87</v>
      </c>
      <c r="I196" s="46">
        <f t="shared" si="6"/>
        <v>122454.12135550354</v>
      </c>
      <c r="J196" s="31"/>
      <c r="K196" s="31">
        <v>240518.26748847147</v>
      </c>
      <c r="L196" s="31">
        <v>0</v>
      </c>
      <c r="M196" s="31">
        <v>1523710.8382253665</v>
      </c>
      <c r="N196" s="31">
        <v>1550824.74</v>
      </c>
      <c r="O196" s="46">
        <f t="shared" si="7"/>
        <v>3315053.845713838</v>
      </c>
      <c r="P196" s="31"/>
      <c r="Q196" s="46">
        <f t="shared" si="8"/>
        <v>-47577.393946587981</v>
      </c>
      <c r="R196" s="31">
        <v>-279647</v>
      </c>
      <c r="S196" s="31">
        <v>-327224.39394658798</v>
      </c>
      <c r="T196" s="33"/>
      <c r="U196" s="33"/>
      <c r="V196" s="33"/>
      <c r="W196" s="33"/>
      <c r="X196" s="33"/>
      <c r="Y196" s="33"/>
      <c r="Z196" s="33"/>
      <c r="AA196" s="33"/>
      <c r="AB196" s="34"/>
      <c r="AC196" s="34"/>
      <c r="AD196" s="34"/>
      <c r="AE196" s="34"/>
      <c r="AF196" s="34"/>
      <c r="AG196" s="34"/>
      <c r="AH196" s="34"/>
      <c r="AI196" s="34"/>
    </row>
    <row r="197" spans="1:35">
      <c r="A197" s="32">
        <v>36100</v>
      </c>
      <c r="B197" s="30" t="s">
        <v>565</v>
      </c>
      <c r="C197" s="30">
        <v>22205523</v>
      </c>
      <c r="D197" s="31">
        <v>18538937.679587558</v>
      </c>
      <c r="E197" s="31">
        <v>0</v>
      </c>
      <c r="F197" s="31">
        <v>1993.7668947924622</v>
      </c>
      <c r="G197" s="31">
        <v>0</v>
      </c>
      <c r="H197" s="31">
        <v>144704.05000000005</v>
      </c>
      <c r="I197" s="46">
        <f t="shared" si="6"/>
        <v>146697.81689479252</v>
      </c>
      <c r="J197" s="31"/>
      <c r="K197" s="31">
        <v>1267774.3313648421</v>
      </c>
      <c r="L197" s="31">
        <v>0</v>
      </c>
      <c r="M197" s="31">
        <v>8031495.9412266612</v>
      </c>
      <c r="N197" s="31">
        <v>959370.10000000009</v>
      </c>
      <c r="O197" s="46">
        <f t="shared" si="7"/>
        <v>10258640.372591503</v>
      </c>
      <c r="P197" s="31"/>
      <c r="Q197" s="46">
        <f t="shared" si="8"/>
        <v>-250780.94661399594</v>
      </c>
      <c r="R197" s="31">
        <v>-155702</v>
      </c>
      <c r="S197" s="31">
        <v>-406482.94661399594</v>
      </c>
      <c r="T197" s="33"/>
      <c r="U197" s="33"/>
      <c r="V197" s="33"/>
      <c r="W197" s="33"/>
      <c r="X197" s="33"/>
      <c r="Y197" s="33"/>
      <c r="Z197" s="33"/>
      <c r="AA197" s="33"/>
      <c r="AB197" s="34"/>
      <c r="AC197" s="34"/>
      <c r="AD197" s="34"/>
      <c r="AE197" s="34"/>
      <c r="AF197" s="34"/>
      <c r="AG197" s="34"/>
      <c r="AH197" s="34"/>
      <c r="AI197" s="34"/>
    </row>
    <row r="198" spans="1:35">
      <c r="A198" s="32">
        <v>36102</v>
      </c>
      <c r="B198" s="30" t="s">
        <v>566</v>
      </c>
      <c r="C198" s="30">
        <v>6113381</v>
      </c>
      <c r="D198" s="31">
        <v>6847092.2157629197</v>
      </c>
      <c r="E198" s="31">
        <v>0</v>
      </c>
      <c r="F198" s="31">
        <v>736.36931522739758</v>
      </c>
      <c r="G198" s="31">
        <v>0</v>
      </c>
      <c r="H198" s="31">
        <v>2598148.94</v>
      </c>
      <c r="I198" s="46">
        <f t="shared" si="6"/>
        <v>2598885.3093152274</v>
      </c>
      <c r="J198" s="31"/>
      <c r="K198" s="31">
        <v>468234.33506110898</v>
      </c>
      <c r="L198" s="31">
        <v>0</v>
      </c>
      <c r="M198" s="31">
        <v>2966318.2701748707</v>
      </c>
      <c r="N198" s="31">
        <v>0</v>
      </c>
      <c r="O198" s="46">
        <f t="shared" si="7"/>
        <v>3434552.6052359799</v>
      </c>
      <c r="P198" s="31"/>
      <c r="Q198" s="46">
        <f t="shared" si="8"/>
        <v>-92622.35942053271</v>
      </c>
      <c r="R198" s="31">
        <v>552859</v>
      </c>
      <c r="S198" s="31">
        <v>460236.64057946729</v>
      </c>
      <c r="T198" s="33"/>
      <c r="U198" s="33"/>
      <c r="V198" s="33"/>
      <c r="W198" s="33"/>
      <c r="X198" s="33"/>
      <c r="Y198" s="33"/>
      <c r="Z198" s="33"/>
      <c r="AA198" s="33"/>
      <c r="AB198" s="34"/>
      <c r="AC198" s="34"/>
      <c r="AD198" s="34"/>
      <c r="AE198" s="34"/>
      <c r="AF198" s="34"/>
      <c r="AG198" s="34"/>
      <c r="AH198" s="34"/>
      <c r="AI198" s="34"/>
    </row>
    <row r="199" spans="1:35">
      <c r="A199" s="32">
        <v>36105</v>
      </c>
      <c r="B199" s="30" t="s">
        <v>567</v>
      </c>
      <c r="C199" s="30">
        <v>11185651</v>
      </c>
      <c r="D199" s="31">
        <v>9824357.349191919</v>
      </c>
      <c r="E199" s="31">
        <v>0</v>
      </c>
      <c r="F199" s="31">
        <v>1056.5587669395372</v>
      </c>
      <c r="G199" s="31">
        <v>0</v>
      </c>
      <c r="H199" s="31">
        <v>153010.32</v>
      </c>
      <c r="I199" s="46">
        <f t="shared" ref="I199:I262" si="9">SUM(E199:H199)</f>
        <v>154066.87876693954</v>
      </c>
      <c r="J199" s="31"/>
      <c r="K199" s="31">
        <v>671832.8445532067</v>
      </c>
      <c r="L199" s="31">
        <v>0</v>
      </c>
      <c r="M199" s="31">
        <v>4256138.2027690103</v>
      </c>
      <c r="N199" s="31">
        <v>68827.62</v>
      </c>
      <c r="O199" s="46">
        <f t="shared" ref="O199:O262" si="10">SUM(K199:N199)</f>
        <v>4996798.6673222175</v>
      </c>
      <c r="P199" s="31"/>
      <c r="Q199" s="46">
        <f t="shared" ref="Q199:Q262" si="11">S199-R199</f>
        <v>-132896.58305515931</v>
      </c>
      <c r="R199" s="31">
        <v>13396</v>
      </c>
      <c r="S199" s="31">
        <v>-119500.58305515931</v>
      </c>
      <c r="T199" s="33"/>
      <c r="U199" s="33"/>
      <c r="V199" s="33"/>
      <c r="W199" s="33"/>
      <c r="X199" s="33"/>
      <c r="Y199" s="33"/>
      <c r="Z199" s="33"/>
      <c r="AA199" s="33"/>
      <c r="AB199" s="34"/>
      <c r="AC199" s="34"/>
      <c r="AD199" s="34"/>
      <c r="AE199" s="34"/>
      <c r="AF199" s="34"/>
      <c r="AG199" s="34"/>
      <c r="AH199" s="34"/>
      <c r="AI199" s="34"/>
    </row>
    <row r="200" spans="1:35">
      <c r="A200" s="32">
        <v>36200</v>
      </c>
      <c r="B200" s="30" t="s">
        <v>568</v>
      </c>
      <c r="C200" s="30">
        <v>47077718</v>
      </c>
      <c r="D200" s="31">
        <v>39051580.009201646</v>
      </c>
      <c r="E200" s="31">
        <v>0</v>
      </c>
      <c r="F200" s="31">
        <v>4199.7953673608581</v>
      </c>
      <c r="G200" s="31">
        <v>0</v>
      </c>
      <c r="H200" s="31">
        <v>1569015.91</v>
      </c>
      <c r="I200" s="46">
        <f t="shared" si="9"/>
        <v>1573215.7053673607</v>
      </c>
      <c r="J200" s="31"/>
      <c r="K200" s="31">
        <v>2670519.1954144202</v>
      </c>
      <c r="L200" s="31">
        <v>0</v>
      </c>
      <c r="M200" s="31">
        <v>16918045.702856552</v>
      </c>
      <c r="N200" s="31">
        <v>2369845.2999999998</v>
      </c>
      <c r="O200" s="46">
        <f t="shared" si="10"/>
        <v>21958410.198270973</v>
      </c>
      <c r="P200" s="31"/>
      <c r="Q200" s="46">
        <f t="shared" si="11"/>
        <v>-528260.68110708846</v>
      </c>
      <c r="R200" s="31">
        <v>-81714</v>
      </c>
      <c r="S200" s="31">
        <v>-609974.68110708846</v>
      </c>
      <c r="T200" s="33"/>
      <c r="U200" s="33"/>
      <c r="V200" s="33"/>
      <c r="W200" s="33"/>
      <c r="X200" s="33"/>
      <c r="Y200" s="33"/>
      <c r="Z200" s="33"/>
      <c r="AA200" s="33"/>
      <c r="AB200" s="34"/>
      <c r="AC200" s="34"/>
      <c r="AD200" s="34"/>
      <c r="AE200" s="34"/>
      <c r="AF200" s="34"/>
      <c r="AG200" s="34"/>
      <c r="AH200" s="34"/>
      <c r="AI200" s="34"/>
    </row>
    <row r="201" spans="1:35">
      <c r="A201" s="32">
        <v>36205</v>
      </c>
      <c r="B201" s="30" t="s">
        <v>569</v>
      </c>
      <c r="C201" s="30">
        <v>7500935</v>
      </c>
      <c r="D201" s="31">
        <v>7093008.7176361652</v>
      </c>
      <c r="E201" s="31">
        <v>0</v>
      </c>
      <c r="F201" s="31">
        <v>762.81638175114722</v>
      </c>
      <c r="G201" s="31">
        <v>0</v>
      </c>
      <c r="H201" s="31">
        <v>739269.89999999991</v>
      </c>
      <c r="I201" s="46">
        <f t="shared" si="9"/>
        <v>740032.716381751</v>
      </c>
      <c r="J201" s="31"/>
      <c r="K201" s="31">
        <v>485051.20175012999</v>
      </c>
      <c r="L201" s="31">
        <v>0</v>
      </c>
      <c r="M201" s="31">
        <v>3072855.0513791535</v>
      </c>
      <c r="N201" s="31">
        <v>419127.86</v>
      </c>
      <c r="O201" s="46">
        <f t="shared" si="10"/>
        <v>3977034.1131292833</v>
      </c>
      <c r="P201" s="31"/>
      <c r="Q201" s="46">
        <f t="shared" si="11"/>
        <v>-95948.937063743011</v>
      </c>
      <c r="R201" s="31">
        <v>43067</v>
      </c>
      <c r="S201" s="31">
        <v>-52881.937063743011</v>
      </c>
      <c r="T201" s="33"/>
      <c r="U201" s="33"/>
      <c r="V201" s="33"/>
      <c r="W201" s="33"/>
      <c r="X201" s="33"/>
      <c r="Y201" s="33"/>
      <c r="Z201" s="33"/>
      <c r="AA201" s="33"/>
      <c r="AB201" s="34"/>
      <c r="AC201" s="34"/>
      <c r="AD201" s="34"/>
      <c r="AE201" s="34"/>
      <c r="AF201" s="34"/>
      <c r="AG201" s="34"/>
      <c r="AH201" s="34"/>
      <c r="AI201" s="34"/>
    </row>
    <row r="202" spans="1:35">
      <c r="A202" s="32">
        <v>36300</v>
      </c>
      <c r="B202" s="30" t="s">
        <v>570</v>
      </c>
      <c r="C202" s="30">
        <v>151611555</v>
      </c>
      <c r="D202" s="31">
        <v>126359922.90909398</v>
      </c>
      <c r="E202" s="31">
        <v>0</v>
      </c>
      <c r="F202" s="31">
        <v>13589.356141796317</v>
      </c>
      <c r="G202" s="31">
        <v>0</v>
      </c>
      <c r="H202" s="31">
        <v>7183823.6799999997</v>
      </c>
      <c r="I202" s="46">
        <f t="shared" si="9"/>
        <v>7197413.036141796</v>
      </c>
      <c r="J202" s="31"/>
      <c r="K202" s="31">
        <v>8641048.7310944553</v>
      </c>
      <c r="L202" s="31">
        <v>0</v>
      </c>
      <c r="M202" s="31">
        <v>54742035.782513969</v>
      </c>
      <c r="N202" s="31">
        <v>7128709.6600000001</v>
      </c>
      <c r="O202" s="46">
        <f t="shared" si="10"/>
        <v>70511794.173608422</v>
      </c>
      <c r="P202" s="31"/>
      <c r="Q202" s="46">
        <f t="shared" si="11"/>
        <v>-1709302.931057618</v>
      </c>
      <c r="R202" s="31">
        <v>370214</v>
      </c>
      <c r="S202" s="31">
        <v>-1339088.931057618</v>
      </c>
      <c r="T202" s="33"/>
      <c r="U202" s="33"/>
      <c r="V202" s="33"/>
      <c r="W202" s="33"/>
      <c r="X202" s="33"/>
      <c r="Y202" s="33"/>
      <c r="Z202" s="33"/>
      <c r="AA202" s="33"/>
      <c r="AB202" s="34"/>
      <c r="AC202" s="34"/>
      <c r="AD202" s="34"/>
      <c r="AE202" s="34"/>
      <c r="AF202" s="34"/>
      <c r="AG202" s="34"/>
      <c r="AH202" s="34"/>
      <c r="AI202" s="34"/>
    </row>
    <row r="203" spans="1:35">
      <c r="A203" s="32">
        <v>36301</v>
      </c>
      <c r="B203" s="30" t="s">
        <v>571</v>
      </c>
      <c r="C203" s="30">
        <v>2324127</v>
      </c>
      <c r="D203" s="31">
        <v>2123216.9911802141</v>
      </c>
      <c r="E203" s="31">
        <v>0</v>
      </c>
      <c r="F203" s="31">
        <v>228.34107661024871</v>
      </c>
      <c r="G203" s="31">
        <v>0</v>
      </c>
      <c r="H203" s="31">
        <v>536834.46</v>
      </c>
      <c r="I203" s="46">
        <f t="shared" si="9"/>
        <v>537062.80107661022</v>
      </c>
      <c r="J203" s="31"/>
      <c r="K203" s="31">
        <v>145194.98567199335</v>
      </c>
      <c r="L203" s="31">
        <v>0</v>
      </c>
      <c r="M203" s="31">
        <v>919826.90393775317</v>
      </c>
      <c r="N203" s="31">
        <v>0</v>
      </c>
      <c r="O203" s="46">
        <f t="shared" si="10"/>
        <v>1065021.8896097466</v>
      </c>
      <c r="P203" s="31"/>
      <c r="Q203" s="46">
        <f t="shared" si="11"/>
        <v>-28721.307136127289</v>
      </c>
      <c r="R203" s="31">
        <v>127947</v>
      </c>
      <c r="S203" s="31">
        <v>99225.692863872711</v>
      </c>
      <c r="T203" s="33"/>
      <c r="U203" s="33"/>
      <c r="V203" s="33"/>
      <c r="W203" s="33"/>
      <c r="X203" s="33"/>
      <c r="Y203" s="33"/>
      <c r="Z203" s="33"/>
      <c r="AA203" s="33"/>
      <c r="AB203" s="34"/>
      <c r="AC203" s="34"/>
      <c r="AD203" s="34"/>
      <c r="AE203" s="34"/>
      <c r="AF203" s="34"/>
      <c r="AG203" s="34"/>
      <c r="AH203" s="34"/>
      <c r="AI203" s="34"/>
    </row>
    <row r="204" spans="1:35">
      <c r="A204" s="32">
        <v>36302</v>
      </c>
      <c r="B204" s="30" t="s">
        <v>572</v>
      </c>
      <c r="C204" s="30">
        <v>3782975</v>
      </c>
      <c r="D204" s="31">
        <v>3281506.5813674023</v>
      </c>
      <c r="E204" s="31">
        <v>0</v>
      </c>
      <c r="F204" s="31">
        <v>352.90913597983894</v>
      </c>
      <c r="G204" s="31">
        <v>0</v>
      </c>
      <c r="H204" s="31">
        <v>110707.94999999998</v>
      </c>
      <c r="I204" s="46">
        <f t="shared" si="9"/>
        <v>111060.85913597982</v>
      </c>
      <c r="J204" s="31"/>
      <c r="K204" s="31">
        <v>224403.93862892219</v>
      </c>
      <c r="L204" s="31">
        <v>0</v>
      </c>
      <c r="M204" s="31">
        <v>1421624.7148285233</v>
      </c>
      <c r="N204" s="31">
        <v>21835.25</v>
      </c>
      <c r="O204" s="46">
        <f t="shared" si="10"/>
        <v>1667863.9034574456</v>
      </c>
      <c r="P204" s="31"/>
      <c r="Q204" s="46">
        <f t="shared" si="11"/>
        <v>-44389.78670019703</v>
      </c>
      <c r="R204" s="31">
        <v>23306</v>
      </c>
      <c r="S204" s="31">
        <v>-21083.78670019703</v>
      </c>
      <c r="T204" s="33"/>
      <c r="U204" s="33"/>
      <c r="V204" s="33"/>
      <c r="W204" s="33"/>
      <c r="X204" s="33"/>
      <c r="Y204" s="33"/>
      <c r="Z204" s="33"/>
      <c r="AA204" s="33"/>
      <c r="AB204" s="34"/>
      <c r="AC204" s="34"/>
      <c r="AD204" s="34"/>
      <c r="AE204" s="34"/>
      <c r="AF204" s="34"/>
      <c r="AG204" s="34"/>
      <c r="AH204" s="34"/>
      <c r="AI204" s="34"/>
    </row>
    <row r="205" spans="1:35">
      <c r="A205" s="32">
        <v>36305</v>
      </c>
      <c r="B205" s="30" t="s">
        <v>573</v>
      </c>
      <c r="C205" s="30">
        <v>26572084</v>
      </c>
      <c r="D205" s="31">
        <v>22820203.706113804</v>
      </c>
      <c r="E205" s="31">
        <v>0</v>
      </c>
      <c r="F205" s="31">
        <v>2454.1947990317926</v>
      </c>
      <c r="G205" s="31">
        <v>0</v>
      </c>
      <c r="H205" s="31">
        <v>0</v>
      </c>
      <c r="I205" s="46">
        <f t="shared" si="9"/>
        <v>2454.1947990317926</v>
      </c>
      <c r="J205" s="31"/>
      <c r="K205" s="31">
        <v>1560546.1092308266</v>
      </c>
      <c r="L205" s="31">
        <v>0</v>
      </c>
      <c r="M205" s="31">
        <v>9886238.7668720875</v>
      </c>
      <c r="N205" s="31">
        <v>2173653.11</v>
      </c>
      <c r="O205" s="46">
        <f t="shared" si="10"/>
        <v>13620437.986102913</v>
      </c>
      <c r="P205" s="31"/>
      <c r="Q205" s="46">
        <f t="shared" si="11"/>
        <v>-308694.7107427041</v>
      </c>
      <c r="R205" s="31">
        <v>-530898</v>
      </c>
      <c r="S205" s="31">
        <v>-839592.7107427041</v>
      </c>
      <c r="T205" s="33"/>
      <c r="U205" s="33"/>
      <c r="V205" s="33"/>
      <c r="W205" s="33"/>
      <c r="X205" s="33"/>
      <c r="Y205" s="33"/>
      <c r="Z205" s="33"/>
      <c r="AA205" s="33"/>
      <c r="AB205" s="34"/>
      <c r="AC205" s="34"/>
      <c r="AD205" s="34"/>
      <c r="AE205" s="34"/>
      <c r="AF205" s="34"/>
      <c r="AG205" s="34"/>
      <c r="AH205" s="34"/>
      <c r="AI205" s="34"/>
    </row>
    <row r="206" spans="1:35">
      <c r="A206" s="32">
        <v>36310</v>
      </c>
      <c r="B206" s="30" t="s">
        <v>574</v>
      </c>
      <c r="C206" s="31">
        <v>803427</v>
      </c>
      <c r="D206" s="31">
        <v>0</v>
      </c>
      <c r="E206" s="31">
        <v>0</v>
      </c>
      <c r="F206" s="31">
        <v>0</v>
      </c>
      <c r="G206" s="31">
        <v>0</v>
      </c>
      <c r="H206" s="31">
        <v>714355.52</v>
      </c>
      <c r="I206" s="46">
        <f t="shared" si="9"/>
        <v>714355.52</v>
      </c>
      <c r="J206" s="31"/>
      <c r="K206" s="31">
        <v>0</v>
      </c>
      <c r="L206" s="31">
        <v>0</v>
      </c>
      <c r="M206" s="31">
        <v>0</v>
      </c>
      <c r="N206" s="31">
        <v>899904.83000000007</v>
      </c>
      <c r="O206" s="46">
        <f t="shared" si="10"/>
        <v>899904.83000000007</v>
      </c>
      <c r="P206" s="31"/>
      <c r="Q206" s="46">
        <f t="shared" si="11"/>
        <v>0</v>
      </c>
      <c r="R206" s="31">
        <v>-1391</v>
      </c>
      <c r="S206" s="31">
        <v>-1391</v>
      </c>
      <c r="T206" s="33"/>
      <c r="U206" s="33"/>
      <c r="V206" s="33"/>
      <c r="W206" s="33"/>
      <c r="X206" s="33"/>
      <c r="Y206" s="33"/>
      <c r="Z206" s="33"/>
      <c r="AA206" s="33"/>
      <c r="AB206" s="34"/>
      <c r="AC206" s="34"/>
      <c r="AD206" s="34"/>
      <c r="AE206" s="34"/>
      <c r="AF206" s="34"/>
      <c r="AG206" s="34"/>
      <c r="AH206" s="34"/>
      <c r="AI206" s="34"/>
    </row>
    <row r="207" spans="1:35">
      <c r="A207" s="32">
        <v>36400</v>
      </c>
      <c r="B207" s="30" t="s">
        <v>575</v>
      </c>
      <c r="C207" s="30">
        <v>167007178</v>
      </c>
      <c r="D207" s="31">
        <v>138834918.07315463</v>
      </c>
      <c r="E207" s="31">
        <v>0</v>
      </c>
      <c r="F207" s="31">
        <v>14930.977346675209</v>
      </c>
      <c r="G207" s="31">
        <v>0</v>
      </c>
      <c r="H207" s="31">
        <v>11723859.529999997</v>
      </c>
      <c r="I207" s="46">
        <f t="shared" si="9"/>
        <v>11738790.507346673</v>
      </c>
      <c r="J207" s="31"/>
      <c r="K207" s="31">
        <v>9494143.9100758862</v>
      </c>
      <c r="L207" s="31">
        <v>0</v>
      </c>
      <c r="M207" s="31">
        <v>60146491.684451319</v>
      </c>
      <c r="N207" s="31">
        <v>8159375.0700000003</v>
      </c>
      <c r="O207" s="46">
        <f t="shared" si="10"/>
        <v>77800010.664527208</v>
      </c>
      <c r="P207" s="31"/>
      <c r="Q207" s="46">
        <f t="shared" si="11"/>
        <v>-1878055.3748040395</v>
      </c>
      <c r="R207" s="31">
        <v>1299089</v>
      </c>
      <c r="S207" s="31">
        <v>-578966.37480403949</v>
      </c>
      <c r="T207" s="33"/>
      <c r="U207" s="33"/>
      <c r="V207" s="33"/>
      <c r="W207" s="33"/>
      <c r="X207" s="33"/>
      <c r="Y207" s="33"/>
      <c r="Z207" s="33"/>
      <c r="AA207" s="33"/>
      <c r="AB207" s="34"/>
      <c r="AC207" s="34"/>
      <c r="AD207" s="34"/>
      <c r="AE207" s="34"/>
      <c r="AF207" s="34"/>
      <c r="AG207" s="34"/>
      <c r="AH207" s="34"/>
      <c r="AI207" s="34"/>
    </row>
    <row r="208" spans="1:35">
      <c r="A208" s="32">
        <v>36405</v>
      </c>
      <c r="B208" s="30" t="s">
        <v>576</v>
      </c>
      <c r="C208" s="30">
        <v>25818414</v>
      </c>
      <c r="D208" s="31">
        <v>23076336.049284399</v>
      </c>
      <c r="E208" s="31">
        <v>0</v>
      </c>
      <c r="F208" s="31">
        <v>2481.7405304388813</v>
      </c>
      <c r="G208" s="31">
        <v>0</v>
      </c>
      <c r="H208" s="31">
        <v>801434.65000000014</v>
      </c>
      <c r="I208" s="46">
        <f t="shared" si="9"/>
        <v>803916.39053043898</v>
      </c>
      <c r="J208" s="31"/>
      <c r="K208" s="31">
        <v>1578061.5827336668</v>
      </c>
      <c r="L208" s="31">
        <v>0</v>
      </c>
      <c r="M208" s="31">
        <v>9997201.302448336</v>
      </c>
      <c r="N208" s="31">
        <v>260435.59999999986</v>
      </c>
      <c r="O208" s="46">
        <f t="shared" si="10"/>
        <v>11835698.485182002</v>
      </c>
      <c r="P208" s="31"/>
      <c r="Q208" s="46">
        <f t="shared" si="11"/>
        <v>-312159.48118075682</v>
      </c>
      <c r="R208" s="31">
        <v>95174</v>
      </c>
      <c r="S208" s="31">
        <v>-216985.48118075682</v>
      </c>
      <c r="T208" s="33"/>
      <c r="U208" s="33"/>
      <c r="V208" s="33"/>
      <c r="W208" s="33"/>
      <c r="X208" s="33"/>
      <c r="Y208" s="33"/>
      <c r="Z208" s="33"/>
      <c r="AA208" s="33"/>
      <c r="AB208" s="34"/>
      <c r="AC208" s="34"/>
      <c r="AD208" s="34"/>
      <c r="AE208" s="34"/>
      <c r="AF208" s="34"/>
      <c r="AG208" s="34"/>
      <c r="AH208" s="34"/>
      <c r="AI208" s="34"/>
    </row>
    <row r="209" spans="1:35">
      <c r="A209" s="32">
        <v>36500</v>
      </c>
      <c r="B209" s="30" t="s">
        <v>577</v>
      </c>
      <c r="C209" s="30">
        <v>323208169</v>
      </c>
      <c r="D209" s="31">
        <v>279785406.56763053</v>
      </c>
      <c r="E209" s="31">
        <v>0</v>
      </c>
      <c r="F209" s="31">
        <v>30089.473348908105</v>
      </c>
      <c r="G209" s="31">
        <v>0</v>
      </c>
      <c r="H209" s="31">
        <v>16929771.66</v>
      </c>
      <c r="I209" s="46">
        <f t="shared" si="9"/>
        <v>16959861.133348908</v>
      </c>
      <c r="J209" s="31"/>
      <c r="K209" s="31">
        <v>19132959.853866477</v>
      </c>
      <c r="L209" s="31">
        <v>0</v>
      </c>
      <c r="M209" s="31">
        <v>121209497.31215133</v>
      </c>
      <c r="N209" s="31">
        <v>1851015.4900000021</v>
      </c>
      <c r="O209" s="46">
        <f t="shared" si="10"/>
        <v>142193472.65601781</v>
      </c>
      <c r="P209" s="31"/>
      <c r="Q209" s="46">
        <f t="shared" si="11"/>
        <v>-3784728.6105837673</v>
      </c>
      <c r="R209" s="31">
        <v>3862241</v>
      </c>
      <c r="S209" s="31">
        <v>77512.389416232705</v>
      </c>
      <c r="T209" s="33"/>
      <c r="U209" s="33"/>
      <c r="V209" s="33"/>
      <c r="W209" s="33"/>
      <c r="X209" s="33"/>
      <c r="Y209" s="33"/>
      <c r="Z209" s="33"/>
      <c r="AA209" s="33"/>
      <c r="AB209" s="34"/>
      <c r="AC209" s="34"/>
      <c r="AD209" s="34"/>
      <c r="AE209" s="34"/>
      <c r="AF209" s="34"/>
      <c r="AG209" s="34"/>
      <c r="AH209" s="34"/>
      <c r="AI209" s="34"/>
    </row>
    <row r="210" spans="1:35">
      <c r="A210" s="32">
        <v>36501</v>
      </c>
      <c r="B210" s="30" t="s">
        <v>578</v>
      </c>
      <c r="C210" s="30">
        <v>4013507</v>
      </c>
      <c r="D210" s="31">
        <v>3758792.5014945753</v>
      </c>
      <c r="E210" s="31">
        <v>0</v>
      </c>
      <c r="F210" s="31">
        <v>404.23870821948412</v>
      </c>
      <c r="G210" s="31">
        <v>0</v>
      </c>
      <c r="H210" s="31">
        <v>659284.22</v>
      </c>
      <c r="I210" s="46">
        <f t="shared" si="9"/>
        <v>659688.45870821946</v>
      </c>
      <c r="J210" s="31"/>
      <c r="K210" s="31">
        <v>257042.81647132579</v>
      </c>
      <c r="L210" s="31">
        <v>0</v>
      </c>
      <c r="M210" s="31">
        <v>1628395.7532003506</v>
      </c>
      <c r="N210" s="31">
        <v>0</v>
      </c>
      <c r="O210" s="46">
        <f t="shared" si="10"/>
        <v>1885438.5696716763</v>
      </c>
      <c r="P210" s="31"/>
      <c r="Q210" s="46">
        <f t="shared" si="11"/>
        <v>-50846.147646489844</v>
      </c>
      <c r="R210" s="31">
        <v>148329</v>
      </c>
      <c r="S210" s="31">
        <v>97482.852353510156</v>
      </c>
      <c r="T210" s="33"/>
      <c r="U210" s="33"/>
      <c r="V210" s="33"/>
      <c r="W210" s="33"/>
      <c r="X210" s="33"/>
      <c r="Y210" s="33"/>
      <c r="Z210" s="33"/>
      <c r="AA210" s="33"/>
      <c r="AB210" s="34"/>
      <c r="AC210" s="34"/>
      <c r="AD210" s="34"/>
      <c r="AE210" s="34"/>
      <c r="AF210" s="34"/>
      <c r="AG210" s="34"/>
      <c r="AH210" s="34"/>
      <c r="AI210" s="34"/>
    </row>
    <row r="211" spans="1:35">
      <c r="A211" s="32">
        <v>36502</v>
      </c>
      <c r="B211" s="30" t="s">
        <v>579</v>
      </c>
      <c r="C211" s="30">
        <v>1474358</v>
      </c>
      <c r="D211" s="31">
        <v>1341112.1130127015</v>
      </c>
      <c r="E211" s="31">
        <v>0</v>
      </c>
      <c r="F211" s="31">
        <v>144.2297110389375</v>
      </c>
      <c r="G211" s="31">
        <v>0</v>
      </c>
      <c r="H211" s="31">
        <v>69205.3</v>
      </c>
      <c r="I211" s="46">
        <f t="shared" si="9"/>
        <v>69349.529711038937</v>
      </c>
      <c r="J211" s="31"/>
      <c r="K211" s="31">
        <v>91711.185471542747</v>
      </c>
      <c r="L211" s="31">
        <v>0</v>
      </c>
      <c r="M211" s="31">
        <v>581000.88924091624</v>
      </c>
      <c r="N211" s="31">
        <v>25319.920000000006</v>
      </c>
      <c r="O211" s="46">
        <f t="shared" si="10"/>
        <v>698031.99471245904</v>
      </c>
      <c r="P211" s="31"/>
      <c r="Q211" s="46">
        <f t="shared" si="11"/>
        <v>-18141.570892104151</v>
      </c>
      <c r="R211" s="31">
        <v>7513</v>
      </c>
      <c r="S211" s="31">
        <v>-10628.570892104151</v>
      </c>
      <c r="T211" s="33"/>
      <c r="U211" s="33"/>
      <c r="V211" s="33"/>
      <c r="W211" s="33"/>
      <c r="X211" s="33"/>
      <c r="Y211" s="33"/>
      <c r="Z211" s="33"/>
      <c r="AA211" s="33"/>
      <c r="AB211" s="34"/>
      <c r="AC211" s="34"/>
      <c r="AD211" s="34"/>
      <c r="AE211" s="34"/>
      <c r="AF211" s="34"/>
      <c r="AG211" s="34"/>
      <c r="AH211" s="34"/>
      <c r="AI211" s="34"/>
    </row>
    <row r="212" spans="1:35">
      <c r="A212" s="32">
        <v>36505</v>
      </c>
      <c r="B212" s="30" t="s">
        <v>580</v>
      </c>
      <c r="C212" s="30">
        <v>61085621</v>
      </c>
      <c r="D212" s="31">
        <v>52758448.924552172</v>
      </c>
      <c r="E212" s="31">
        <v>0</v>
      </c>
      <c r="F212" s="31">
        <v>5673.8982846502022</v>
      </c>
      <c r="G212" s="31">
        <v>0</v>
      </c>
      <c r="H212" s="31">
        <v>515480.03999999957</v>
      </c>
      <c r="I212" s="46">
        <f t="shared" si="9"/>
        <v>521153.93828464975</v>
      </c>
      <c r="J212" s="31"/>
      <c r="K212" s="31">
        <v>3607855.3730842746</v>
      </c>
      <c r="L212" s="31">
        <v>0</v>
      </c>
      <c r="M212" s="31">
        <v>22856178.003118332</v>
      </c>
      <c r="N212" s="31">
        <v>345905.45000000019</v>
      </c>
      <c r="O212" s="46">
        <f t="shared" si="10"/>
        <v>26809938.826202605</v>
      </c>
      <c r="P212" s="31"/>
      <c r="Q212" s="46">
        <f t="shared" si="11"/>
        <v>-713677.00333103584</v>
      </c>
      <c r="R212" s="31">
        <v>59685</v>
      </c>
      <c r="S212" s="31">
        <v>-653992.00333103584</v>
      </c>
      <c r="T212" s="33"/>
      <c r="U212" s="33"/>
      <c r="V212" s="33"/>
      <c r="W212" s="33"/>
      <c r="X212" s="33"/>
      <c r="Y212" s="33"/>
      <c r="Z212" s="33"/>
      <c r="AA212" s="33"/>
      <c r="AB212" s="34"/>
      <c r="AC212" s="34"/>
      <c r="AD212" s="34"/>
      <c r="AE212" s="34"/>
      <c r="AF212" s="34"/>
      <c r="AG212" s="34"/>
      <c r="AH212" s="34"/>
      <c r="AI212" s="34"/>
    </row>
    <row r="213" spans="1:35">
      <c r="A213" s="32">
        <v>36600</v>
      </c>
      <c r="B213" s="30" t="s">
        <v>581</v>
      </c>
      <c r="C213" s="30">
        <v>22572008</v>
      </c>
      <c r="D213" s="31">
        <v>19339852.131459206</v>
      </c>
      <c r="E213" s="31">
        <v>0</v>
      </c>
      <c r="F213" s="31">
        <v>2079.9010127554079</v>
      </c>
      <c r="G213" s="31">
        <v>0</v>
      </c>
      <c r="H213" s="31">
        <v>173879.61</v>
      </c>
      <c r="I213" s="46">
        <f t="shared" si="9"/>
        <v>175959.51101275539</v>
      </c>
      <c r="J213" s="31"/>
      <c r="K213" s="31">
        <v>1322544.3368722014</v>
      </c>
      <c r="L213" s="31">
        <v>0</v>
      </c>
      <c r="M213" s="31">
        <v>8378470.2142108399</v>
      </c>
      <c r="N213" s="31">
        <v>319070</v>
      </c>
      <c r="O213" s="46">
        <f t="shared" si="10"/>
        <v>10020084.551083041</v>
      </c>
      <c r="P213" s="31"/>
      <c r="Q213" s="46">
        <f t="shared" si="11"/>
        <v>-261615.1096723401</v>
      </c>
      <c r="R213" s="31">
        <v>-20345</v>
      </c>
      <c r="S213" s="31">
        <v>-281960.1096723401</v>
      </c>
      <c r="T213" s="33"/>
      <c r="U213" s="33"/>
      <c r="V213" s="33"/>
      <c r="W213" s="33"/>
      <c r="X213" s="33"/>
      <c r="Y213" s="33"/>
      <c r="Z213" s="33"/>
      <c r="AA213" s="33"/>
      <c r="AB213" s="34"/>
      <c r="AC213" s="34"/>
      <c r="AD213" s="34"/>
      <c r="AE213" s="34"/>
      <c r="AF213" s="34"/>
      <c r="AG213" s="34"/>
      <c r="AH213" s="34"/>
      <c r="AI213" s="34"/>
    </row>
    <row r="214" spans="1:35">
      <c r="A214" s="32">
        <v>36601</v>
      </c>
      <c r="B214" s="30" t="s">
        <v>582</v>
      </c>
      <c r="C214" s="30">
        <v>13832668</v>
      </c>
      <c r="D214" s="31">
        <v>12332736.452373872</v>
      </c>
      <c r="E214" s="31">
        <v>0</v>
      </c>
      <c r="F214" s="31">
        <v>1326.3220363411581</v>
      </c>
      <c r="G214" s="31">
        <v>0</v>
      </c>
      <c r="H214" s="31">
        <v>1830295.97</v>
      </c>
      <c r="I214" s="46">
        <f t="shared" si="9"/>
        <v>1831622.292036341</v>
      </c>
      <c r="J214" s="31"/>
      <c r="K214" s="31">
        <v>843366.91374941205</v>
      </c>
      <c r="L214" s="31">
        <v>0</v>
      </c>
      <c r="M214" s="31">
        <v>5342826.2247991292</v>
      </c>
      <c r="N214" s="31">
        <v>0</v>
      </c>
      <c r="O214" s="46">
        <f t="shared" si="10"/>
        <v>6186193.1385485409</v>
      </c>
      <c r="P214" s="31"/>
      <c r="Q214" s="46">
        <f t="shared" si="11"/>
        <v>-166828.07637011248</v>
      </c>
      <c r="R214" s="31">
        <v>441644</v>
      </c>
      <c r="S214" s="31">
        <v>274815.92362988752</v>
      </c>
      <c r="T214" s="33"/>
      <c r="U214" s="33"/>
      <c r="V214" s="33"/>
      <c r="W214" s="33"/>
      <c r="X214" s="33"/>
      <c r="Y214" s="33"/>
      <c r="Z214" s="33"/>
      <c r="AA214" s="33"/>
      <c r="AB214" s="34"/>
      <c r="AC214" s="34"/>
      <c r="AD214" s="34"/>
      <c r="AE214" s="34"/>
      <c r="AF214" s="34"/>
      <c r="AG214" s="34"/>
      <c r="AH214" s="34"/>
      <c r="AI214" s="34"/>
    </row>
    <row r="215" spans="1:35">
      <c r="A215" s="32">
        <v>36700</v>
      </c>
      <c r="B215" s="30" t="s">
        <v>583</v>
      </c>
      <c r="C215" s="30">
        <v>272637438</v>
      </c>
      <c r="D215" s="31">
        <v>238274598.70332804</v>
      </c>
      <c r="E215" s="31">
        <v>0</v>
      </c>
      <c r="F215" s="31">
        <v>25625.200624669855</v>
      </c>
      <c r="G215" s="31">
        <v>0</v>
      </c>
      <c r="H215" s="31">
        <v>9949463.7799999975</v>
      </c>
      <c r="I215" s="46">
        <f t="shared" si="9"/>
        <v>9975088.9806246664</v>
      </c>
      <c r="J215" s="31"/>
      <c r="K215" s="31">
        <v>16294267.736556251</v>
      </c>
      <c r="L215" s="31">
        <v>0</v>
      </c>
      <c r="M215" s="31">
        <v>103226056.84130298</v>
      </c>
      <c r="N215" s="31">
        <v>0</v>
      </c>
      <c r="O215" s="46">
        <f t="shared" si="10"/>
        <v>119520324.57785922</v>
      </c>
      <c r="P215" s="31"/>
      <c r="Q215" s="46">
        <f t="shared" si="11"/>
        <v>-3223201.3113535028</v>
      </c>
      <c r="R215" s="31">
        <v>2420512</v>
      </c>
      <c r="S215" s="31">
        <v>-802689.3113535028</v>
      </c>
      <c r="T215" s="33"/>
      <c r="U215" s="33"/>
      <c r="V215" s="33"/>
      <c r="W215" s="33"/>
      <c r="X215" s="33"/>
      <c r="Y215" s="33"/>
      <c r="Z215" s="33"/>
      <c r="AA215" s="33"/>
      <c r="AB215" s="34"/>
      <c r="AC215" s="34"/>
      <c r="AD215" s="34"/>
      <c r="AE215" s="34"/>
      <c r="AF215" s="34"/>
      <c r="AG215" s="34"/>
      <c r="AH215" s="34"/>
      <c r="AI215" s="34"/>
    </row>
    <row r="216" spans="1:35">
      <c r="A216" s="32">
        <v>36701</v>
      </c>
      <c r="B216" s="30" t="s">
        <v>584</v>
      </c>
      <c r="C216" s="30">
        <v>1019833</v>
      </c>
      <c r="D216" s="31">
        <v>823891.07016122225</v>
      </c>
      <c r="E216" s="31">
        <v>0</v>
      </c>
      <c r="F216" s="31">
        <v>88.605202844367909</v>
      </c>
      <c r="G216" s="31">
        <v>0</v>
      </c>
      <c r="H216" s="31">
        <v>0</v>
      </c>
      <c r="I216" s="46">
        <f t="shared" si="9"/>
        <v>88.605202844367909</v>
      </c>
      <c r="J216" s="31"/>
      <c r="K216" s="31">
        <v>56341.291494439065</v>
      </c>
      <c r="L216" s="31">
        <v>0</v>
      </c>
      <c r="M216" s="31">
        <v>356928.55011025857</v>
      </c>
      <c r="N216" s="31">
        <v>375224.98</v>
      </c>
      <c r="O216" s="46">
        <f t="shared" si="10"/>
        <v>788494.82160469762</v>
      </c>
      <c r="P216" s="31"/>
      <c r="Q216" s="46">
        <f t="shared" si="11"/>
        <v>-11144.982245554187</v>
      </c>
      <c r="R216" s="31">
        <v>-89735</v>
      </c>
      <c r="S216" s="31">
        <v>-100879.98224555419</v>
      </c>
      <c r="T216" s="33"/>
      <c r="U216" s="33"/>
      <c r="V216" s="33"/>
      <c r="W216" s="33"/>
      <c r="X216" s="33"/>
      <c r="Y216" s="33"/>
      <c r="Z216" s="33"/>
      <c r="AA216" s="33"/>
      <c r="AB216" s="34"/>
      <c r="AC216" s="34"/>
      <c r="AD216" s="34"/>
      <c r="AE216" s="34"/>
      <c r="AF216" s="34"/>
      <c r="AG216" s="34"/>
      <c r="AH216" s="34"/>
      <c r="AI216" s="34"/>
    </row>
    <row r="217" spans="1:35">
      <c r="A217" s="32">
        <v>36705</v>
      </c>
      <c r="B217" s="30" t="s">
        <v>585</v>
      </c>
      <c r="C217" s="30">
        <v>29319165</v>
      </c>
      <c r="D217" s="31">
        <v>27816087.27721465</v>
      </c>
      <c r="E217" s="31">
        <v>0</v>
      </c>
      <c r="F217" s="31">
        <v>2991.4763241031387</v>
      </c>
      <c r="G217" s="31">
        <v>0</v>
      </c>
      <c r="H217" s="31">
        <v>3014345.42</v>
      </c>
      <c r="I217" s="46">
        <f t="shared" si="9"/>
        <v>3017336.8963241032</v>
      </c>
      <c r="J217" s="31"/>
      <c r="K217" s="31">
        <v>1902186.713245827</v>
      </c>
      <c r="L217" s="31">
        <v>0</v>
      </c>
      <c r="M217" s="31">
        <v>12050571.216757493</v>
      </c>
      <c r="N217" s="31">
        <v>986579.98999999976</v>
      </c>
      <c r="O217" s="46">
        <f t="shared" si="10"/>
        <v>14939337.920003321</v>
      </c>
      <c r="P217" s="31"/>
      <c r="Q217" s="46">
        <f t="shared" si="11"/>
        <v>-376275.31397547619</v>
      </c>
      <c r="R217" s="31">
        <v>356224</v>
      </c>
      <c r="S217" s="31">
        <v>-20051.313975476194</v>
      </c>
      <c r="T217" s="33"/>
      <c r="U217" s="33"/>
      <c r="V217" s="33"/>
      <c r="W217" s="33"/>
      <c r="X217" s="33"/>
      <c r="Y217" s="33"/>
      <c r="Z217" s="33"/>
      <c r="AA217" s="33"/>
      <c r="AB217" s="34"/>
      <c r="AC217" s="34"/>
      <c r="AD217" s="34"/>
      <c r="AE217" s="34"/>
      <c r="AF217" s="34"/>
      <c r="AG217" s="34"/>
      <c r="AH217" s="34"/>
      <c r="AI217" s="34"/>
    </row>
    <row r="218" spans="1:35">
      <c r="A218" s="32">
        <v>36800</v>
      </c>
      <c r="B218" s="30" t="s">
        <v>586</v>
      </c>
      <c r="C218" s="30">
        <v>105035373</v>
      </c>
      <c r="D218" s="31">
        <v>90850434.378374025</v>
      </c>
      <c r="E218" s="31">
        <v>0</v>
      </c>
      <c r="F218" s="31">
        <v>9770.4943242361023</v>
      </c>
      <c r="G218" s="31">
        <v>0</v>
      </c>
      <c r="H218" s="31">
        <v>4982519.7300000004</v>
      </c>
      <c r="I218" s="46">
        <f t="shared" si="9"/>
        <v>4992290.2243242366</v>
      </c>
      <c r="J218" s="31"/>
      <c r="K218" s="31">
        <v>6212753.3270642404</v>
      </c>
      <c r="L218" s="31">
        <v>0</v>
      </c>
      <c r="M218" s="31">
        <v>39358505.607571922</v>
      </c>
      <c r="N218" s="31">
        <v>675059.85000000009</v>
      </c>
      <c r="O218" s="46">
        <f t="shared" si="10"/>
        <v>46246318.784636162</v>
      </c>
      <c r="P218" s="31"/>
      <c r="Q218" s="46">
        <f t="shared" si="11"/>
        <v>-1228957.0169503987</v>
      </c>
      <c r="R218" s="31">
        <v>1110617</v>
      </c>
      <c r="S218" s="31">
        <v>-118340.01695039868</v>
      </c>
      <c r="T218" s="33"/>
      <c r="U218" s="33"/>
      <c r="V218" s="33"/>
      <c r="W218" s="33"/>
      <c r="X218" s="33"/>
      <c r="Y218" s="33"/>
      <c r="Z218" s="33"/>
      <c r="AA218" s="33"/>
      <c r="AB218" s="34"/>
      <c r="AC218" s="34"/>
      <c r="AD218" s="34"/>
      <c r="AE218" s="34"/>
      <c r="AF218" s="34"/>
      <c r="AG218" s="34"/>
      <c r="AH218" s="34"/>
      <c r="AI218" s="34"/>
    </row>
    <row r="219" spans="1:35">
      <c r="A219" s="32">
        <v>36802</v>
      </c>
      <c r="B219" s="30" t="s">
        <v>587</v>
      </c>
      <c r="C219" s="30">
        <v>3711483</v>
      </c>
      <c r="D219" s="31">
        <v>4855202.3871130105</v>
      </c>
      <c r="E219" s="31">
        <v>0</v>
      </c>
      <c r="F219" s="31">
        <v>522.15187213048534</v>
      </c>
      <c r="G219" s="31">
        <v>0</v>
      </c>
      <c r="H219" s="31">
        <v>2993234.8099999996</v>
      </c>
      <c r="I219" s="46">
        <f t="shared" si="9"/>
        <v>2993756.9618721302</v>
      </c>
      <c r="J219" s="31"/>
      <c r="K219" s="31">
        <v>332020.12847647036</v>
      </c>
      <c r="L219" s="31">
        <v>0</v>
      </c>
      <c r="M219" s="31">
        <v>2103385.6328306766</v>
      </c>
      <c r="N219" s="31">
        <v>0</v>
      </c>
      <c r="O219" s="46">
        <f t="shared" si="10"/>
        <v>2435405.7613071469</v>
      </c>
      <c r="P219" s="31"/>
      <c r="Q219" s="46">
        <f t="shared" si="11"/>
        <v>-65677.557948811096</v>
      </c>
      <c r="R219" s="31">
        <v>644108</v>
      </c>
      <c r="S219" s="31">
        <v>578430.4420511889</v>
      </c>
      <c r="T219" s="33"/>
      <c r="U219" s="33"/>
      <c r="V219" s="33"/>
      <c r="W219" s="33"/>
      <c r="X219" s="33"/>
      <c r="Y219" s="33"/>
      <c r="Z219" s="33"/>
      <c r="AA219" s="33"/>
      <c r="AB219" s="34"/>
      <c r="AC219" s="34"/>
      <c r="AD219" s="34"/>
      <c r="AE219" s="34"/>
      <c r="AF219" s="34"/>
      <c r="AG219" s="34"/>
      <c r="AH219" s="34"/>
      <c r="AI219" s="34"/>
    </row>
    <row r="220" spans="1:35">
      <c r="A220" s="32">
        <v>36810</v>
      </c>
      <c r="B220" s="30" t="s">
        <v>588</v>
      </c>
      <c r="C220" s="30">
        <v>198969592</v>
      </c>
      <c r="D220" s="31">
        <v>171504963.0279758</v>
      </c>
      <c r="E220" s="31">
        <v>0</v>
      </c>
      <c r="F220" s="31">
        <v>18444.471693426629</v>
      </c>
      <c r="G220" s="31">
        <v>0</v>
      </c>
      <c r="H220" s="31">
        <v>3755855.6800000006</v>
      </c>
      <c r="I220" s="46">
        <f t="shared" si="9"/>
        <v>3774300.1516934275</v>
      </c>
      <c r="J220" s="31"/>
      <c r="K220" s="31">
        <v>11728265.641077243</v>
      </c>
      <c r="L220" s="31">
        <v>0</v>
      </c>
      <c r="M220" s="31">
        <v>74299909.347850844</v>
      </c>
      <c r="N220" s="31">
        <v>2238509.6499999994</v>
      </c>
      <c r="O220" s="46">
        <f t="shared" si="10"/>
        <v>88266684.638928086</v>
      </c>
      <c r="P220" s="31"/>
      <c r="Q220" s="46">
        <f t="shared" si="11"/>
        <v>-2319991.4108083714</v>
      </c>
      <c r="R220" s="31">
        <v>491263</v>
      </c>
      <c r="S220" s="31">
        <v>-1828728.4108083714</v>
      </c>
      <c r="T220" s="33"/>
      <c r="U220" s="33"/>
      <c r="V220" s="33"/>
      <c r="W220" s="33"/>
      <c r="X220" s="33"/>
      <c r="Y220" s="33"/>
      <c r="Z220" s="33"/>
      <c r="AA220" s="33"/>
      <c r="AB220" s="34"/>
      <c r="AC220" s="34"/>
      <c r="AD220" s="34"/>
      <c r="AE220" s="34"/>
      <c r="AF220" s="34"/>
      <c r="AG220" s="34"/>
      <c r="AH220" s="34"/>
      <c r="AI220" s="34"/>
    </row>
    <row r="221" spans="1:35">
      <c r="A221" s="32">
        <v>36900</v>
      </c>
      <c r="B221" s="30" t="s">
        <v>589</v>
      </c>
      <c r="C221" s="30">
        <v>19425969</v>
      </c>
      <c r="D221" s="31">
        <v>16118649.573114101</v>
      </c>
      <c r="E221" s="31">
        <v>0</v>
      </c>
      <c r="F221" s="31">
        <v>1733.4774003482382</v>
      </c>
      <c r="G221" s="31">
        <v>0</v>
      </c>
      <c r="H221" s="31">
        <v>756944.36999999988</v>
      </c>
      <c r="I221" s="46">
        <f t="shared" si="9"/>
        <v>758677.84740034817</v>
      </c>
      <c r="J221" s="31"/>
      <c r="K221" s="31">
        <v>1102264.3408828964</v>
      </c>
      <c r="L221" s="31">
        <v>0</v>
      </c>
      <c r="M221" s="31">
        <v>6982971.1494704355</v>
      </c>
      <c r="N221" s="31">
        <v>983625.35000000009</v>
      </c>
      <c r="O221" s="46">
        <f t="shared" si="10"/>
        <v>9068860.8403533325</v>
      </c>
      <c r="P221" s="31"/>
      <c r="Q221" s="46">
        <f t="shared" si="11"/>
        <v>-218041.0882178644</v>
      </c>
      <c r="R221" s="31">
        <v>-7483</v>
      </c>
      <c r="S221" s="31">
        <v>-225524.0882178644</v>
      </c>
      <c r="T221" s="33"/>
      <c r="U221" s="33"/>
      <c r="V221" s="33"/>
      <c r="W221" s="33"/>
      <c r="X221" s="33"/>
      <c r="Y221" s="33"/>
      <c r="Z221" s="33"/>
      <c r="AA221" s="33"/>
      <c r="AB221" s="34"/>
      <c r="AC221" s="34"/>
      <c r="AD221" s="34"/>
      <c r="AE221" s="34"/>
      <c r="AF221" s="34"/>
      <c r="AG221" s="34"/>
      <c r="AH221" s="34"/>
      <c r="AI221" s="34"/>
    </row>
    <row r="222" spans="1:35">
      <c r="A222" s="32">
        <v>36901</v>
      </c>
      <c r="B222" s="30" t="s">
        <v>590</v>
      </c>
      <c r="C222" s="30">
        <v>6611339</v>
      </c>
      <c r="D222" s="31">
        <v>5912413.9994625999</v>
      </c>
      <c r="E222" s="31">
        <v>0</v>
      </c>
      <c r="F222" s="31">
        <v>635.84964029901266</v>
      </c>
      <c r="G222" s="31">
        <v>0</v>
      </c>
      <c r="H222" s="31">
        <v>684516.2699999999</v>
      </c>
      <c r="I222" s="46">
        <f t="shared" si="9"/>
        <v>685152.11964029889</v>
      </c>
      <c r="J222" s="31"/>
      <c r="K222" s="31">
        <v>404317.00149307935</v>
      </c>
      <c r="L222" s="31">
        <v>0</v>
      </c>
      <c r="M222" s="31">
        <v>2561394.6237298418</v>
      </c>
      <c r="N222" s="31">
        <v>0</v>
      </c>
      <c r="O222" s="46">
        <f t="shared" si="10"/>
        <v>2965711.6252229214</v>
      </c>
      <c r="P222" s="31"/>
      <c r="Q222" s="46">
        <f t="shared" si="11"/>
        <v>-79978.74531613884</v>
      </c>
      <c r="R222" s="31">
        <v>160559</v>
      </c>
      <c r="S222" s="31">
        <v>80580.25468386116</v>
      </c>
      <c r="T222" s="33"/>
      <c r="U222" s="33"/>
      <c r="V222" s="33"/>
      <c r="W222" s="33"/>
      <c r="X222" s="33"/>
      <c r="Y222" s="33"/>
      <c r="Z222" s="33"/>
      <c r="AA222" s="33"/>
      <c r="AB222" s="34"/>
      <c r="AC222" s="34"/>
      <c r="AD222" s="34"/>
      <c r="AE222" s="34"/>
      <c r="AF222" s="34"/>
      <c r="AG222" s="34"/>
      <c r="AH222" s="34"/>
      <c r="AI222" s="34"/>
    </row>
    <row r="223" spans="1:35">
      <c r="A223" s="32">
        <v>36905</v>
      </c>
      <c r="B223" s="30" t="s">
        <v>591</v>
      </c>
      <c r="C223" s="30">
        <v>6003119</v>
      </c>
      <c r="D223" s="31">
        <v>5436488.5950135579</v>
      </c>
      <c r="E223" s="31">
        <v>0</v>
      </c>
      <c r="F223" s="31">
        <v>584.66624206534254</v>
      </c>
      <c r="G223" s="31">
        <v>0</v>
      </c>
      <c r="H223" s="31">
        <v>727747.34</v>
      </c>
      <c r="I223" s="46">
        <f t="shared" si="9"/>
        <v>728332.00624206534</v>
      </c>
      <c r="J223" s="31"/>
      <c r="K223" s="31">
        <v>371771.07115279947</v>
      </c>
      <c r="L223" s="31">
        <v>0</v>
      </c>
      <c r="M223" s="31">
        <v>2355212.4184551868</v>
      </c>
      <c r="N223" s="31">
        <v>0</v>
      </c>
      <c r="O223" s="46">
        <f t="shared" si="10"/>
        <v>2726983.4896079861</v>
      </c>
      <c r="P223" s="31"/>
      <c r="Q223" s="46">
        <f t="shared" si="11"/>
        <v>-73540.770498978964</v>
      </c>
      <c r="R223" s="31">
        <v>166399</v>
      </c>
      <c r="S223" s="31">
        <v>92858.229501021036</v>
      </c>
      <c r="T223" s="33"/>
      <c r="U223" s="33"/>
      <c r="V223" s="33"/>
      <c r="W223" s="33"/>
      <c r="X223" s="33"/>
      <c r="Y223" s="33"/>
      <c r="Z223" s="33"/>
      <c r="AA223" s="33"/>
      <c r="AB223" s="34"/>
      <c r="AC223" s="34"/>
      <c r="AD223" s="34"/>
      <c r="AE223" s="34"/>
      <c r="AF223" s="34"/>
      <c r="AG223" s="34"/>
      <c r="AH223" s="34"/>
      <c r="AI223" s="34"/>
    </row>
    <row r="224" spans="1:35" ht="26.25">
      <c r="A224" s="32">
        <v>37000</v>
      </c>
      <c r="B224" s="30" t="s">
        <v>592</v>
      </c>
      <c r="C224" s="30">
        <v>64560874</v>
      </c>
      <c r="D224" s="31">
        <v>53907178.196748607</v>
      </c>
      <c r="E224" s="31">
        <v>0</v>
      </c>
      <c r="F224" s="31">
        <v>5797.438182880871</v>
      </c>
      <c r="G224" s="31">
        <v>0</v>
      </c>
      <c r="H224" s="31">
        <v>376539.91000000015</v>
      </c>
      <c r="I224" s="46">
        <f t="shared" si="9"/>
        <v>382337.34818288102</v>
      </c>
      <c r="J224" s="31"/>
      <c r="K224" s="31">
        <v>3686410.5503647006</v>
      </c>
      <c r="L224" s="31">
        <v>0</v>
      </c>
      <c r="M224" s="31">
        <v>23353834.07003906</v>
      </c>
      <c r="N224" s="31">
        <v>2870999.8000000003</v>
      </c>
      <c r="O224" s="46">
        <f t="shared" si="10"/>
        <v>29911244.42040376</v>
      </c>
      <c r="P224" s="31"/>
      <c r="Q224" s="46">
        <f t="shared" si="11"/>
        <v>-729216.15823615575</v>
      </c>
      <c r="R224" s="31">
        <v>-480065</v>
      </c>
      <c r="S224" s="31">
        <v>-1209281.1582361558</v>
      </c>
      <c r="T224" s="33"/>
      <c r="U224" s="33"/>
      <c r="V224" s="33"/>
      <c r="W224" s="33"/>
      <c r="X224" s="33"/>
      <c r="Y224" s="33"/>
      <c r="Z224" s="33"/>
      <c r="AA224" s="33"/>
      <c r="AB224" s="34"/>
      <c r="AC224" s="34"/>
      <c r="AD224" s="34"/>
      <c r="AE224" s="34"/>
      <c r="AF224" s="34"/>
      <c r="AG224" s="34"/>
      <c r="AH224" s="34"/>
      <c r="AI224" s="34"/>
    </row>
    <row r="225" spans="1:35">
      <c r="A225" s="32">
        <v>37001</v>
      </c>
      <c r="B225" s="30" t="s">
        <v>324</v>
      </c>
      <c r="C225" s="30">
        <v>2539686</v>
      </c>
      <c r="D225" s="31">
        <v>2913823.2424750016</v>
      </c>
      <c r="E225" s="31">
        <v>0</v>
      </c>
      <c r="F225" s="31">
        <v>313.3665900567853</v>
      </c>
      <c r="G225" s="31">
        <v>0</v>
      </c>
      <c r="H225" s="31">
        <v>2221121.31</v>
      </c>
      <c r="I225" s="46">
        <f t="shared" si="9"/>
        <v>2221434.6765900566</v>
      </c>
      <c r="J225" s="31"/>
      <c r="K225" s="31">
        <v>199260.06406214079</v>
      </c>
      <c r="L225" s="31">
        <v>0</v>
      </c>
      <c r="M225" s="31">
        <v>1262335.3827023457</v>
      </c>
      <c r="N225" s="31">
        <v>0</v>
      </c>
      <c r="O225" s="46">
        <f t="shared" si="10"/>
        <v>1461595.4467644866</v>
      </c>
      <c r="P225" s="31"/>
      <c r="Q225" s="46">
        <f t="shared" si="11"/>
        <v>-39416.027167920722</v>
      </c>
      <c r="R225" s="31">
        <v>510330</v>
      </c>
      <c r="S225" s="31">
        <v>470913.97283207928</v>
      </c>
      <c r="T225" s="33"/>
      <c r="U225" s="33"/>
      <c r="V225" s="33"/>
      <c r="W225" s="33"/>
      <c r="X225" s="33"/>
      <c r="Y225" s="33"/>
      <c r="Z225" s="33"/>
      <c r="AA225" s="33"/>
      <c r="AB225" s="34"/>
      <c r="AC225" s="34"/>
      <c r="AD225" s="34"/>
      <c r="AE225" s="34"/>
      <c r="AF225" s="34"/>
      <c r="AG225" s="34"/>
      <c r="AH225" s="34"/>
      <c r="AI225" s="34"/>
    </row>
    <row r="226" spans="1:35">
      <c r="A226" s="32">
        <v>37005</v>
      </c>
      <c r="B226" s="30" t="s">
        <v>593</v>
      </c>
      <c r="C226" s="30">
        <v>14559242</v>
      </c>
      <c r="D226" s="31">
        <v>12660696.309900559</v>
      </c>
      <c r="E226" s="31">
        <v>0</v>
      </c>
      <c r="F226" s="31">
        <v>1361.5924000276923</v>
      </c>
      <c r="G226" s="31">
        <v>0</v>
      </c>
      <c r="H226" s="31">
        <v>73455.430000000051</v>
      </c>
      <c r="I226" s="46">
        <f t="shared" si="9"/>
        <v>74817.022400027738</v>
      </c>
      <c r="J226" s="31"/>
      <c r="K226" s="31">
        <v>865794.24056303396</v>
      </c>
      <c r="L226" s="31">
        <v>0</v>
      </c>
      <c r="M226" s="31">
        <v>5484905.9150246372</v>
      </c>
      <c r="N226" s="31">
        <v>405992.25999999995</v>
      </c>
      <c r="O226" s="46">
        <f t="shared" si="10"/>
        <v>6756692.4155876711</v>
      </c>
      <c r="P226" s="31"/>
      <c r="Q226" s="46">
        <f t="shared" si="11"/>
        <v>-171264.47022128489</v>
      </c>
      <c r="R226" s="31">
        <v>-86812</v>
      </c>
      <c r="S226" s="31">
        <v>-258076.47022128489</v>
      </c>
      <c r="T226" s="33"/>
      <c r="U226" s="33"/>
      <c r="V226" s="33"/>
      <c r="W226" s="33"/>
      <c r="X226" s="33"/>
      <c r="Y226" s="33"/>
      <c r="Z226" s="33"/>
      <c r="AA226" s="33"/>
      <c r="AB226" s="34"/>
      <c r="AC226" s="34"/>
      <c r="AD226" s="34"/>
      <c r="AE226" s="34"/>
      <c r="AF226" s="34"/>
      <c r="AG226" s="34"/>
      <c r="AH226" s="34"/>
      <c r="AI226" s="34"/>
    </row>
    <row r="227" spans="1:35">
      <c r="A227" s="32">
        <v>37100</v>
      </c>
      <c r="B227" s="30" t="s">
        <v>594</v>
      </c>
      <c r="C227" s="30">
        <v>96270012</v>
      </c>
      <c r="D227" s="31">
        <v>82956834.126076311</v>
      </c>
      <c r="E227" s="31">
        <v>0</v>
      </c>
      <c r="F227" s="31">
        <v>8921.5784640302172</v>
      </c>
      <c r="G227" s="31">
        <v>0</v>
      </c>
      <c r="H227" s="31">
        <v>5113295.7699999996</v>
      </c>
      <c r="I227" s="46">
        <f t="shared" si="9"/>
        <v>5122217.3484640298</v>
      </c>
      <c r="J227" s="31"/>
      <c r="K227" s="31">
        <v>5672954.1459921943</v>
      </c>
      <c r="L227" s="31">
        <v>0</v>
      </c>
      <c r="M227" s="31">
        <v>35938815.821622185</v>
      </c>
      <c r="N227" s="31">
        <v>1092009.8500000006</v>
      </c>
      <c r="O227" s="46">
        <f t="shared" si="10"/>
        <v>42703779.817614384</v>
      </c>
      <c r="P227" s="31"/>
      <c r="Q227" s="46">
        <f t="shared" si="11"/>
        <v>-1122178.2738715978</v>
      </c>
      <c r="R227" s="31">
        <v>1059921</v>
      </c>
      <c r="S227" s="31">
        <v>-62257.273871597834</v>
      </c>
      <c r="T227" s="33"/>
      <c r="U227" s="33"/>
      <c r="V227" s="33"/>
      <c r="W227" s="33"/>
      <c r="X227" s="33"/>
      <c r="Y227" s="33"/>
      <c r="Z227" s="33"/>
      <c r="AA227" s="33"/>
      <c r="AB227" s="34"/>
      <c r="AC227" s="34"/>
      <c r="AD227" s="34"/>
      <c r="AE227" s="34"/>
      <c r="AF227" s="34"/>
      <c r="AG227" s="34"/>
      <c r="AH227" s="34"/>
      <c r="AI227" s="34"/>
    </row>
    <row r="228" spans="1:35">
      <c r="A228" s="32">
        <v>37200</v>
      </c>
      <c r="B228" s="30" t="s">
        <v>595</v>
      </c>
      <c r="C228" s="30">
        <v>21608379</v>
      </c>
      <c r="D228" s="31">
        <v>18039126.266108669</v>
      </c>
      <c r="E228" s="31">
        <v>0</v>
      </c>
      <c r="F228" s="31">
        <v>1940.014694830254</v>
      </c>
      <c r="G228" s="31">
        <v>0</v>
      </c>
      <c r="H228" s="31">
        <v>1024867.99</v>
      </c>
      <c r="I228" s="46">
        <f t="shared" si="9"/>
        <v>1026808.0046948303</v>
      </c>
      <c r="J228" s="31"/>
      <c r="K228" s="31">
        <v>1233594.9799349091</v>
      </c>
      <c r="L228" s="31">
        <v>0</v>
      </c>
      <c r="M228" s="31">
        <v>7814965.825817449</v>
      </c>
      <c r="N228" s="31">
        <v>979655.37000000011</v>
      </c>
      <c r="O228" s="46">
        <f t="shared" si="10"/>
        <v>10028216.175752357</v>
      </c>
      <c r="P228" s="31"/>
      <c r="Q228" s="46">
        <f t="shared" si="11"/>
        <v>-244019.86154215748</v>
      </c>
      <c r="R228" s="31">
        <v>60286</v>
      </c>
      <c r="S228" s="31">
        <v>-183733.86154215748</v>
      </c>
      <c r="T228" s="33"/>
      <c r="U228" s="33"/>
      <c r="V228" s="33"/>
      <c r="W228" s="33"/>
      <c r="X228" s="33"/>
      <c r="Y228" s="33"/>
      <c r="Z228" s="33"/>
      <c r="AA228" s="33"/>
      <c r="AB228" s="34"/>
      <c r="AC228" s="34"/>
      <c r="AD228" s="34"/>
      <c r="AE228" s="34"/>
      <c r="AF228" s="34"/>
      <c r="AG228" s="34"/>
      <c r="AH228" s="34"/>
      <c r="AI228" s="34"/>
    </row>
    <row r="229" spans="1:35">
      <c r="A229" s="32">
        <v>37300</v>
      </c>
      <c r="B229" s="30" t="s">
        <v>596</v>
      </c>
      <c r="C229" s="30">
        <v>57083907</v>
      </c>
      <c r="D229" s="31">
        <v>49167897.703478634</v>
      </c>
      <c r="E229" s="31">
        <v>0</v>
      </c>
      <c r="F229" s="31">
        <v>5287.7530791643057</v>
      </c>
      <c r="G229" s="31">
        <v>0</v>
      </c>
      <c r="H229" s="31">
        <v>2902832.47</v>
      </c>
      <c r="I229" s="46">
        <f t="shared" si="9"/>
        <v>2908120.2230791645</v>
      </c>
      <c r="J229" s="31"/>
      <c r="K229" s="31">
        <v>3362317.652013036</v>
      </c>
      <c r="L229" s="31">
        <v>0</v>
      </c>
      <c r="M229" s="31">
        <v>21300668.350167185</v>
      </c>
      <c r="N229" s="31">
        <v>673480.04</v>
      </c>
      <c r="O229" s="46">
        <f t="shared" si="10"/>
        <v>25336466.042180222</v>
      </c>
      <c r="P229" s="31"/>
      <c r="Q229" s="46">
        <f t="shared" si="11"/>
        <v>-665106.70134882256</v>
      </c>
      <c r="R229" s="31">
        <v>591017</v>
      </c>
      <c r="S229" s="31">
        <v>-74089.701348822564</v>
      </c>
      <c r="T229" s="33"/>
      <c r="U229" s="33"/>
      <c r="V229" s="33"/>
      <c r="W229" s="33"/>
      <c r="X229" s="33"/>
      <c r="Y229" s="33"/>
      <c r="Z229" s="33"/>
      <c r="AA229" s="33"/>
      <c r="AB229" s="34"/>
      <c r="AC229" s="34"/>
      <c r="AD229" s="34"/>
      <c r="AE229" s="34"/>
      <c r="AF229" s="34"/>
      <c r="AG229" s="34"/>
      <c r="AH229" s="34"/>
      <c r="AI229" s="34"/>
    </row>
    <row r="230" spans="1:35">
      <c r="A230" s="32">
        <v>37301</v>
      </c>
      <c r="B230" s="30" t="s">
        <v>597</v>
      </c>
      <c r="C230" s="30">
        <v>6502496</v>
      </c>
      <c r="D230" s="31">
        <v>5429066.1686585005</v>
      </c>
      <c r="E230" s="31">
        <v>0</v>
      </c>
      <c r="F230" s="31">
        <v>583.86797389642197</v>
      </c>
      <c r="G230" s="31">
        <v>0</v>
      </c>
      <c r="H230" s="31">
        <v>535876.15999999992</v>
      </c>
      <c r="I230" s="46">
        <f t="shared" si="9"/>
        <v>536460.02797389636</v>
      </c>
      <c r="J230" s="31"/>
      <c r="K230" s="31">
        <v>371263.47726268804</v>
      </c>
      <c r="L230" s="31">
        <v>0</v>
      </c>
      <c r="M230" s="31">
        <v>2351996.7528849333</v>
      </c>
      <c r="N230" s="31">
        <v>295350.3</v>
      </c>
      <c r="O230" s="46">
        <f t="shared" si="10"/>
        <v>3018610.5301476209</v>
      </c>
      <c r="P230" s="31"/>
      <c r="Q230" s="46">
        <f t="shared" si="11"/>
        <v>-73440.362348168273</v>
      </c>
      <c r="R230" s="31">
        <v>74897</v>
      </c>
      <c r="S230" s="31">
        <v>1456.6376518317265</v>
      </c>
      <c r="T230" s="33"/>
      <c r="U230" s="33"/>
      <c r="V230" s="33"/>
      <c r="W230" s="33"/>
      <c r="X230" s="33"/>
      <c r="Y230" s="33"/>
      <c r="Z230" s="33"/>
      <c r="AA230" s="33"/>
      <c r="AB230" s="34"/>
      <c r="AC230" s="34"/>
      <c r="AD230" s="34"/>
      <c r="AE230" s="34"/>
      <c r="AF230" s="34"/>
      <c r="AG230" s="34"/>
      <c r="AH230" s="34"/>
      <c r="AI230" s="34"/>
    </row>
    <row r="231" spans="1:35">
      <c r="A231" s="32">
        <v>37305</v>
      </c>
      <c r="B231" s="30" t="s">
        <v>598</v>
      </c>
      <c r="C231" s="30">
        <v>13636624</v>
      </c>
      <c r="D231" s="31">
        <v>11623498.335945619</v>
      </c>
      <c r="E231" s="31">
        <v>0</v>
      </c>
      <c r="F231" s="31">
        <v>1250.0471654999139</v>
      </c>
      <c r="G231" s="31">
        <v>0</v>
      </c>
      <c r="H231" s="31">
        <v>0</v>
      </c>
      <c r="I231" s="46">
        <f t="shared" si="9"/>
        <v>1250.0471654999139</v>
      </c>
      <c r="J231" s="31"/>
      <c r="K231" s="31">
        <v>794866.09671143838</v>
      </c>
      <c r="L231" s="31">
        <v>0</v>
      </c>
      <c r="M231" s="31">
        <v>5035567.9805283975</v>
      </c>
      <c r="N231" s="31">
        <v>1998769.2799999998</v>
      </c>
      <c r="O231" s="46">
        <f t="shared" si="10"/>
        <v>7829203.357239835</v>
      </c>
      <c r="P231" s="31"/>
      <c r="Q231" s="46">
        <f t="shared" si="11"/>
        <v>-157234.03387578216</v>
      </c>
      <c r="R231" s="31">
        <v>-489076</v>
      </c>
      <c r="S231" s="31">
        <v>-646310.03387578216</v>
      </c>
      <c r="T231" s="33"/>
      <c r="U231" s="33"/>
      <c r="V231" s="33"/>
      <c r="W231" s="33"/>
      <c r="X231" s="33"/>
      <c r="Y231" s="33"/>
      <c r="Z231" s="33"/>
      <c r="AA231" s="33"/>
      <c r="AB231" s="34"/>
      <c r="AC231" s="34"/>
      <c r="AD231" s="34"/>
      <c r="AE231" s="34"/>
      <c r="AF231" s="34"/>
      <c r="AG231" s="34"/>
      <c r="AH231" s="34"/>
      <c r="AI231" s="34"/>
    </row>
    <row r="232" spans="1:35">
      <c r="A232" s="32">
        <v>37400</v>
      </c>
      <c r="B232" s="30" t="s">
        <v>599</v>
      </c>
      <c r="C232" s="30">
        <v>271053859</v>
      </c>
      <c r="D232" s="31">
        <v>230082539.1590701</v>
      </c>
      <c r="E232" s="31">
        <v>0</v>
      </c>
      <c r="F232" s="31">
        <v>24744.187053611015</v>
      </c>
      <c r="G232" s="31">
        <v>0</v>
      </c>
      <c r="H232" s="31">
        <v>4980459.5899999989</v>
      </c>
      <c r="I232" s="46">
        <f t="shared" si="9"/>
        <v>5005203.7770536095</v>
      </c>
      <c r="J232" s="31"/>
      <c r="K232" s="31">
        <v>15734058.619888809</v>
      </c>
      <c r="L232" s="31">
        <v>0</v>
      </c>
      <c r="M232" s="31">
        <v>99677067.770110071</v>
      </c>
      <c r="N232" s="31">
        <v>7679804.7100000009</v>
      </c>
      <c r="O232" s="46">
        <f t="shared" si="10"/>
        <v>123090931.09999889</v>
      </c>
      <c r="P232" s="31"/>
      <c r="Q232" s="46">
        <f t="shared" si="11"/>
        <v>-3112385.2385683749</v>
      </c>
      <c r="R232" s="31">
        <v>-290844</v>
      </c>
      <c r="S232" s="31">
        <v>-3403229.2385683749</v>
      </c>
      <c r="T232" s="33"/>
      <c r="U232" s="33"/>
      <c r="V232" s="33"/>
      <c r="W232" s="33"/>
      <c r="X232" s="33"/>
      <c r="Y232" s="33"/>
      <c r="Z232" s="33"/>
      <c r="AA232" s="33"/>
      <c r="AB232" s="34"/>
      <c r="AC232" s="34"/>
      <c r="AD232" s="34"/>
      <c r="AE232" s="34"/>
      <c r="AF232" s="34"/>
      <c r="AG232" s="34"/>
      <c r="AH232" s="34"/>
      <c r="AI232" s="34"/>
    </row>
    <row r="233" spans="1:35">
      <c r="A233" s="32">
        <v>37405</v>
      </c>
      <c r="B233" s="30" t="s">
        <v>600</v>
      </c>
      <c r="C233" s="30">
        <v>56845073</v>
      </c>
      <c r="D233" s="31">
        <v>50717589.058177054</v>
      </c>
      <c r="E233" s="31">
        <v>0</v>
      </c>
      <c r="F233" s="31">
        <v>5454.4143489014568</v>
      </c>
      <c r="G233" s="31">
        <v>0</v>
      </c>
      <c r="H233" s="31">
        <v>1679219.8700000003</v>
      </c>
      <c r="I233" s="46">
        <f t="shared" si="9"/>
        <v>1684674.2843489018</v>
      </c>
      <c r="J233" s="31"/>
      <c r="K233" s="31">
        <v>3468292.3676918345</v>
      </c>
      <c r="L233" s="31">
        <v>0</v>
      </c>
      <c r="M233" s="31">
        <v>21972030.340854134</v>
      </c>
      <c r="N233" s="31">
        <v>1688868.4500000002</v>
      </c>
      <c r="O233" s="46">
        <f t="shared" si="10"/>
        <v>27129191.158545967</v>
      </c>
      <c r="P233" s="31"/>
      <c r="Q233" s="46">
        <f t="shared" si="11"/>
        <v>-686069.76934726117</v>
      </c>
      <c r="R233" s="31">
        <v>-86373</v>
      </c>
      <c r="S233" s="31">
        <v>-772442.76934726117</v>
      </c>
      <c r="T233" s="33"/>
      <c r="U233" s="33"/>
      <c r="V233" s="33"/>
      <c r="W233" s="33"/>
      <c r="X233" s="33"/>
      <c r="Y233" s="33"/>
      <c r="Z233" s="33"/>
      <c r="AA233" s="33"/>
      <c r="AB233" s="34"/>
      <c r="AC233" s="34"/>
      <c r="AD233" s="34"/>
      <c r="AE233" s="34"/>
      <c r="AF233" s="34"/>
      <c r="AG233" s="34"/>
      <c r="AH233" s="34"/>
      <c r="AI233" s="34"/>
    </row>
    <row r="234" spans="1:35">
      <c r="A234" s="32">
        <v>37500</v>
      </c>
      <c r="B234" s="30" t="s">
        <v>601</v>
      </c>
      <c r="C234" s="30">
        <v>30162646</v>
      </c>
      <c r="D234" s="31">
        <v>25266364.92584531</v>
      </c>
      <c r="E234" s="31">
        <v>0</v>
      </c>
      <c r="F234" s="31">
        <v>2717.2669096718168</v>
      </c>
      <c r="G234" s="31">
        <v>0</v>
      </c>
      <c r="H234" s="31">
        <v>226663.9800000001</v>
      </c>
      <c r="I234" s="46">
        <f t="shared" si="9"/>
        <v>229381.24690967193</v>
      </c>
      <c r="J234" s="31"/>
      <c r="K234" s="31">
        <v>1727825.4787692155</v>
      </c>
      <c r="L234" s="31">
        <v>0</v>
      </c>
      <c r="M234" s="31">
        <v>10945972.778091701</v>
      </c>
      <c r="N234" s="31">
        <v>1202424.96</v>
      </c>
      <c r="O234" s="46">
        <f t="shared" si="10"/>
        <v>13876223.216860916</v>
      </c>
      <c r="P234" s="31"/>
      <c r="Q234" s="46">
        <f t="shared" si="11"/>
        <v>-341784.57350768684</v>
      </c>
      <c r="R234" s="31">
        <v>-183822</v>
      </c>
      <c r="S234" s="31">
        <v>-525606.57350768684</v>
      </c>
      <c r="T234" s="33"/>
      <c r="U234" s="33"/>
      <c r="V234" s="33"/>
      <c r="W234" s="33"/>
      <c r="X234" s="33"/>
      <c r="Y234" s="33"/>
      <c r="Z234" s="33"/>
      <c r="AA234" s="33"/>
      <c r="AB234" s="34"/>
      <c r="AC234" s="34"/>
      <c r="AD234" s="34"/>
      <c r="AE234" s="34"/>
      <c r="AF234" s="34"/>
      <c r="AG234" s="34"/>
      <c r="AH234" s="34"/>
      <c r="AI234" s="34"/>
    </row>
    <row r="235" spans="1:35">
      <c r="A235" s="32">
        <v>37600</v>
      </c>
      <c r="B235" s="30" t="s">
        <v>602</v>
      </c>
      <c r="C235" s="30">
        <v>189232270</v>
      </c>
      <c r="D235" s="31">
        <v>157545105.7439104</v>
      </c>
      <c r="E235" s="31">
        <v>0</v>
      </c>
      <c r="F235" s="31">
        <v>16943.16121742022</v>
      </c>
      <c r="G235" s="31">
        <v>0</v>
      </c>
      <c r="H235" s="31">
        <v>5414291.5099999998</v>
      </c>
      <c r="I235" s="46">
        <f t="shared" si="9"/>
        <v>5431234.6712174201</v>
      </c>
      <c r="J235" s="31"/>
      <c r="K235" s="31">
        <v>10773629.023395725</v>
      </c>
      <c r="L235" s="31">
        <v>0</v>
      </c>
      <c r="M235" s="31">
        <v>68252176.773867235</v>
      </c>
      <c r="N235" s="31">
        <v>9196895.4800000004</v>
      </c>
      <c r="O235" s="46">
        <f t="shared" si="10"/>
        <v>88222701.277262971</v>
      </c>
      <c r="P235" s="31"/>
      <c r="Q235" s="46">
        <f t="shared" si="11"/>
        <v>-2131152.8543463387</v>
      </c>
      <c r="R235" s="31">
        <v>-485810</v>
      </c>
      <c r="S235" s="31">
        <v>-2616962.8543463387</v>
      </c>
      <c r="T235" s="33"/>
      <c r="U235" s="33"/>
      <c r="V235" s="33"/>
      <c r="W235" s="33"/>
      <c r="X235" s="33"/>
      <c r="Y235" s="33"/>
      <c r="Z235" s="33"/>
      <c r="AA235" s="33"/>
      <c r="AB235" s="34"/>
      <c r="AC235" s="34"/>
      <c r="AD235" s="34"/>
      <c r="AE235" s="34"/>
      <c r="AF235" s="34"/>
      <c r="AG235" s="34"/>
      <c r="AH235" s="34"/>
      <c r="AI235" s="34"/>
    </row>
    <row r="236" spans="1:35">
      <c r="A236" s="32">
        <v>37601</v>
      </c>
      <c r="B236" s="30" t="s">
        <v>603</v>
      </c>
      <c r="C236" s="30">
        <v>7704859</v>
      </c>
      <c r="D236" s="31">
        <v>8190844.3173941337</v>
      </c>
      <c r="E236" s="31">
        <v>0</v>
      </c>
      <c r="F236" s="31">
        <v>880.88300718508538</v>
      </c>
      <c r="G236" s="31">
        <v>0</v>
      </c>
      <c r="H236" s="31">
        <v>3527884.08</v>
      </c>
      <c r="I236" s="46">
        <f t="shared" si="9"/>
        <v>3528764.9630071851</v>
      </c>
      <c r="J236" s="31"/>
      <c r="K236" s="31">
        <v>560126.09516267967</v>
      </c>
      <c r="L236" s="31">
        <v>0</v>
      </c>
      <c r="M236" s="31">
        <v>3548463.1204286246</v>
      </c>
      <c r="N236" s="31">
        <v>0</v>
      </c>
      <c r="O236" s="46">
        <f t="shared" si="10"/>
        <v>4108589.215591304</v>
      </c>
      <c r="P236" s="31"/>
      <c r="Q236" s="46">
        <f t="shared" si="11"/>
        <v>-110799.65013716137</v>
      </c>
      <c r="R236" s="31">
        <v>788565</v>
      </c>
      <c r="S236" s="31">
        <v>677765.34986283863</v>
      </c>
      <c r="T236" s="33"/>
      <c r="U236" s="33"/>
      <c r="V236" s="33"/>
      <c r="W236" s="33"/>
      <c r="X236" s="33"/>
      <c r="Y236" s="33"/>
      <c r="Z236" s="33"/>
      <c r="AA236" s="33"/>
      <c r="AB236" s="34"/>
      <c r="AC236" s="34"/>
      <c r="AD236" s="34"/>
      <c r="AE236" s="34"/>
      <c r="AF236" s="34"/>
      <c r="AG236" s="34"/>
      <c r="AH236" s="34"/>
      <c r="AI236" s="34"/>
    </row>
    <row r="237" spans="1:35">
      <c r="A237" s="32">
        <v>37605</v>
      </c>
      <c r="B237" s="30" t="s">
        <v>604</v>
      </c>
      <c r="C237" s="30">
        <v>21546291</v>
      </c>
      <c r="D237" s="31">
        <v>19056518.341824997</v>
      </c>
      <c r="E237" s="31">
        <v>0</v>
      </c>
      <c r="F237" s="31">
        <v>2049.4300571477288</v>
      </c>
      <c r="G237" s="31">
        <v>0</v>
      </c>
      <c r="H237" s="31">
        <v>420769.75000000012</v>
      </c>
      <c r="I237" s="46">
        <f t="shared" si="9"/>
        <v>422819.18005714787</v>
      </c>
      <c r="J237" s="31"/>
      <c r="K237" s="31">
        <v>1303168.8043199899</v>
      </c>
      <c r="L237" s="31">
        <v>0</v>
      </c>
      <c r="M237" s="31">
        <v>8255723.9910051189</v>
      </c>
      <c r="N237" s="31">
        <v>412292.32000000007</v>
      </c>
      <c r="O237" s="46">
        <f t="shared" si="10"/>
        <v>9971185.1153251082</v>
      </c>
      <c r="P237" s="31"/>
      <c r="Q237" s="46">
        <f t="shared" si="11"/>
        <v>-257782.39727678057</v>
      </c>
      <c r="R237" s="31">
        <v>-18922</v>
      </c>
      <c r="S237" s="31">
        <v>-276704.39727678057</v>
      </c>
      <c r="T237" s="33"/>
      <c r="U237" s="33"/>
      <c r="V237" s="33"/>
      <c r="W237" s="33"/>
      <c r="X237" s="33"/>
      <c r="Y237" s="33"/>
      <c r="Z237" s="33"/>
      <c r="AA237" s="33"/>
      <c r="AB237" s="34"/>
      <c r="AC237" s="34"/>
      <c r="AD237" s="34"/>
      <c r="AE237" s="34"/>
      <c r="AF237" s="34"/>
      <c r="AG237" s="34"/>
      <c r="AH237" s="34"/>
      <c r="AI237" s="34"/>
    </row>
    <row r="238" spans="1:35">
      <c r="A238" s="32">
        <v>37610</v>
      </c>
      <c r="B238" s="30" t="s">
        <v>605</v>
      </c>
      <c r="C238" s="30">
        <v>59406863</v>
      </c>
      <c r="D238" s="31">
        <v>48037418.216226399</v>
      </c>
      <c r="E238" s="31">
        <v>0</v>
      </c>
      <c r="F238" s="31">
        <v>5166.1759527848926</v>
      </c>
      <c r="G238" s="31">
        <v>0</v>
      </c>
      <c r="H238" s="31">
        <v>2868007.5600000005</v>
      </c>
      <c r="I238" s="46">
        <f t="shared" si="9"/>
        <v>2873173.7359527852</v>
      </c>
      <c r="J238" s="31"/>
      <c r="K238" s="31">
        <v>3285010.540280215</v>
      </c>
      <c r="L238" s="31">
        <v>0</v>
      </c>
      <c r="M238" s="31">
        <v>20810918.921779819</v>
      </c>
      <c r="N238" s="31">
        <v>4756480.1900000004</v>
      </c>
      <c r="O238" s="46">
        <f t="shared" si="10"/>
        <v>28852409.652060036</v>
      </c>
      <c r="P238" s="31"/>
      <c r="Q238" s="46">
        <f t="shared" si="11"/>
        <v>-649814.42875683727</v>
      </c>
      <c r="R238" s="31">
        <v>-234298</v>
      </c>
      <c r="S238" s="31">
        <v>-884112.42875683727</v>
      </c>
      <c r="T238" s="33"/>
      <c r="U238" s="33"/>
      <c r="V238" s="33"/>
      <c r="W238" s="33"/>
      <c r="X238" s="33"/>
      <c r="Y238" s="33"/>
      <c r="Z238" s="33"/>
      <c r="AA238" s="33"/>
      <c r="AB238" s="34"/>
      <c r="AC238" s="34"/>
      <c r="AD238" s="34"/>
      <c r="AE238" s="34"/>
      <c r="AF238" s="34"/>
      <c r="AG238" s="34"/>
      <c r="AH238" s="34"/>
      <c r="AI238" s="34"/>
    </row>
    <row r="239" spans="1:35">
      <c r="A239" s="32">
        <v>37700</v>
      </c>
      <c r="B239" s="30" t="s">
        <v>606</v>
      </c>
      <c r="C239" s="30">
        <v>79378771</v>
      </c>
      <c r="D239" s="31">
        <v>66705494.253618285</v>
      </c>
      <c r="E239" s="31">
        <v>0</v>
      </c>
      <c r="F239" s="31">
        <v>7173.8309022604935</v>
      </c>
      <c r="G239" s="31">
        <v>0</v>
      </c>
      <c r="H239" s="31">
        <v>1079252.1100000003</v>
      </c>
      <c r="I239" s="46">
        <f t="shared" si="9"/>
        <v>1086425.9409022608</v>
      </c>
      <c r="J239" s="31"/>
      <c r="K239" s="31">
        <v>4561615.8534844397</v>
      </c>
      <c r="L239" s="31">
        <v>0</v>
      </c>
      <c r="M239" s="31">
        <v>28898360.146836046</v>
      </c>
      <c r="N239" s="31">
        <v>2999495.11</v>
      </c>
      <c r="O239" s="46">
        <f t="shared" si="10"/>
        <v>36459471.110320486</v>
      </c>
      <c r="P239" s="31"/>
      <c r="Q239" s="46">
        <f t="shared" si="11"/>
        <v>-902342.24934550235</v>
      </c>
      <c r="R239" s="31">
        <v>-330083</v>
      </c>
      <c r="S239" s="31">
        <v>-1232425.2493455024</v>
      </c>
      <c r="T239" s="33"/>
      <c r="U239" s="33"/>
      <c r="V239" s="33"/>
      <c r="W239" s="33"/>
      <c r="X239" s="33"/>
      <c r="Y239" s="33"/>
      <c r="Z239" s="33"/>
      <c r="AA239" s="33"/>
      <c r="AB239" s="34"/>
      <c r="AC239" s="34"/>
      <c r="AD239" s="34"/>
      <c r="AE239" s="34"/>
      <c r="AF239" s="34"/>
      <c r="AG239" s="34"/>
      <c r="AH239" s="34"/>
      <c r="AI239" s="34"/>
    </row>
    <row r="240" spans="1:35">
      <c r="A240" s="32">
        <v>37705</v>
      </c>
      <c r="B240" s="30" t="s">
        <v>607</v>
      </c>
      <c r="C240" s="30">
        <v>21974619</v>
      </c>
      <c r="D240" s="31">
        <v>20183736.316756774</v>
      </c>
      <c r="E240" s="31">
        <v>0</v>
      </c>
      <c r="F240" s="31">
        <v>2170.6564356844378</v>
      </c>
      <c r="G240" s="31">
        <v>0</v>
      </c>
      <c r="H240" s="31">
        <v>1416870.12</v>
      </c>
      <c r="I240" s="46">
        <f t="shared" si="9"/>
        <v>1419040.7764356846</v>
      </c>
      <c r="J240" s="31"/>
      <c r="K240" s="31">
        <v>1380252.8864133258</v>
      </c>
      <c r="L240" s="31">
        <v>0</v>
      </c>
      <c r="M240" s="31">
        <v>8744060.5010205153</v>
      </c>
      <c r="N240" s="31">
        <v>582180.22999999986</v>
      </c>
      <c r="O240" s="46">
        <f t="shared" si="10"/>
        <v>10706493.617433842</v>
      </c>
      <c r="P240" s="31"/>
      <c r="Q240" s="46">
        <f t="shared" si="11"/>
        <v>-273030.55193489464</v>
      </c>
      <c r="R240" s="31">
        <v>137831</v>
      </c>
      <c r="S240" s="31">
        <v>-135199.55193489464</v>
      </c>
      <c r="T240" s="33"/>
      <c r="U240" s="33"/>
      <c r="V240" s="33"/>
      <c r="W240" s="33"/>
      <c r="X240" s="33"/>
      <c r="Y240" s="33"/>
      <c r="Z240" s="33"/>
      <c r="AA240" s="33"/>
      <c r="AB240" s="34"/>
      <c r="AC240" s="34"/>
      <c r="AD240" s="34"/>
      <c r="AE240" s="34"/>
      <c r="AF240" s="34"/>
      <c r="AG240" s="34"/>
      <c r="AH240" s="34"/>
      <c r="AI240" s="34"/>
    </row>
    <row r="241" spans="1:35">
      <c r="A241" s="32">
        <v>37800</v>
      </c>
      <c r="B241" s="30" t="s">
        <v>608</v>
      </c>
      <c r="C241" s="30">
        <v>243610920</v>
      </c>
      <c r="D241" s="31">
        <v>209476066.67308542</v>
      </c>
      <c r="E241" s="31">
        <v>0</v>
      </c>
      <c r="F241" s="31">
        <v>22528.067506675641</v>
      </c>
      <c r="G241" s="31">
        <v>0</v>
      </c>
      <c r="H241" s="31">
        <v>7330976.3499999996</v>
      </c>
      <c r="I241" s="46">
        <f t="shared" si="9"/>
        <v>7353504.4175066752</v>
      </c>
      <c r="J241" s="31"/>
      <c r="K241" s="31">
        <v>14324897.155637994</v>
      </c>
      <c r="L241" s="31">
        <v>0</v>
      </c>
      <c r="M241" s="31">
        <v>90749868.10952124</v>
      </c>
      <c r="N241" s="31">
        <v>2897254.5600000005</v>
      </c>
      <c r="O241" s="46">
        <f t="shared" si="10"/>
        <v>107972019.82515924</v>
      </c>
      <c r="P241" s="31"/>
      <c r="Q241" s="46">
        <f t="shared" si="11"/>
        <v>-2833636.2237051874</v>
      </c>
      <c r="R241" s="31">
        <v>1253296</v>
      </c>
      <c r="S241" s="31">
        <v>-1580340.2237051874</v>
      </c>
      <c r="T241" s="33"/>
      <c r="U241" s="33"/>
      <c r="V241" s="33"/>
      <c r="W241" s="33"/>
      <c r="X241" s="33"/>
      <c r="Y241" s="33"/>
      <c r="Z241" s="33"/>
      <c r="AA241" s="33"/>
      <c r="AB241" s="34"/>
      <c r="AC241" s="34"/>
      <c r="AD241" s="34"/>
      <c r="AE241" s="34"/>
      <c r="AF241" s="34"/>
      <c r="AG241" s="34"/>
      <c r="AH241" s="34"/>
      <c r="AI241" s="34"/>
    </row>
    <row r="242" spans="1:35">
      <c r="A242" s="32">
        <v>37801</v>
      </c>
      <c r="B242" s="30" t="s">
        <v>609</v>
      </c>
      <c r="C242" s="30">
        <v>1962153</v>
      </c>
      <c r="D242" s="31">
        <v>1720495.575912511</v>
      </c>
      <c r="E242" s="31">
        <v>0</v>
      </c>
      <c r="F242" s="31">
        <v>185.0303910487757</v>
      </c>
      <c r="G242" s="31">
        <v>0</v>
      </c>
      <c r="H242" s="31">
        <v>428870.62</v>
      </c>
      <c r="I242" s="46">
        <f t="shared" si="9"/>
        <v>429055.65039104875</v>
      </c>
      <c r="J242" s="31"/>
      <c r="K242" s="31">
        <v>117655.06835665197</v>
      </c>
      <c r="L242" s="31">
        <v>0</v>
      </c>
      <c r="M242" s="31">
        <v>745358.36591193581</v>
      </c>
      <c r="N242" s="31">
        <v>0</v>
      </c>
      <c r="O242" s="46">
        <f t="shared" si="10"/>
        <v>863013.43426858773</v>
      </c>
      <c r="P242" s="31"/>
      <c r="Q242" s="46">
        <f t="shared" si="11"/>
        <v>-23273.581651279237</v>
      </c>
      <c r="R242" s="31">
        <v>106857</v>
      </c>
      <c r="S242" s="31">
        <v>83583.418348720763</v>
      </c>
      <c r="T242" s="33"/>
      <c r="U242" s="33"/>
      <c r="V242" s="33"/>
      <c r="W242" s="33"/>
      <c r="X242" s="33"/>
      <c r="Y242" s="33"/>
      <c r="Z242" s="33"/>
      <c r="AA242" s="33"/>
      <c r="AB242" s="34"/>
      <c r="AC242" s="34"/>
      <c r="AD242" s="34"/>
      <c r="AE242" s="34"/>
      <c r="AF242" s="34"/>
      <c r="AG242" s="34"/>
      <c r="AH242" s="34"/>
      <c r="AI242" s="34"/>
    </row>
    <row r="243" spans="1:35">
      <c r="A243" s="32">
        <v>37805</v>
      </c>
      <c r="B243" s="30" t="s">
        <v>610</v>
      </c>
      <c r="C243" s="30">
        <v>17457246</v>
      </c>
      <c r="D243" s="31">
        <v>15477223.277025321</v>
      </c>
      <c r="E243" s="31">
        <v>0</v>
      </c>
      <c r="F243" s="31">
        <v>1664.4953158559922</v>
      </c>
      <c r="G243" s="31">
        <v>0</v>
      </c>
      <c r="H243" s="31">
        <v>417215.45999999996</v>
      </c>
      <c r="I243" s="46">
        <f t="shared" si="9"/>
        <v>418879.95531585597</v>
      </c>
      <c r="J243" s="31"/>
      <c r="K243" s="31">
        <v>1058400.7797656306</v>
      </c>
      <c r="L243" s="31">
        <v>0</v>
      </c>
      <c r="M243" s="31">
        <v>6705090.4538565688</v>
      </c>
      <c r="N243" s="31">
        <v>1568616.4300000002</v>
      </c>
      <c r="O243" s="46">
        <f t="shared" si="10"/>
        <v>9332107.6636221986</v>
      </c>
      <c r="P243" s="31"/>
      <c r="Q243" s="46">
        <f t="shared" si="11"/>
        <v>-209364.3504841018</v>
      </c>
      <c r="R243" s="31">
        <v>-308713</v>
      </c>
      <c r="S243" s="31">
        <v>-518077.3504841018</v>
      </c>
      <c r="T243" s="33"/>
      <c r="U243" s="33"/>
      <c r="V243" s="33"/>
      <c r="W243" s="33"/>
      <c r="X243" s="33"/>
      <c r="Y243" s="33"/>
      <c r="Z243" s="33"/>
      <c r="AA243" s="33"/>
      <c r="AB243" s="34"/>
      <c r="AC243" s="34"/>
      <c r="AD243" s="34"/>
      <c r="AE243" s="34"/>
      <c r="AF243" s="34"/>
      <c r="AG243" s="34"/>
      <c r="AH243" s="34"/>
      <c r="AI243" s="34"/>
    </row>
    <row r="244" spans="1:35">
      <c r="A244" s="32">
        <v>37900</v>
      </c>
      <c r="B244" s="30" t="s">
        <v>611</v>
      </c>
      <c r="C244" s="30">
        <v>129941774</v>
      </c>
      <c r="D244" s="31">
        <v>106821567.49905109</v>
      </c>
      <c r="E244" s="31">
        <v>0</v>
      </c>
      <c r="F244" s="31">
        <v>11488.107175642153</v>
      </c>
      <c r="G244" s="31">
        <v>0</v>
      </c>
      <c r="H244" s="31">
        <v>1639627.9800000004</v>
      </c>
      <c r="I244" s="46">
        <f t="shared" si="9"/>
        <v>1651116.0871756426</v>
      </c>
      <c r="J244" s="31"/>
      <c r="K244" s="31">
        <v>7304929.8949080128</v>
      </c>
      <c r="L244" s="31">
        <v>0</v>
      </c>
      <c r="M244" s="31">
        <v>46277569.556671359</v>
      </c>
      <c r="N244" s="31">
        <v>7909184.6400000006</v>
      </c>
      <c r="O244" s="46">
        <f t="shared" si="10"/>
        <v>61491684.09157937</v>
      </c>
      <c r="P244" s="31"/>
      <c r="Q244" s="46">
        <f t="shared" si="11"/>
        <v>-1445002.6228419626</v>
      </c>
      <c r="R244" s="31">
        <v>-1171925</v>
      </c>
      <c r="S244" s="31">
        <v>-2616927.6228419626</v>
      </c>
      <c r="T244" s="33"/>
      <c r="U244" s="33"/>
      <c r="V244" s="33"/>
      <c r="W244" s="33"/>
      <c r="X244" s="33"/>
      <c r="Y244" s="33"/>
      <c r="Z244" s="33"/>
      <c r="AA244" s="33"/>
      <c r="AB244" s="34"/>
      <c r="AC244" s="34"/>
      <c r="AD244" s="34"/>
      <c r="AE244" s="34"/>
      <c r="AF244" s="34"/>
      <c r="AG244" s="34"/>
      <c r="AH244" s="34"/>
      <c r="AI244" s="34"/>
    </row>
    <row r="245" spans="1:35">
      <c r="A245" s="32">
        <v>37901</v>
      </c>
      <c r="B245" s="30" t="s">
        <v>612</v>
      </c>
      <c r="C245" s="30">
        <v>1789948</v>
      </c>
      <c r="D245" s="31">
        <v>2106393.0615202636</v>
      </c>
      <c r="E245" s="31">
        <v>0</v>
      </c>
      <c r="F245" s="31">
        <v>226.53163443686216</v>
      </c>
      <c r="G245" s="31">
        <v>0</v>
      </c>
      <c r="H245" s="31">
        <v>707780.46</v>
      </c>
      <c r="I245" s="46">
        <f t="shared" si="9"/>
        <v>708006.99163443688</v>
      </c>
      <c r="J245" s="31"/>
      <c r="K245" s="31">
        <v>144044.41769561652</v>
      </c>
      <c r="L245" s="31">
        <v>0</v>
      </c>
      <c r="M245" s="31">
        <v>912537.9237117318</v>
      </c>
      <c r="N245" s="31">
        <v>89023.790000000008</v>
      </c>
      <c r="O245" s="46">
        <f t="shared" si="10"/>
        <v>1145606.1314073484</v>
      </c>
      <c r="P245" s="31"/>
      <c r="Q245" s="46">
        <f t="shared" si="11"/>
        <v>-28493.711010286148</v>
      </c>
      <c r="R245" s="31">
        <v>119296</v>
      </c>
      <c r="S245" s="31">
        <v>90802.288989713852</v>
      </c>
      <c r="T245" s="33"/>
      <c r="U245" s="33"/>
      <c r="V245" s="33"/>
      <c r="W245" s="33"/>
      <c r="X245" s="33"/>
      <c r="Y245" s="33"/>
      <c r="Z245" s="33"/>
      <c r="AA245" s="33"/>
      <c r="AB245" s="34"/>
      <c r="AC245" s="34"/>
      <c r="AD245" s="34"/>
      <c r="AE245" s="34"/>
      <c r="AF245" s="34"/>
      <c r="AG245" s="34"/>
      <c r="AH245" s="34"/>
      <c r="AI245" s="34"/>
    </row>
    <row r="246" spans="1:35">
      <c r="A246" s="32">
        <v>37905</v>
      </c>
      <c r="B246" s="30" t="s">
        <v>613</v>
      </c>
      <c r="C246" s="30">
        <v>14524188</v>
      </c>
      <c r="D246" s="31">
        <v>11886891.804128952</v>
      </c>
      <c r="E246" s="31">
        <v>0</v>
      </c>
      <c r="F246" s="31">
        <v>1278.3736984206919</v>
      </c>
      <c r="G246" s="31">
        <v>0</v>
      </c>
      <c r="H246" s="31">
        <v>0</v>
      </c>
      <c r="I246" s="46">
        <f t="shared" si="9"/>
        <v>1278.3736984206919</v>
      </c>
      <c r="J246" s="31"/>
      <c r="K246" s="31">
        <v>812878.05760181206</v>
      </c>
      <c r="L246" s="31">
        <v>0</v>
      </c>
      <c r="M246" s="31">
        <v>5149675.8207059391</v>
      </c>
      <c r="N246" s="31">
        <v>902645.86999999976</v>
      </c>
      <c r="O246" s="46">
        <f t="shared" si="10"/>
        <v>6865199.7483077515</v>
      </c>
      <c r="P246" s="31"/>
      <c r="Q246" s="46">
        <f t="shared" si="11"/>
        <v>-160797.01546541532</v>
      </c>
      <c r="R246" s="31">
        <v>-180773</v>
      </c>
      <c r="S246" s="31">
        <v>-341570.01546541532</v>
      </c>
      <c r="T246" s="33"/>
      <c r="U246" s="33"/>
      <c r="V246" s="33"/>
      <c r="W246" s="33"/>
      <c r="X246" s="33"/>
      <c r="Y246" s="33"/>
      <c r="Z246" s="33"/>
      <c r="AA246" s="33"/>
      <c r="AB246" s="34"/>
      <c r="AC246" s="34"/>
      <c r="AD246" s="34"/>
      <c r="AE246" s="34"/>
      <c r="AF246" s="34"/>
      <c r="AG246" s="34"/>
      <c r="AH246" s="34"/>
      <c r="AI246" s="34"/>
    </row>
    <row r="247" spans="1:35">
      <c r="A247" s="32">
        <v>38000</v>
      </c>
      <c r="B247" s="30" t="s">
        <v>614</v>
      </c>
      <c r="C247" s="30">
        <v>214289224</v>
      </c>
      <c r="D247" s="31">
        <v>184012858.31942976</v>
      </c>
      <c r="E247" s="31">
        <v>0</v>
      </c>
      <c r="F247" s="31">
        <v>19789.631198541829</v>
      </c>
      <c r="G247" s="31">
        <v>0</v>
      </c>
      <c r="H247" s="31">
        <v>8132391.8399999999</v>
      </c>
      <c r="I247" s="46">
        <f t="shared" si="9"/>
        <v>8152181.471198542</v>
      </c>
      <c r="J247" s="31"/>
      <c r="K247" s="31">
        <v>12583610.715082999</v>
      </c>
      <c r="L247" s="31">
        <v>0</v>
      </c>
      <c r="M247" s="31">
        <v>79718618.593075722</v>
      </c>
      <c r="N247" s="31">
        <v>3095820.17</v>
      </c>
      <c r="O247" s="46">
        <f t="shared" si="10"/>
        <v>95398049.478158727</v>
      </c>
      <c r="P247" s="31"/>
      <c r="Q247" s="46">
        <f t="shared" si="11"/>
        <v>-2489188.9107371271</v>
      </c>
      <c r="R247" s="31">
        <v>1413937</v>
      </c>
      <c r="S247" s="31">
        <v>-1075251.9107371271</v>
      </c>
      <c r="T247" s="33"/>
      <c r="U247" s="33"/>
      <c r="V247" s="33"/>
      <c r="W247" s="33"/>
      <c r="X247" s="33"/>
      <c r="Y247" s="33"/>
      <c r="Z247" s="33"/>
      <c r="AA247" s="33"/>
      <c r="AB247" s="34"/>
      <c r="AC247" s="34"/>
      <c r="AD247" s="34"/>
      <c r="AE247" s="34"/>
      <c r="AF247" s="34"/>
      <c r="AG247" s="34"/>
      <c r="AH247" s="34"/>
      <c r="AI247" s="34"/>
    </row>
    <row r="248" spans="1:35">
      <c r="A248" s="32">
        <v>38005</v>
      </c>
      <c r="B248" s="30" t="s">
        <v>615</v>
      </c>
      <c r="C248" s="30">
        <v>38369410</v>
      </c>
      <c r="D248" s="31">
        <v>33133899.13166197</v>
      </c>
      <c r="E248" s="31">
        <v>0</v>
      </c>
      <c r="F248" s="31">
        <v>3563.3795408233523</v>
      </c>
      <c r="G248" s="31">
        <v>0</v>
      </c>
      <c r="H248" s="31">
        <v>0</v>
      </c>
      <c r="I248" s="46">
        <f t="shared" si="9"/>
        <v>3563.3795408233523</v>
      </c>
      <c r="J248" s="31"/>
      <c r="K248" s="31">
        <v>2265842.1737094452</v>
      </c>
      <c r="L248" s="31">
        <v>0</v>
      </c>
      <c r="M248" s="31">
        <v>14354370.309750754</v>
      </c>
      <c r="N248" s="31">
        <v>4816952.2100000009</v>
      </c>
      <c r="O248" s="46">
        <f t="shared" si="10"/>
        <v>21437164.6934602</v>
      </c>
      <c r="P248" s="31"/>
      <c r="Q248" s="46">
        <f t="shared" si="11"/>
        <v>-448210.71948115015</v>
      </c>
      <c r="R248" s="31">
        <v>-1192981</v>
      </c>
      <c r="S248" s="31">
        <v>-1641191.7194811502</v>
      </c>
      <c r="T248" s="33"/>
      <c r="U248" s="33"/>
      <c r="V248" s="33"/>
      <c r="W248" s="33"/>
      <c r="X248" s="33"/>
      <c r="Y248" s="33"/>
      <c r="Z248" s="33"/>
      <c r="AA248" s="33"/>
      <c r="AB248" s="34"/>
      <c r="AC248" s="34"/>
      <c r="AD248" s="34"/>
      <c r="AE248" s="34"/>
      <c r="AF248" s="34"/>
      <c r="AG248" s="34"/>
      <c r="AH248" s="34"/>
      <c r="AI248" s="34"/>
    </row>
    <row r="249" spans="1:35">
      <c r="A249" s="32">
        <v>38100</v>
      </c>
      <c r="B249" s="30" t="s">
        <v>616</v>
      </c>
      <c r="C249" s="30">
        <v>94338193</v>
      </c>
      <c r="D249" s="31">
        <v>81870895.737145931</v>
      </c>
      <c r="E249" s="31">
        <v>0</v>
      </c>
      <c r="F249" s="31">
        <v>8804.7913761773161</v>
      </c>
      <c r="G249" s="31">
        <v>0</v>
      </c>
      <c r="H249" s="31">
        <v>1044076.3900000001</v>
      </c>
      <c r="I249" s="46">
        <f t="shared" si="9"/>
        <v>1052881.1813761774</v>
      </c>
      <c r="J249" s="31"/>
      <c r="K249" s="31">
        <v>5598692.8707139883</v>
      </c>
      <c r="L249" s="31">
        <v>0</v>
      </c>
      <c r="M249" s="31">
        <v>35468362.11686454</v>
      </c>
      <c r="N249" s="31">
        <v>172499.54000000004</v>
      </c>
      <c r="O249" s="46">
        <f t="shared" si="10"/>
        <v>41239554.527578525</v>
      </c>
      <c r="P249" s="31"/>
      <c r="Q249" s="46">
        <f t="shared" si="11"/>
        <v>-1107488.5042096879</v>
      </c>
      <c r="R249" s="31">
        <v>226519</v>
      </c>
      <c r="S249" s="31">
        <v>-880969.50420968793</v>
      </c>
      <c r="T249" s="33"/>
      <c r="U249" s="33"/>
      <c r="V249" s="33"/>
      <c r="W249" s="33"/>
      <c r="X249" s="33"/>
      <c r="Y249" s="33"/>
      <c r="Z249" s="33"/>
      <c r="AA249" s="33"/>
      <c r="AB249" s="34"/>
      <c r="AC249" s="34"/>
      <c r="AD249" s="34"/>
      <c r="AE249" s="34"/>
      <c r="AF249" s="34"/>
      <c r="AG249" s="34"/>
      <c r="AH249" s="34"/>
      <c r="AI249" s="34"/>
    </row>
    <row r="250" spans="1:35">
      <c r="A250" s="32">
        <v>38105</v>
      </c>
      <c r="B250" s="30" t="s">
        <v>617</v>
      </c>
      <c r="C250" s="30">
        <v>18100313</v>
      </c>
      <c r="D250" s="31">
        <v>15532779.091206547</v>
      </c>
      <c r="E250" s="31">
        <v>0</v>
      </c>
      <c r="F250" s="31">
        <v>1670.4700748154489</v>
      </c>
      <c r="G250" s="31">
        <v>0</v>
      </c>
      <c r="H250" s="31">
        <v>0</v>
      </c>
      <c r="I250" s="46">
        <f t="shared" si="9"/>
        <v>1670.4700748154489</v>
      </c>
      <c r="J250" s="31"/>
      <c r="K250" s="31">
        <v>1062199.9430803971</v>
      </c>
      <c r="L250" s="31">
        <v>0</v>
      </c>
      <c r="M250" s="31">
        <v>6729158.5896341363</v>
      </c>
      <c r="N250" s="31">
        <v>1579048.06</v>
      </c>
      <c r="O250" s="46">
        <f t="shared" si="10"/>
        <v>9370406.5927145332</v>
      </c>
      <c r="P250" s="31"/>
      <c r="Q250" s="46">
        <f t="shared" si="11"/>
        <v>-210115.87048955297</v>
      </c>
      <c r="R250" s="31">
        <v>-383110</v>
      </c>
      <c r="S250" s="31">
        <v>-593225.87048955297</v>
      </c>
      <c r="T250" s="33"/>
      <c r="U250" s="33"/>
      <c r="V250" s="33"/>
      <c r="W250" s="33"/>
      <c r="X250" s="33"/>
      <c r="Y250" s="33"/>
      <c r="Z250" s="33"/>
      <c r="AA250" s="33"/>
      <c r="AB250" s="34"/>
      <c r="AC250" s="34"/>
      <c r="AD250" s="34"/>
      <c r="AE250" s="34"/>
      <c r="AF250" s="34"/>
      <c r="AG250" s="34"/>
      <c r="AH250" s="34"/>
      <c r="AI250" s="34"/>
    </row>
    <row r="251" spans="1:35">
      <c r="A251" s="32">
        <v>38200</v>
      </c>
      <c r="B251" s="30" t="s">
        <v>618</v>
      </c>
      <c r="C251" s="30">
        <v>92211906</v>
      </c>
      <c r="D251" s="31">
        <v>76765735.136465281</v>
      </c>
      <c r="E251" s="31">
        <v>0</v>
      </c>
      <c r="F251" s="31">
        <v>8255.7578057673072</v>
      </c>
      <c r="G251" s="31">
        <v>0</v>
      </c>
      <c r="H251" s="31">
        <v>326260.35000000009</v>
      </c>
      <c r="I251" s="46">
        <f t="shared" si="9"/>
        <v>334516.10780576739</v>
      </c>
      <c r="J251" s="31"/>
      <c r="K251" s="31">
        <v>5249579.5067387801</v>
      </c>
      <c r="L251" s="31">
        <v>0</v>
      </c>
      <c r="M251" s="31">
        <v>33256688.874690376</v>
      </c>
      <c r="N251" s="31">
        <v>4420910.07</v>
      </c>
      <c r="O251" s="46">
        <f t="shared" si="10"/>
        <v>42927178.451429158</v>
      </c>
      <c r="P251" s="31"/>
      <c r="Q251" s="46">
        <f t="shared" si="11"/>
        <v>-1038429.699557093</v>
      </c>
      <c r="R251" s="31">
        <v>-802617</v>
      </c>
      <c r="S251" s="31">
        <v>-1841046.699557093</v>
      </c>
      <c r="T251" s="33"/>
      <c r="U251" s="33"/>
      <c r="V251" s="33"/>
      <c r="W251" s="33"/>
      <c r="X251" s="33"/>
      <c r="Y251" s="33"/>
      <c r="Z251" s="33"/>
      <c r="AA251" s="33"/>
      <c r="AB251" s="34"/>
      <c r="AC251" s="34"/>
      <c r="AD251" s="34"/>
      <c r="AE251" s="34"/>
      <c r="AF251" s="34"/>
      <c r="AG251" s="34"/>
      <c r="AH251" s="34"/>
      <c r="AI251" s="34"/>
    </row>
    <row r="252" spans="1:35">
      <c r="A252" s="32">
        <v>38205</v>
      </c>
      <c r="B252" s="30" t="s">
        <v>619</v>
      </c>
      <c r="C252" s="30">
        <v>12184541</v>
      </c>
      <c r="D252" s="31">
        <v>10713388.718122073</v>
      </c>
      <c r="E252" s="31">
        <v>0</v>
      </c>
      <c r="F252" s="31">
        <v>1152.1695366003109</v>
      </c>
      <c r="G252" s="31">
        <v>0</v>
      </c>
      <c r="H252" s="31">
        <v>181939.91999999987</v>
      </c>
      <c r="I252" s="46">
        <f t="shared" si="9"/>
        <v>183092.08953660016</v>
      </c>
      <c r="J252" s="31"/>
      <c r="K252" s="31">
        <v>732628.75800455466</v>
      </c>
      <c r="L252" s="31">
        <v>0</v>
      </c>
      <c r="M252" s="31">
        <v>4641287.2944074254</v>
      </c>
      <c r="N252" s="31">
        <v>286459.73</v>
      </c>
      <c r="O252" s="46">
        <f t="shared" si="10"/>
        <v>5660375.7824119795</v>
      </c>
      <c r="P252" s="31"/>
      <c r="Q252" s="46">
        <f t="shared" si="11"/>
        <v>-144922.74287587276</v>
      </c>
      <c r="R252" s="31">
        <v>-35229</v>
      </c>
      <c r="S252" s="31">
        <v>-180151.74287587276</v>
      </c>
      <c r="T252" s="33"/>
      <c r="U252" s="33"/>
      <c r="V252" s="33"/>
      <c r="W252" s="33"/>
      <c r="X252" s="33"/>
      <c r="Y252" s="33"/>
      <c r="Z252" s="33"/>
      <c r="AA252" s="33"/>
      <c r="AB252" s="34"/>
      <c r="AC252" s="34"/>
      <c r="AD252" s="34"/>
      <c r="AE252" s="34"/>
      <c r="AF252" s="34"/>
      <c r="AG252" s="34"/>
      <c r="AH252" s="34"/>
      <c r="AI252" s="34"/>
    </row>
    <row r="253" spans="1:35">
      <c r="A253" s="32">
        <v>38210</v>
      </c>
      <c r="B253" s="30" t="s">
        <v>620</v>
      </c>
      <c r="C253" s="30">
        <v>34900169</v>
      </c>
      <c r="D253" s="31">
        <v>29677360.948993865</v>
      </c>
      <c r="E253" s="31">
        <v>0</v>
      </c>
      <c r="F253" s="31">
        <v>3191.6467256485121</v>
      </c>
      <c r="G253" s="31">
        <v>0</v>
      </c>
      <c r="H253" s="31">
        <v>1169339.8700000001</v>
      </c>
      <c r="I253" s="46">
        <f t="shared" si="9"/>
        <v>1172531.5167256487</v>
      </c>
      <c r="J253" s="31"/>
      <c r="K253" s="31">
        <v>2029468.8431884218</v>
      </c>
      <c r="L253" s="31">
        <v>0</v>
      </c>
      <c r="M253" s="31">
        <v>12856918.123090656</v>
      </c>
      <c r="N253" s="31">
        <v>870505.2699999999</v>
      </c>
      <c r="O253" s="46">
        <f t="shared" si="10"/>
        <v>15756892.236279078</v>
      </c>
      <c r="P253" s="31"/>
      <c r="Q253" s="46">
        <f t="shared" si="11"/>
        <v>-401453.24370977259</v>
      </c>
      <c r="R253" s="31">
        <v>118232</v>
      </c>
      <c r="S253" s="31">
        <v>-283221.24370977259</v>
      </c>
      <c r="T253" s="33"/>
      <c r="U253" s="33"/>
      <c r="V253" s="33"/>
      <c r="W253" s="33"/>
      <c r="X253" s="33"/>
      <c r="Y253" s="33"/>
      <c r="Z253" s="33"/>
      <c r="AA253" s="33"/>
      <c r="AB253" s="34"/>
      <c r="AC253" s="34"/>
      <c r="AD253" s="34"/>
      <c r="AE253" s="34"/>
      <c r="AF253" s="34"/>
      <c r="AG253" s="34"/>
      <c r="AH253" s="34"/>
      <c r="AI253" s="34"/>
    </row>
    <row r="254" spans="1:35">
      <c r="A254" s="32">
        <v>38300</v>
      </c>
      <c r="B254" s="30" t="s">
        <v>621</v>
      </c>
      <c r="C254" s="30">
        <v>72417487</v>
      </c>
      <c r="D254" s="31">
        <v>60652730.688064516</v>
      </c>
      <c r="E254" s="31">
        <v>0</v>
      </c>
      <c r="F254" s="31">
        <v>6522.8874622341145</v>
      </c>
      <c r="G254" s="31">
        <v>0</v>
      </c>
      <c r="H254" s="31">
        <v>1073472.2300000002</v>
      </c>
      <c r="I254" s="46">
        <f t="shared" si="9"/>
        <v>1079995.1174622343</v>
      </c>
      <c r="J254" s="31"/>
      <c r="K254" s="31">
        <v>4147701.1743957009</v>
      </c>
      <c r="L254" s="31">
        <v>0</v>
      </c>
      <c r="M254" s="31">
        <v>26276163.133636978</v>
      </c>
      <c r="N254" s="31">
        <v>2996274.85</v>
      </c>
      <c r="O254" s="46">
        <f t="shared" si="10"/>
        <v>33420139.158032678</v>
      </c>
      <c r="P254" s="31"/>
      <c r="Q254" s="46">
        <f t="shared" si="11"/>
        <v>-820464.9684515479</v>
      </c>
      <c r="R254" s="31">
        <v>-330891</v>
      </c>
      <c r="S254" s="31">
        <v>-1151355.9684515479</v>
      </c>
      <c r="T254" s="33"/>
      <c r="U254" s="33"/>
      <c r="V254" s="33"/>
      <c r="W254" s="33"/>
      <c r="X254" s="33"/>
      <c r="Y254" s="33"/>
      <c r="Z254" s="33"/>
      <c r="AA254" s="33"/>
      <c r="AB254" s="34"/>
      <c r="AC254" s="34"/>
      <c r="AD254" s="34"/>
      <c r="AE254" s="34"/>
      <c r="AF254" s="34"/>
      <c r="AG254" s="34"/>
      <c r="AH254" s="34"/>
      <c r="AI254" s="34"/>
    </row>
    <row r="255" spans="1:35">
      <c r="A255" s="32">
        <v>38400</v>
      </c>
      <c r="B255" s="30" t="s">
        <v>622</v>
      </c>
      <c r="C255" s="30">
        <v>89804118</v>
      </c>
      <c r="D255" s="31">
        <v>75981458.357397899</v>
      </c>
      <c r="E255" s="31">
        <v>0</v>
      </c>
      <c r="F255" s="31">
        <v>8171.412819428635</v>
      </c>
      <c r="G255" s="31">
        <v>0</v>
      </c>
      <c r="H255" s="31">
        <v>1236828.1499999999</v>
      </c>
      <c r="I255" s="46">
        <f t="shared" si="9"/>
        <v>1244999.5628194285</v>
      </c>
      <c r="J255" s="31"/>
      <c r="K255" s="31">
        <v>5195947.1543615898</v>
      </c>
      <c r="L255" s="31">
        <v>0</v>
      </c>
      <c r="M255" s="31">
        <v>32916921.764898751</v>
      </c>
      <c r="N255" s="31">
        <v>2692964.8699999996</v>
      </c>
      <c r="O255" s="46">
        <f t="shared" si="10"/>
        <v>40805833.789260335</v>
      </c>
      <c r="P255" s="31"/>
      <c r="Q255" s="46">
        <f t="shared" si="11"/>
        <v>-1027820.5779133309</v>
      </c>
      <c r="R255" s="31">
        <v>-229387</v>
      </c>
      <c r="S255" s="31">
        <v>-1257207.5779133309</v>
      </c>
      <c r="T255" s="33"/>
      <c r="U255" s="33"/>
      <c r="V255" s="33"/>
      <c r="W255" s="33"/>
      <c r="X255" s="33"/>
      <c r="Y255" s="33"/>
      <c r="Z255" s="33"/>
      <c r="AA255" s="33"/>
      <c r="AB255" s="34"/>
      <c r="AC255" s="34"/>
      <c r="AD255" s="34"/>
      <c r="AE255" s="34"/>
      <c r="AF255" s="34"/>
      <c r="AG255" s="34"/>
      <c r="AH255" s="34"/>
      <c r="AI255" s="34"/>
    </row>
    <row r="256" spans="1:35">
      <c r="A256" s="32">
        <v>38402</v>
      </c>
      <c r="B256" s="30" t="s">
        <v>623</v>
      </c>
      <c r="C256" s="30">
        <v>3680058</v>
      </c>
      <c r="D256" s="31">
        <v>5284693.7578388834</v>
      </c>
      <c r="E256" s="31">
        <v>0</v>
      </c>
      <c r="F256" s="31">
        <v>568.3415349076754</v>
      </c>
      <c r="G256" s="31">
        <v>0</v>
      </c>
      <c r="H256" s="31">
        <v>3116887.43</v>
      </c>
      <c r="I256" s="46">
        <f t="shared" si="9"/>
        <v>3117455.7715349076</v>
      </c>
      <c r="J256" s="31"/>
      <c r="K256" s="31">
        <v>361390.69782249967</v>
      </c>
      <c r="L256" s="31">
        <v>0</v>
      </c>
      <c r="M256" s="31">
        <v>2289451.5616464149</v>
      </c>
      <c r="N256" s="31">
        <v>0</v>
      </c>
      <c r="O256" s="46">
        <f t="shared" si="10"/>
        <v>2650842.2594689145</v>
      </c>
      <c r="P256" s="31"/>
      <c r="Q256" s="46">
        <f t="shared" si="11"/>
        <v>-71487.408330668695</v>
      </c>
      <c r="R256" s="31">
        <v>645908</v>
      </c>
      <c r="S256" s="31">
        <v>574420.5916693313</v>
      </c>
      <c r="T256" s="33"/>
      <c r="U256" s="33"/>
      <c r="V256" s="33"/>
      <c r="W256" s="33"/>
      <c r="X256" s="33"/>
      <c r="Y256" s="33"/>
      <c r="Z256" s="33"/>
      <c r="AA256" s="33"/>
      <c r="AB256" s="34"/>
      <c r="AC256" s="34"/>
      <c r="AD256" s="34"/>
      <c r="AE256" s="34"/>
      <c r="AF256" s="34"/>
      <c r="AG256" s="34"/>
      <c r="AH256" s="34"/>
      <c r="AI256" s="34"/>
    </row>
    <row r="257" spans="1:35">
      <c r="A257" s="32">
        <v>38405</v>
      </c>
      <c r="B257" s="30" t="s">
        <v>624</v>
      </c>
      <c r="C257" s="30">
        <v>21532223</v>
      </c>
      <c r="D257" s="31">
        <v>20104789.460388102</v>
      </c>
      <c r="E257" s="31">
        <v>0</v>
      </c>
      <c r="F257" s="31">
        <v>2162.16615039822</v>
      </c>
      <c r="G257" s="31">
        <v>0</v>
      </c>
      <c r="H257" s="31">
        <v>1768304.6600000001</v>
      </c>
      <c r="I257" s="46">
        <f t="shared" si="9"/>
        <v>1770466.8261503985</v>
      </c>
      <c r="J257" s="31"/>
      <c r="K257" s="31">
        <v>1374854.1781792059</v>
      </c>
      <c r="L257" s="31">
        <v>0</v>
      </c>
      <c r="M257" s="31">
        <v>8709859.0645365324</v>
      </c>
      <c r="N257" s="31">
        <v>890100.4600000002</v>
      </c>
      <c r="O257" s="46">
        <f t="shared" si="10"/>
        <v>10974813.70271574</v>
      </c>
      <c r="P257" s="31"/>
      <c r="Q257" s="46">
        <f t="shared" si="11"/>
        <v>-271962.62278697686</v>
      </c>
      <c r="R257" s="31">
        <v>131135</v>
      </c>
      <c r="S257" s="31">
        <v>-140827.62278697686</v>
      </c>
      <c r="T257" s="33"/>
      <c r="U257" s="33"/>
      <c r="V257" s="33"/>
      <c r="W257" s="33"/>
      <c r="X257" s="33"/>
      <c r="Y257" s="33"/>
      <c r="Z257" s="33"/>
      <c r="AA257" s="33"/>
      <c r="AB257" s="34"/>
      <c r="AC257" s="34"/>
      <c r="AD257" s="34"/>
      <c r="AE257" s="34"/>
      <c r="AF257" s="34"/>
      <c r="AG257" s="34"/>
      <c r="AH257" s="34"/>
      <c r="AI257" s="34"/>
    </row>
    <row r="258" spans="1:35">
      <c r="A258" s="32">
        <v>38500</v>
      </c>
      <c r="B258" s="30" t="s">
        <v>625</v>
      </c>
      <c r="C258" s="30">
        <v>70162741</v>
      </c>
      <c r="D258" s="31">
        <v>58569542.967234477</v>
      </c>
      <c r="E258" s="31">
        <v>0</v>
      </c>
      <c r="F258" s="31">
        <v>6298.8514589202259</v>
      </c>
      <c r="G258" s="31">
        <v>0</v>
      </c>
      <c r="H258" s="31">
        <v>0</v>
      </c>
      <c r="I258" s="46">
        <f t="shared" si="9"/>
        <v>6298.8514589202259</v>
      </c>
      <c r="J258" s="31"/>
      <c r="K258" s="31">
        <v>4005243.6508783987</v>
      </c>
      <c r="L258" s="31">
        <v>0</v>
      </c>
      <c r="M258" s="31">
        <v>25373678.366734758</v>
      </c>
      <c r="N258" s="31">
        <v>3759926.9299999997</v>
      </c>
      <c r="O258" s="46">
        <f t="shared" si="10"/>
        <v>33138848.947613157</v>
      </c>
      <c r="P258" s="31"/>
      <c r="Q258" s="46">
        <f t="shared" si="11"/>
        <v>-792285.16411563428</v>
      </c>
      <c r="R258" s="31">
        <v>-783504</v>
      </c>
      <c r="S258" s="31">
        <v>-1575789.1641156343</v>
      </c>
      <c r="T258" s="33"/>
      <c r="U258" s="33"/>
      <c r="V258" s="33"/>
      <c r="W258" s="33"/>
      <c r="X258" s="33"/>
      <c r="Y258" s="33"/>
      <c r="Z258" s="33"/>
      <c r="AA258" s="33"/>
      <c r="AB258" s="34"/>
      <c r="AC258" s="34"/>
      <c r="AD258" s="34"/>
      <c r="AE258" s="34"/>
      <c r="AF258" s="34"/>
      <c r="AG258" s="34"/>
      <c r="AH258" s="34"/>
      <c r="AI258" s="34"/>
    </row>
    <row r="259" spans="1:35">
      <c r="A259" s="32">
        <v>38600</v>
      </c>
      <c r="B259" s="30" t="s">
        <v>626</v>
      </c>
      <c r="C259" s="30">
        <v>90312846</v>
      </c>
      <c r="D259" s="31">
        <v>75362160.308421403</v>
      </c>
      <c r="E259" s="31">
        <v>0</v>
      </c>
      <c r="F259" s="31">
        <v>8104.8106234861643</v>
      </c>
      <c r="G259" s="31">
        <v>0</v>
      </c>
      <c r="H259" s="31">
        <v>3144888.3999999994</v>
      </c>
      <c r="I259" s="46">
        <f t="shared" si="9"/>
        <v>3152993.2106234855</v>
      </c>
      <c r="J259" s="31"/>
      <c r="K259" s="31">
        <v>5153596.8903217278</v>
      </c>
      <c r="L259" s="31">
        <v>0</v>
      </c>
      <c r="M259" s="31">
        <v>32648627.980010509</v>
      </c>
      <c r="N259" s="31">
        <v>4100945.34</v>
      </c>
      <c r="O259" s="46">
        <f t="shared" si="10"/>
        <v>41903170.210332245</v>
      </c>
      <c r="P259" s="31"/>
      <c r="Q259" s="46">
        <f t="shared" si="11"/>
        <v>-1019443.188465924</v>
      </c>
      <c r="R259" s="31">
        <v>-33967</v>
      </c>
      <c r="S259" s="31">
        <v>-1053410.188465924</v>
      </c>
      <c r="T259" s="33"/>
      <c r="U259" s="33"/>
      <c r="V259" s="33"/>
      <c r="W259" s="33"/>
      <c r="X259" s="33"/>
      <c r="Y259" s="33"/>
      <c r="Z259" s="33"/>
      <c r="AA259" s="33"/>
      <c r="AB259" s="34"/>
      <c r="AC259" s="34"/>
      <c r="AD259" s="34"/>
      <c r="AE259" s="34"/>
      <c r="AF259" s="34"/>
      <c r="AG259" s="34"/>
      <c r="AH259" s="34"/>
      <c r="AI259" s="34"/>
    </row>
    <row r="260" spans="1:35">
      <c r="A260" s="32">
        <v>38601</v>
      </c>
      <c r="B260" s="30" t="s">
        <v>627</v>
      </c>
      <c r="C260" s="30">
        <v>1053326</v>
      </c>
      <c r="D260" s="31">
        <v>995135.53717007604</v>
      </c>
      <c r="E260" s="31">
        <v>0</v>
      </c>
      <c r="F260" s="31">
        <v>107.02173430809358</v>
      </c>
      <c r="G260" s="31">
        <v>0</v>
      </c>
      <c r="H260" s="31">
        <v>98360.16</v>
      </c>
      <c r="I260" s="46">
        <f t="shared" si="9"/>
        <v>98467.181734308091</v>
      </c>
      <c r="J260" s="31"/>
      <c r="K260" s="31">
        <v>68051.790812823398</v>
      </c>
      <c r="L260" s="31">
        <v>0</v>
      </c>
      <c r="M260" s="31">
        <v>431115.90776411432</v>
      </c>
      <c r="N260" s="31">
        <v>150940.38</v>
      </c>
      <c r="O260" s="46">
        <f t="shared" si="10"/>
        <v>650108.07857693778</v>
      </c>
      <c r="P260" s="31"/>
      <c r="Q260" s="46">
        <f t="shared" si="11"/>
        <v>-13461.459264950376</v>
      </c>
      <c r="R260" s="31">
        <v>-18065</v>
      </c>
      <c r="S260" s="31">
        <v>-31526.459264950376</v>
      </c>
      <c r="T260" s="33"/>
      <c r="U260" s="33"/>
      <c r="V260" s="33"/>
      <c r="W260" s="33"/>
      <c r="X260" s="33"/>
      <c r="Y260" s="33"/>
      <c r="Z260" s="33"/>
      <c r="AA260" s="33"/>
      <c r="AB260" s="34"/>
      <c r="AC260" s="34"/>
      <c r="AD260" s="34"/>
      <c r="AE260" s="34"/>
      <c r="AF260" s="34"/>
      <c r="AG260" s="34"/>
      <c r="AH260" s="34"/>
      <c r="AI260" s="34"/>
    </row>
    <row r="261" spans="1:35">
      <c r="A261" s="32">
        <v>38602</v>
      </c>
      <c r="B261" s="30" t="s">
        <v>628</v>
      </c>
      <c r="C261" s="30">
        <v>6551021</v>
      </c>
      <c r="D261" s="31">
        <v>6343560.9039246244</v>
      </c>
      <c r="E261" s="31">
        <v>0</v>
      </c>
      <c r="F261" s="31">
        <v>682.21722004869764</v>
      </c>
      <c r="G261" s="31">
        <v>0</v>
      </c>
      <c r="H261" s="31">
        <v>1780467.24</v>
      </c>
      <c r="I261" s="46">
        <f t="shared" si="9"/>
        <v>1781149.4572200486</v>
      </c>
      <c r="J261" s="31"/>
      <c r="K261" s="31">
        <v>433800.70270594448</v>
      </c>
      <c r="L261" s="31">
        <v>0</v>
      </c>
      <c r="M261" s="31">
        <v>2748177.2559105521</v>
      </c>
      <c r="N261" s="31">
        <v>0</v>
      </c>
      <c r="O261" s="46">
        <f t="shared" si="10"/>
        <v>3181977.9586164965</v>
      </c>
      <c r="P261" s="31"/>
      <c r="Q261" s="46">
        <f t="shared" si="11"/>
        <v>-85810.9745362135</v>
      </c>
      <c r="R261" s="31">
        <v>403688</v>
      </c>
      <c r="S261" s="31">
        <v>317877.0254637865</v>
      </c>
      <c r="T261" s="33"/>
      <c r="U261" s="33"/>
      <c r="V261" s="33"/>
      <c r="W261" s="33"/>
      <c r="X261" s="33"/>
      <c r="Y261" s="33"/>
      <c r="Z261" s="33"/>
      <c r="AA261" s="33"/>
      <c r="AB261" s="34"/>
      <c r="AC261" s="34"/>
      <c r="AD261" s="34"/>
      <c r="AE261" s="34"/>
      <c r="AF261" s="34"/>
      <c r="AG261" s="34"/>
      <c r="AH261" s="34"/>
      <c r="AI261" s="34"/>
    </row>
    <row r="262" spans="1:35">
      <c r="A262" s="32">
        <v>38605</v>
      </c>
      <c r="B262" s="30" t="s">
        <v>629</v>
      </c>
      <c r="C262" s="30">
        <v>23144077</v>
      </c>
      <c r="D262" s="31">
        <v>19755709.268433046</v>
      </c>
      <c r="E262" s="31">
        <v>0</v>
      </c>
      <c r="F262" s="31">
        <v>2124.6243368082351</v>
      </c>
      <c r="G262" s="31">
        <v>0</v>
      </c>
      <c r="H262" s="31">
        <v>0</v>
      </c>
      <c r="I262" s="46">
        <f t="shared" si="9"/>
        <v>2124.6243368082351</v>
      </c>
      <c r="J262" s="31"/>
      <c r="K262" s="31">
        <v>1350982.5070492562</v>
      </c>
      <c r="L262" s="31">
        <v>0</v>
      </c>
      <c r="M262" s="31">
        <v>8558629.2872432135</v>
      </c>
      <c r="N262" s="31">
        <v>1565848.8399999999</v>
      </c>
      <c r="O262" s="46">
        <f t="shared" si="10"/>
        <v>11475460.63429247</v>
      </c>
      <c r="P262" s="31"/>
      <c r="Q262" s="46">
        <f t="shared" si="11"/>
        <v>-267240.52033142303</v>
      </c>
      <c r="R262" s="31">
        <v>-369665</v>
      </c>
      <c r="S262" s="31">
        <v>-636905.52033142303</v>
      </c>
      <c r="T262" s="33"/>
      <c r="U262" s="33"/>
      <c r="V262" s="33"/>
      <c r="W262" s="33"/>
      <c r="X262" s="33"/>
      <c r="Y262" s="33"/>
      <c r="Z262" s="33"/>
      <c r="AA262" s="33"/>
      <c r="AB262" s="34"/>
      <c r="AC262" s="34"/>
      <c r="AD262" s="34"/>
      <c r="AE262" s="34"/>
      <c r="AF262" s="34"/>
      <c r="AG262" s="34"/>
      <c r="AH262" s="34"/>
      <c r="AI262" s="34"/>
    </row>
    <row r="263" spans="1:35">
      <c r="A263" s="32">
        <v>38610</v>
      </c>
      <c r="B263" s="30" t="s">
        <v>630</v>
      </c>
      <c r="C263" s="30">
        <v>17980947</v>
      </c>
      <c r="D263" s="31">
        <v>15475507.826395199</v>
      </c>
      <c r="E263" s="31">
        <v>0</v>
      </c>
      <c r="F263" s="31">
        <v>1664.3107824635877</v>
      </c>
      <c r="G263" s="31">
        <v>0</v>
      </c>
      <c r="H263" s="31">
        <v>0</v>
      </c>
      <c r="I263" s="46">
        <f t="shared" ref="I263:I312" si="12">SUM(E263:H263)</f>
        <v>1664.3107824635877</v>
      </c>
      <c r="J263" s="31"/>
      <c r="K263" s="31">
        <v>1058283.4407232474</v>
      </c>
      <c r="L263" s="31">
        <v>0</v>
      </c>
      <c r="M263" s="31">
        <v>6704347.0975514809</v>
      </c>
      <c r="N263" s="31">
        <v>303744.02</v>
      </c>
      <c r="O263" s="46">
        <f t="shared" ref="O263:O312" si="13">SUM(K263:N263)</f>
        <v>8066374.5582747273</v>
      </c>
      <c r="P263" s="31"/>
      <c r="Q263" s="46">
        <f t="shared" ref="Q263:Q312" si="14">S263-R263</f>
        <v>-209341.13941617298</v>
      </c>
      <c r="R263" s="31">
        <v>-67030</v>
      </c>
      <c r="S263" s="31">
        <v>-276371.13941617298</v>
      </c>
      <c r="T263" s="33"/>
      <c r="U263" s="33"/>
      <c r="V263" s="33"/>
      <c r="W263" s="33"/>
      <c r="X263" s="33"/>
      <c r="Y263" s="33"/>
      <c r="Z263" s="33"/>
      <c r="AA263" s="33"/>
      <c r="AB263" s="34"/>
      <c r="AC263" s="34"/>
      <c r="AD263" s="34"/>
      <c r="AE263" s="34"/>
      <c r="AF263" s="34"/>
      <c r="AG263" s="34"/>
      <c r="AH263" s="34"/>
      <c r="AI263" s="34"/>
    </row>
    <row r="264" spans="1:35">
      <c r="A264" s="32">
        <v>38620</v>
      </c>
      <c r="B264" s="30" t="s">
        <v>631</v>
      </c>
      <c r="C264" s="30">
        <v>14646449</v>
      </c>
      <c r="D264" s="31">
        <v>12161455.111861385</v>
      </c>
      <c r="E264" s="31">
        <v>0</v>
      </c>
      <c r="F264" s="31">
        <v>1307.9016502644113</v>
      </c>
      <c r="G264" s="31">
        <v>0</v>
      </c>
      <c r="H264" s="31">
        <v>0</v>
      </c>
      <c r="I264" s="46">
        <f t="shared" si="12"/>
        <v>1307.9016502644113</v>
      </c>
      <c r="J264" s="31"/>
      <c r="K264" s="31">
        <v>831653.96340254578</v>
      </c>
      <c r="L264" s="31">
        <v>0</v>
      </c>
      <c r="M264" s="31">
        <v>5268623.3395984396</v>
      </c>
      <c r="N264" s="31">
        <v>1086184.94</v>
      </c>
      <c r="O264" s="46">
        <f t="shared" si="13"/>
        <v>7186462.2430009861</v>
      </c>
      <c r="P264" s="31"/>
      <c r="Q264" s="46">
        <f t="shared" si="14"/>
        <v>-164511.11450792709</v>
      </c>
      <c r="R264" s="31">
        <v>-234939</v>
      </c>
      <c r="S264" s="31">
        <v>-399450.11450792709</v>
      </c>
      <c r="T264" s="33"/>
      <c r="U264" s="33"/>
      <c r="V264" s="33"/>
      <c r="W264" s="33"/>
      <c r="X264" s="33"/>
      <c r="Y264" s="33"/>
      <c r="Z264" s="33"/>
      <c r="AA264" s="33"/>
      <c r="AB264" s="34"/>
      <c r="AC264" s="34"/>
      <c r="AD264" s="34"/>
      <c r="AE264" s="34"/>
      <c r="AF264" s="34"/>
      <c r="AG264" s="34"/>
      <c r="AH264" s="34"/>
      <c r="AI264" s="34"/>
    </row>
    <row r="265" spans="1:35">
      <c r="A265" s="32">
        <v>38700</v>
      </c>
      <c r="B265" s="30" t="s">
        <v>632</v>
      </c>
      <c r="C265" s="30">
        <v>26980726</v>
      </c>
      <c r="D265" s="31">
        <v>22720342.61215429</v>
      </c>
      <c r="E265" s="31">
        <v>0</v>
      </c>
      <c r="F265" s="31">
        <v>2443.4553920918288</v>
      </c>
      <c r="G265" s="31">
        <v>0</v>
      </c>
      <c r="H265" s="31">
        <v>893455.54</v>
      </c>
      <c r="I265" s="46">
        <f t="shared" si="12"/>
        <v>895898.99539209192</v>
      </c>
      <c r="J265" s="31"/>
      <c r="K265" s="31">
        <v>1553717.2545196121</v>
      </c>
      <c r="L265" s="31">
        <v>0</v>
      </c>
      <c r="M265" s="31">
        <v>9842977.1882618777</v>
      </c>
      <c r="N265" s="31">
        <v>1000969.76</v>
      </c>
      <c r="O265" s="46">
        <f t="shared" si="13"/>
        <v>12397664.202781489</v>
      </c>
      <c r="P265" s="31"/>
      <c r="Q265" s="46">
        <f t="shared" si="14"/>
        <v>-307343.88149305084</v>
      </c>
      <c r="R265" s="31">
        <v>23169</v>
      </c>
      <c r="S265" s="31">
        <v>-284174.88149305084</v>
      </c>
      <c r="T265" s="33"/>
      <c r="U265" s="33"/>
      <c r="V265" s="33"/>
      <c r="W265" s="33"/>
      <c r="X265" s="33"/>
      <c r="Y265" s="33"/>
      <c r="Z265" s="33"/>
      <c r="AA265" s="33"/>
      <c r="AB265" s="34"/>
      <c r="AC265" s="34"/>
      <c r="AD265" s="34"/>
      <c r="AE265" s="34"/>
      <c r="AF265" s="34"/>
      <c r="AG265" s="34"/>
      <c r="AH265" s="34"/>
      <c r="AI265" s="34"/>
    </row>
    <row r="266" spans="1:35">
      <c r="A266" s="32">
        <v>38701</v>
      </c>
      <c r="B266" s="30" t="s">
        <v>633</v>
      </c>
      <c r="C266" s="30">
        <v>1581166</v>
      </c>
      <c r="D266" s="31">
        <v>1350505.6232975121</v>
      </c>
      <c r="E266" s="31">
        <v>0</v>
      </c>
      <c r="F266" s="31">
        <v>145.23994441058551</v>
      </c>
      <c r="G266" s="31">
        <v>0</v>
      </c>
      <c r="H266" s="31">
        <v>0</v>
      </c>
      <c r="I266" s="46">
        <f t="shared" si="12"/>
        <v>145.23994441058551</v>
      </c>
      <c r="J266" s="31"/>
      <c r="K266" s="31">
        <v>92353.561438667457</v>
      </c>
      <c r="L266" s="31">
        <v>0</v>
      </c>
      <c r="M266" s="31">
        <v>585070.41474325804</v>
      </c>
      <c r="N266" s="31">
        <v>93940.140000000014</v>
      </c>
      <c r="O266" s="46">
        <f t="shared" si="13"/>
        <v>771364.11618192552</v>
      </c>
      <c r="P266" s="31"/>
      <c r="Q266" s="46">
        <f t="shared" si="14"/>
        <v>-18268.640552005047</v>
      </c>
      <c r="R266" s="31">
        <v>-22132</v>
      </c>
      <c r="S266" s="31">
        <v>-40400.640552005047</v>
      </c>
      <c r="T266" s="33"/>
      <c r="U266" s="33"/>
      <c r="V266" s="33"/>
      <c r="W266" s="33"/>
      <c r="X266" s="33"/>
      <c r="Y266" s="33"/>
      <c r="Z266" s="33"/>
      <c r="AA266" s="33"/>
      <c r="AB266" s="34"/>
      <c r="AC266" s="34"/>
      <c r="AD266" s="34"/>
      <c r="AE266" s="34"/>
      <c r="AF266" s="34"/>
      <c r="AG266" s="34"/>
      <c r="AH266" s="34"/>
      <c r="AI266" s="34"/>
    </row>
    <row r="267" spans="1:35">
      <c r="A267" s="32">
        <v>38800</v>
      </c>
      <c r="B267" s="30" t="s">
        <v>634</v>
      </c>
      <c r="C267" s="30">
        <v>45915902</v>
      </c>
      <c r="D267" s="31">
        <v>38855529.318442918</v>
      </c>
      <c r="E267" s="31">
        <v>0</v>
      </c>
      <c r="F267" s="31">
        <v>4178.7112187859257</v>
      </c>
      <c r="G267" s="31">
        <v>0</v>
      </c>
      <c r="H267" s="31">
        <v>657488.18999999994</v>
      </c>
      <c r="I267" s="46">
        <f t="shared" si="12"/>
        <v>661666.9012187859</v>
      </c>
      <c r="J267" s="31"/>
      <c r="K267" s="31">
        <v>2657112.4413792328</v>
      </c>
      <c r="L267" s="31">
        <v>0</v>
      </c>
      <c r="M267" s="31">
        <v>16833112.376826271</v>
      </c>
      <c r="N267" s="31">
        <v>1399284.7000000002</v>
      </c>
      <c r="O267" s="46">
        <f t="shared" si="13"/>
        <v>20889509.518205505</v>
      </c>
      <c r="P267" s="31"/>
      <c r="Q267" s="46">
        <f t="shared" si="14"/>
        <v>-525608.66458901763</v>
      </c>
      <c r="R267" s="31">
        <v>-115486</v>
      </c>
      <c r="S267" s="31">
        <v>-641094.66458901763</v>
      </c>
      <c r="T267" s="33"/>
      <c r="U267" s="33"/>
      <c r="V267" s="33"/>
      <c r="W267" s="33"/>
      <c r="X267" s="33"/>
      <c r="Y267" s="33"/>
      <c r="Z267" s="33"/>
      <c r="AA267" s="33"/>
      <c r="AB267" s="34"/>
      <c r="AC267" s="34"/>
      <c r="AD267" s="34"/>
      <c r="AE267" s="34"/>
      <c r="AF267" s="34"/>
      <c r="AG267" s="34"/>
      <c r="AH267" s="34"/>
      <c r="AI267" s="34"/>
    </row>
    <row r="268" spans="1:35">
      <c r="A268" s="32">
        <v>38801</v>
      </c>
      <c r="B268" s="30" t="s">
        <v>635</v>
      </c>
      <c r="C268" s="30">
        <v>3788251</v>
      </c>
      <c r="D268" s="31">
        <v>3470685.3826795905</v>
      </c>
      <c r="E268" s="31">
        <v>0</v>
      </c>
      <c r="F268" s="31">
        <v>373.25429807108992</v>
      </c>
      <c r="G268" s="31">
        <v>0</v>
      </c>
      <c r="H268" s="31">
        <v>824524.06</v>
      </c>
      <c r="I268" s="46">
        <f t="shared" si="12"/>
        <v>824897.3142980712</v>
      </c>
      <c r="J268" s="31"/>
      <c r="K268" s="31">
        <v>237340.79415306303</v>
      </c>
      <c r="L268" s="31">
        <v>0</v>
      </c>
      <c r="M268" s="31">
        <v>1503581.1798426991</v>
      </c>
      <c r="N268" s="31">
        <v>0</v>
      </c>
      <c r="O268" s="46">
        <f t="shared" si="13"/>
        <v>1740921.9739957622</v>
      </c>
      <c r="P268" s="31"/>
      <c r="Q268" s="46">
        <f t="shared" si="14"/>
        <v>-46948.851664905495</v>
      </c>
      <c r="R268" s="31">
        <v>195755</v>
      </c>
      <c r="S268" s="31">
        <v>148806.14833509451</v>
      </c>
      <c r="T268" s="33"/>
      <c r="U268" s="33"/>
      <c r="V268" s="33"/>
      <c r="W268" s="33"/>
      <c r="X268" s="33"/>
      <c r="Y268" s="33"/>
      <c r="Z268" s="33"/>
      <c r="AA268" s="33"/>
      <c r="AB268" s="34"/>
      <c r="AC268" s="34"/>
      <c r="AD268" s="34"/>
      <c r="AE268" s="34"/>
      <c r="AF268" s="34"/>
      <c r="AG268" s="34"/>
      <c r="AH268" s="34"/>
      <c r="AI268" s="34"/>
    </row>
    <row r="269" spans="1:35">
      <c r="A269" s="32">
        <v>38900</v>
      </c>
      <c r="B269" s="30" t="s">
        <v>636</v>
      </c>
      <c r="C269" s="30">
        <v>9625201</v>
      </c>
      <c r="D269" s="31">
        <v>8351698.2473212071</v>
      </c>
      <c r="E269" s="31">
        <v>0</v>
      </c>
      <c r="F269" s="31">
        <v>898.18190733808422</v>
      </c>
      <c r="G269" s="31">
        <v>0</v>
      </c>
      <c r="H269" s="31">
        <v>0</v>
      </c>
      <c r="I269" s="46">
        <f t="shared" si="12"/>
        <v>898.18190733808422</v>
      </c>
      <c r="J269" s="31"/>
      <c r="K269" s="31">
        <v>571125.92750621855</v>
      </c>
      <c r="L269" s="31">
        <v>0</v>
      </c>
      <c r="M269" s="31">
        <v>3618148.3212057985</v>
      </c>
      <c r="N269" s="31">
        <v>394464.96000000008</v>
      </c>
      <c r="O269" s="46">
        <f t="shared" si="13"/>
        <v>4583739.2087120172</v>
      </c>
      <c r="P269" s="31"/>
      <c r="Q269" s="46">
        <f t="shared" si="14"/>
        <v>-112975.54871742206</v>
      </c>
      <c r="R269" s="31">
        <v>-97970</v>
      </c>
      <c r="S269" s="31">
        <v>-210945.54871742206</v>
      </c>
      <c r="T269" s="33"/>
      <c r="U269" s="33"/>
      <c r="V269" s="33"/>
      <c r="W269" s="33"/>
      <c r="X269" s="33"/>
      <c r="Y269" s="33"/>
      <c r="Z269" s="33"/>
      <c r="AA269" s="33"/>
      <c r="AB269" s="34"/>
      <c r="AC269" s="34"/>
      <c r="AD269" s="34"/>
      <c r="AE269" s="34"/>
      <c r="AF269" s="34"/>
      <c r="AG269" s="34"/>
      <c r="AH269" s="34"/>
      <c r="AI269" s="34"/>
    </row>
    <row r="270" spans="1:35">
      <c r="A270" s="32">
        <v>39000</v>
      </c>
      <c r="B270" s="30" t="s">
        <v>637</v>
      </c>
      <c r="C270" s="30">
        <v>477021010</v>
      </c>
      <c r="D270" s="31">
        <v>394819991.70304614</v>
      </c>
      <c r="E270" s="31">
        <v>0</v>
      </c>
      <c r="F270" s="31">
        <v>42460.848023725521</v>
      </c>
      <c r="G270" s="31">
        <v>0</v>
      </c>
      <c r="H270" s="31">
        <v>17376308.460000001</v>
      </c>
      <c r="I270" s="46">
        <f t="shared" si="12"/>
        <v>17418769.308023725</v>
      </c>
      <c r="J270" s="31"/>
      <c r="K270" s="31">
        <v>26999532.068199087</v>
      </c>
      <c r="L270" s="31">
        <v>0</v>
      </c>
      <c r="M270" s="31">
        <v>171045135.44402692</v>
      </c>
      <c r="N270" s="31">
        <v>26356879.789999999</v>
      </c>
      <c r="O270" s="46">
        <f t="shared" si="13"/>
        <v>224401547.30222601</v>
      </c>
      <c r="P270" s="31"/>
      <c r="Q270" s="46">
        <f t="shared" si="14"/>
        <v>-5340830.8108814023</v>
      </c>
      <c r="R270" s="31">
        <v>-927299</v>
      </c>
      <c r="S270" s="31">
        <v>-6268129.8108814023</v>
      </c>
      <c r="T270" s="33"/>
      <c r="U270" s="33"/>
      <c r="V270" s="33"/>
      <c r="W270" s="33"/>
      <c r="X270" s="33"/>
      <c r="Y270" s="33"/>
      <c r="Z270" s="33"/>
      <c r="AA270" s="33"/>
      <c r="AB270" s="34"/>
      <c r="AC270" s="34"/>
      <c r="AD270" s="34"/>
      <c r="AE270" s="34"/>
      <c r="AF270" s="34"/>
      <c r="AG270" s="34"/>
      <c r="AH270" s="34"/>
      <c r="AI270" s="34"/>
    </row>
    <row r="271" spans="1:35">
      <c r="A271" s="32">
        <v>39100</v>
      </c>
      <c r="B271" s="30" t="s">
        <v>638</v>
      </c>
      <c r="C271" s="30">
        <v>68727085</v>
      </c>
      <c r="D271" s="31">
        <v>55355517.182721652</v>
      </c>
      <c r="E271" s="31">
        <v>0</v>
      </c>
      <c r="F271" s="31">
        <v>5953.1996349410401</v>
      </c>
      <c r="G271" s="31">
        <v>0</v>
      </c>
      <c r="H271" s="31">
        <v>0</v>
      </c>
      <c r="I271" s="46">
        <f t="shared" si="12"/>
        <v>5953.1996349410401</v>
      </c>
      <c r="J271" s="31"/>
      <c r="K271" s="31">
        <v>3785454.4111358738</v>
      </c>
      <c r="L271" s="31">
        <v>0</v>
      </c>
      <c r="M271" s="31">
        <v>23981288.299160987</v>
      </c>
      <c r="N271" s="31">
        <v>6631875.5299999993</v>
      </c>
      <c r="O271" s="46">
        <f t="shared" si="13"/>
        <v>34398618.240296863</v>
      </c>
      <c r="P271" s="31"/>
      <c r="Q271" s="46">
        <f t="shared" si="14"/>
        <v>-748808.22012445703</v>
      </c>
      <c r="R271" s="31">
        <v>-1379396</v>
      </c>
      <c r="S271" s="31">
        <v>-2128204.220124457</v>
      </c>
      <c r="T271" s="33"/>
      <c r="U271" s="33"/>
      <c r="V271" s="33"/>
      <c r="W271" s="33"/>
      <c r="X271" s="33"/>
      <c r="Y271" s="33"/>
      <c r="Z271" s="33"/>
      <c r="AA271" s="33"/>
      <c r="AB271" s="34"/>
      <c r="AC271" s="34"/>
      <c r="AD271" s="34"/>
      <c r="AE271" s="34"/>
      <c r="AF271" s="34"/>
      <c r="AG271" s="34"/>
      <c r="AH271" s="34"/>
      <c r="AI271" s="34"/>
    </row>
    <row r="272" spans="1:35">
      <c r="A272" s="32">
        <v>39101</v>
      </c>
      <c r="B272" s="30" t="s">
        <v>639</v>
      </c>
      <c r="C272" s="30">
        <v>5792209</v>
      </c>
      <c r="D272" s="31">
        <v>5696742.5036097504</v>
      </c>
      <c r="E272" s="31">
        <v>0</v>
      </c>
      <c r="F272" s="31">
        <v>612.65514887483539</v>
      </c>
      <c r="G272" s="31">
        <v>0</v>
      </c>
      <c r="H272" s="31">
        <v>1566846.73</v>
      </c>
      <c r="I272" s="46">
        <f t="shared" si="12"/>
        <v>1567459.3851488747</v>
      </c>
      <c r="J272" s="31"/>
      <c r="K272" s="31">
        <v>389568.34610440879</v>
      </c>
      <c r="L272" s="31">
        <v>0</v>
      </c>
      <c r="M272" s="31">
        <v>2467960.1985627571</v>
      </c>
      <c r="N272" s="31">
        <v>0</v>
      </c>
      <c r="O272" s="46">
        <f t="shared" si="13"/>
        <v>2857528.5446671657</v>
      </c>
      <c r="P272" s="31"/>
      <c r="Q272" s="46">
        <f t="shared" si="14"/>
        <v>-77061.284638675512</v>
      </c>
      <c r="R272" s="31">
        <v>348799</v>
      </c>
      <c r="S272" s="31">
        <v>271737.71536132449</v>
      </c>
      <c r="T272" s="33"/>
      <c r="U272" s="33"/>
      <c r="V272" s="33"/>
      <c r="W272" s="33"/>
      <c r="X272" s="33"/>
      <c r="Y272" s="33"/>
      <c r="Z272" s="33"/>
      <c r="AA272" s="33"/>
      <c r="AB272" s="34"/>
      <c r="AC272" s="34"/>
      <c r="AD272" s="34"/>
      <c r="AE272" s="34"/>
      <c r="AF272" s="34"/>
      <c r="AG272" s="34"/>
      <c r="AH272" s="34"/>
      <c r="AI272" s="34"/>
    </row>
    <row r="273" spans="1:35">
      <c r="A273" s="32">
        <v>39105</v>
      </c>
      <c r="B273" s="30" t="s">
        <v>640</v>
      </c>
      <c r="C273" s="30">
        <v>26774696</v>
      </c>
      <c r="D273" s="31">
        <v>22228127.619377881</v>
      </c>
      <c r="E273" s="31">
        <v>0</v>
      </c>
      <c r="F273" s="31">
        <v>2390.5201478344188</v>
      </c>
      <c r="G273" s="31">
        <v>0</v>
      </c>
      <c r="H273" s="31">
        <v>0</v>
      </c>
      <c r="I273" s="46">
        <f t="shared" si="12"/>
        <v>2390.5201478344188</v>
      </c>
      <c r="J273" s="31"/>
      <c r="K273" s="31">
        <v>1520057.379802383</v>
      </c>
      <c r="L273" s="31">
        <v>0</v>
      </c>
      <c r="M273" s="31">
        <v>9629738.0174682997</v>
      </c>
      <c r="N273" s="31">
        <v>3191026.4899999998</v>
      </c>
      <c r="O273" s="46">
        <f t="shared" si="13"/>
        <v>14340821.887270683</v>
      </c>
      <c r="P273" s="31"/>
      <c r="Q273" s="46">
        <f t="shared" si="14"/>
        <v>-300685.55513664964</v>
      </c>
      <c r="R273" s="31">
        <v>-730550</v>
      </c>
      <c r="S273" s="31">
        <v>-1031235.5551366496</v>
      </c>
      <c r="T273" s="33"/>
      <c r="U273" s="33"/>
      <c r="V273" s="33"/>
      <c r="W273" s="33"/>
      <c r="X273" s="33"/>
      <c r="Y273" s="33"/>
      <c r="Z273" s="33"/>
      <c r="AA273" s="33"/>
      <c r="AB273" s="34"/>
      <c r="AC273" s="34"/>
      <c r="AD273" s="34"/>
      <c r="AE273" s="34"/>
      <c r="AF273" s="34"/>
      <c r="AG273" s="34"/>
      <c r="AH273" s="34"/>
      <c r="AI273" s="34"/>
    </row>
    <row r="274" spans="1:35">
      <c r="A274" s="32">
        <v>39200</v>
      </c>
      <c r="B274" s="30" t="s">
        <v>641</v>
      </c>
      <c r="C274" s="30">
        <v>1971459508</v>
      </c>
      <c r="D274" s="31">
        <v>1688971688.4609945</v>
      </c>
      <c r="E274" s="31">
        <v>0</v>
      </c>
      <c r="F274" s="31">
        <v>181640.16922811687</v>
      </c>
      <c r="G274" s="31">
        <v>0</v>
      </c>
      <c r="H274" s="31">
        <v>109656184.16</v>
      </c>
      <c r="I274" s="46">
        <f t="shared" si="12"/>
        <v>109837824.32922812</v>
      </c>
      <c r="J274" s="31"/>
      <c r="K274" s="31">
        <v>115499331.78930785</v>
      </c>
      <c r="L274" s="31">
        <v>0</v>
      </c>
      <c r="M274" s="31">
        <v>731701527.25963497</v>
      </c>
      <c r="N274" s="31">
        <v>35570314.719999991</v>
      </c>
      <c r="O274" s="46">
        <f t="shared" si="13"/>
        <v>882771173.76894283</v>
      </c>
      <c r="P274" s="31"/>
      <c r="Q274" s="46">
        <f t="shared" si="14"/>
        <v>-22847151.139449164</v>
      </c>
      <c r="R274" s="31">
        <v>20299979</v>
      </c>
      <c r="S274" s="31">
        <v>-2547172.1394491643</v>
      </c>
      <c r="T274" s="33"/>
      <c r="U274" s="33"/>
      <c r="V274" s="33"/>
      <c r="W274" s="33"/>
      <c r="X274" s="33"/>
      <c r="Y274" s="33"/>
      <c r="Z274" s="33"/>
      <c r="AA274" s="33"/>
      <c r="AB274" s="34"/>
      <c r="AC274" s="34"/>
      <c r="AD274" s="34"/>
      <c r="AE274" s="34"/>
      <c r="AF274" s="34"/>
      <c r="AG274" s="34"/>
      <c r="AH274" s="34"/>
      <c r="AI274" s="34"/>
    </row>
    <row r="275" spans="1:35">
      <c r="A275" s="32">
        <v>39201</v>
      </c>
      <c r="B275" s="30" t="s">
        <v>642</v>
      </c>
      <c r="C275" s="30">
        <v>6046700</v>
      </c>
      <c r="D275" s="31">
        <v>5215396.1187452115</v>
      </c>
      <c r="E275" s="31">
        <v>0</v>
      </c>
      <c r="F275" s="31">
        <v>560.88884596813011</v>
      </c>
      <c r="G275" s="31">
        <v>0</v>
      </c>
      <c r="H275" s="31">
        <v>122247.98000000001</v>
      </c>
      <c r="I275" s="46">
        <f t="shared" si="12"/>
        <v>122808.86884596814</v>
      </c>
      <c r="J275" s="31"/>
      <c r="K275" s="31">
        <v>356651.76481991028</v>
      </c>
      <c r="L275" s="31">
        <v>0</v>
      </c>
      <c r="M275" s="31">
        <v>2259429.8770023766</v>
      </c>
      <c r="N275" s="31">
        <v>94339.75</v>
      </c>
      <c r="O275" s="46">
        <f t="shared" si="13"/>
        <v>2710421.3918222869</v>
      </c>
      <c r="P275" s="31"/>
      <c r="Q275" s="46">
        <f t="shared" si="14"/>
        <v>-70549.990625539678</v>
      </c>
      <c r="R275" s="31">
        <v>11697</v>
      </c>
      <c r="S275" s="31">
        <v>-58852.990625539678</v>
      </c>
      <c r="T275" s="33"/>
      <c r="U275" s="33"/>
      <c r="V275" s="33"/>
      <c r="W275" s="33"/>
      <c r="X275" s="33"/>
      <c r="Y275" s="33"/>
      <c r="Z275" s="33"/>
      <c r="AA275" s="33"/>
      <c r="AB275" s="34"/>
      <c r="AC275" s="34"/>
      <c r="AD275" s="34"/>
      <c r="AE275" s="34"/>
      <c r="AF275" s="34"/>
      <c r="AG275" s="34"/>
      <c r="AH275" s="34"/>
      <c r="AI275" s="34"/>
    </row>
    <row r="276" spans="1:35">
      <c r="A276" s="32">
        <v>39204</v>
      </c>
      <c r="B276" s="30" t="s">
        <v>643</v>
      </c>
      <c r="C276" s="30">
        <v>5162785</v>
      </c>
      <c r="D276" s="31">
        <v>5716377.8883316405</v>
      </c>
      <c r="E276" s="31">
        <v>0</v>
      </c>
      <c r="F276" s="31">
        <v>614.76681851194019</v>
      </c>
      <c r="G276" s="31">
        <v>0</v>
      </c>
      <c r="H276" s="31">
        <v>2740651.34</v>
      </c>
      <c r="I276" s="46">
        <f t="shared" si="12"/>
        <v>2741266.1068185116</v>
      </c>
      <c r="J276" s="31"/>
      <c r="K276" s="31">
        <v>390911.09112100839</v>
      </c>
      <c r="L276" s="31">
        <v>0</v>
      </c>
      <c r="M276" s="31">
        <v>2476466.6424022629</v>
      </c>
      <c r="N276" s="31">
        <v>0</v>
      </c>
      <c r="O276" s="46">
        <f t="shared" si="13"/>
        <v>2867377.733523271</v>
      </c>
      <c r="P276" s="31"/>
      <c r="Q276" s="46">
        <f t="shared" si="14"/>
        <v>-77326.89568473713</v>
      </c>
      <c r="R276" s="31">
        <v>606811</v>
      </c>
      <c r="S276" s="31">
        <v>529484.10431526287</v>
      </c>
      <c r="T276" s="33"/>
      <c r="U276" s="33"/>
      <c r="V276" s="33"/>
      <c r="W276" s="33"/>
      <c r="X276" s="33"/>
      <c r="Y276" s="33"/>
      <c r="Z276" s="33"/>
      <c r="AA276" s="33"/>
      <c r="AB276" s="34"/>
      <c r="AC276" s="34"/>
      <c r="AD276" s="34"/>
      <c r="AE276" s="34"/>
      <c r="AF276" s="34"/>
      <c r="AG276" s="34"/>
      <c r="AH276" s="34"/>
      <c r="AI276" s="34"/>
    </row>
    <row r="277" spans="1:35">
      <c r="A277" s="32">
        <v>39205</v>
      </c>
      <c r="B277" s="30" t="s">
        <v>644</v>
      </c>
      <c r="C277" s="30">
        <v>145956593</v>
      </c>
      <c r="D277" s="31">
        <v>132949040.70858362</v>
      </c>
      <c r="E277" s="31">
        <v>0</v>
      </c>
      <c r="F277" s="31">
        <v>14297.981761992005</v>
      </c>
      <c r="G277" s="31">
        <v>0</v>
      </c>
      <c r="H277" s="31">
        <v>10309680.210000001</v>
      </c>
      <c r="I277" s="46">
        <f t="shared" si="12"/>
        <v>10323978.191761993</v>
      </c>
      <c r="J277" s="31"/>
      <c r="K277" s="31">
        <v>9091641.7137435619</v>
      </c>
      <c r="L277" s="31">
        <v>0</v>
      </c>
      <c r="M277" s="31">
        <v>57596594.059771009</v>
      </c>
      <c r="N277" s="31">
        <v>0</v>
      </c>
      <c r="O277" s="46">
        <f t="shared" si="13"/>
        <v>66688235.773514569</v>
      </c>
      <c r="P277" s="31"/>
      <c r="Q277" s="46">
        <f t="shared" si="14"/>
        <v>-1798435.6196842398</v>
      </c>
      <c r="R277" s="31">
        <v>2177837</v>
      </c>
      <c r="S277" s="31">
        <v>379401.38031576015</v>
      </c>
      <c r="T277" s="33"/>
      <c r="U277" s="33"/>
      <c r="V277" s="33"/>
      <c r="W277" s="33"/>
      <c r="X277" s="33"/>
      <c r="Y277" s="33"/>
      <c r="Z277" s="33"/>
      <c r="AA277" s="33"/>
      <c r="AB277" s="34"/>
      <c r="AC277" s="34"/>
      <c r="AD277" s="34"/>
      <c r="AE277" s="34"/>
      <c r="AF277" s="34"/>
      <c r="AG277" s="34"/>
      <c r="AH277" s="34"/>
      <c r="AI277" s="34"/>
    </row>
    <row r="278" spans="1:35">
      <c r="A278" s="32">
        <v>39208</v>
      </c>
      <c r="B278" s="30" t="s">
        <v>645</v>
      </c>
      <c r="C278" s="30">
        <v>11860088</v>
      </c>
      <c r="D278" s="31">
        <v>10221742.258588377</v>
      </c>
      <c r="E278" s="31">
        <v>0</v>
      </c>
      <c r="F278" s="31">
        <v>1099.2954456779869</v>
      </c>
      <c r="G278" s="31">
        <v>0</v>
      </c>
      <c r="H278" s="31">
        <v>0</v>
      </c>
      <c r="I278" s="46">
        <f t="shared" si="12"/>
        <v>1099.2954456779869</v>
      </c>
      <c r="J278" s="31"/>
      <c r="K278" s="31">
        <v>699007.76879029092</v>
      </c>
      <c r="L278" s="31">
        <v>0</v>
      </c>
      <c r="M278" s="31">
        <v>4428294.467739542</v>
      </c>
      <c r="N278" s="31">
        <v>190723.90999999997</v>
      </c>
      <c r="O278" s="46">
        <f t="shared" si="13"/>
        <v>5318026.1465298329</v>
      </c>
      <c r="P278" s="31"/>
      <c r="Q278" s="46">
        <f t="shared" si="14"/>
        <v>-138272.10853768163</v>
      </c>
      <c r="R278" s="31">
        <v>-39230</v>
      </c>
      <c r="S278" s="31">
        <v>-177502.10853768163</v>
      </c>
      <c r="T278" s="33"/>
      <c r="U278" s="33"/>
      <c r="V278" s="33"/>
      <c r="W278" s="33"/>
      <c r="X278" s="33"/>
      <c r="Y278" s="33"/>
      <c r="Z278" s="33"/>
      <c r="AA278" s="33"/>
      <c r="AB278" s="34"/>
      <c r="AC278" s="34"/>
      <c r="AD278" s="34"/>
      <c r="AE278" s="34"/>
      <c r="AF278" s="34"/>
      <c r="AG278" s="34"/>
      <c r="AH278" s="34"/>
      <c r="AI278" s="34"/>
    </row>
    <row r="279" spans="1:35">
      <c r="A279" s="32">
        <v>39209</v>
      </c>
      <c r="B279" s="30" t="s">
        <v>646</v>
      </c>
      <c r="C279" s="30">
        <v>6111570</v>
      </c>
      <c r="D279" s="31">
        <v>5106603.4386188276</v>
      </c>
      <c r="E279" s="31">
        <v>0</v>
      </c>
      <c r="F279" s="31">
        <v>549.18878451661976</v>
      </c>
      <c r="G279" s="31">
        <v>0</v>
      </c>
      <c r="H279" s="31">
        <v>224431.61</v>
      </c>
      <c r="I279" s="46">
        <f t="shared" si="12"/>
        <v>224980.79878451661</v>
      </c>
      <c r="J279" s="31"/>
      <c r="K279" s="31">
        <v>349212.05979603884</v>
      </c>
      <c r="L279" s="31">
        <v>0</v>
      </c>
      <c r="M279" s="31">
        <v>2212298.4915303104</v>
      </c>
      <c r="N279" s="31">
        <v>297554.78000000003</v>
      </c>
      <c r="O279" s="46">
        <f t="shared" si="13"/>
        <v>2859065.3313263496</v>
      </c>
      <c r="P279" s="31"/>
      <c r="Q279" s="46">
        <f t="shared" si="14"/>
        <v>-69078.327868015156</v>
      </c>
      <c r="R279" s="31">
        <v>-3404</v>
      </c>
      <c r="S279" s="31">
        <v>-72482.327868015156</v>
      </c>
      <c r="T279" s="33"/>
      <c r="U279" s="33"/>
      <c r="V279" s="33"/>
      <c r="W279" s="33"/>
      <c r="X279" s="33"/>
      <c r="Y279" s="33"/>
      <c r="Z279" s="33"/>
      <c r="AA279" s="33"/>
      <c r="AB279" s="34"/>
      <c r="AC279" s="34"/>
      <c r="AD279" s="34"/>
      <c r="AE279" s="34"/>
      <c r="AF279" s="34"/>
      <c r="AG279" s="34"/>
      <c r="AH279" s="34"/>
      <c r="AI279" s="34"/>
    </row>
    <row r="280" spans="1:35">
      <c r="A280" s="32">
        <v>39300</v>
      </c>
      <c r="B280" s="30" t="s">
        <v>647</v>
      </c>
      <c r="C280" s="30">
        <v>26150045</v>
      </c>
      <c r="D280" s="31">
        <v>20457228.980735462</v>
      </c>
      <c r="E280" s="31">
        <v>0</v>
      </c>
      <c r="F280" s="31">
        <v>2200.069158881211</v>
      </c>
      <c r="G280" s="31">
        <v>0</v>
      </c>
      <c r="H280" s="31">
        <v>0</v>
      </c>
      <c r="I280" s="46">
        <f t="shared" si="12"/>
        <v>2200.069158881211</v>
      </c>
      <c r="J280" s="31"/>
      <c r="K280" s="31">
        <v>1398955.5219028622</v>
      </c>
      <c r="L280" s="31">
        <v>0</v>
      </c>
      <c r="M280" s="31">
        <v>8862543.8440794833</v>
      </c>
      <c r="N280" s="31">
        <v>4271440.2</v>
      </c>
      <c r="O280" s="46">
        <f t="shared" si="13"/>
        <v>14532939.565982345</v>
      </c>
      <c r="P280" s="31"/>
      <c r="Q280" s="46">
        <f t="shared" si="14"/>
        <v>-276730.15723230783</v>
      </c>
      <c r="R280" s="31">
        <v>-923202</v>
      </c>
      <c r="S280" s="31">
        <v>-1199932.1572323078</v>
      </c>
      <c r="T280" s="33"/>
      <c r="U280" s="33"/>
      <c r="V280" s="33"/>
      <c r="W280" s="33"/>
      <c r="X280" s="33"/>
      <c r="Y280" s="33"/>
      <c r="Z280" s="33"/>
      <c r="AA280" s="33"/>
      <c r="AB280" s="34"/>
      <c r="AC280" s="34"/>
      <c r="AD280" s="34"/>
      <c r="AE280" s="34"/>
      <c r="AF280" s="34"/>
      <c r="AG280" s="34"/>
      <c r="AH280" s="34"/>
      <c r="AI280" s="34"/>
    </row>
    <row r="281" spans="1:35">
      <c r="A281" s="32">
        <v>39301</v>
      </c>
      <c r="B281" s="30" t="s">
        <v>648</v>
      </c>
      <c r="C281" s="30">
        <v>1875079</v>
      </c>
      <c r="D281" s="31">
        <v>1063488.1848360309</v>
      </c>
      <c r="E281" s="31">
        <v>0</v>
      </c>
      <c r="F281" s="31">
        <v>114.37259694640879</v>
      </c>
      <c r="G281" s="31">
        <v>0</v>
      </c>
      <c r="H281" s="31">
        <v>249072.27999999997</v>
      </c>
      <c r="I281" s="46">
        <f t="shared" si="12"/>
        <v>249186.65259694637</v>
      </c>
      <c r="J281" s="31"/>
      <c r="K281" s="31">
        <v>72725.975638835836</v>
      </c>
      <c r="L281" s="31">
        <v>0</v>
      </c>
      <c r="M281" s="31">
        <v>460727.40527585766</v>
      </c>
      <c r="N281" s="31">
        <v>733329.78</v>
      </c>
      <c r="O281" s="46">
        <f t="shared" si="13"/>
        <v>1266783.1609146935</v>
      </c>
      <c r="P281" s="31"/>
      <c r="Q281" s="46">
        <f t="shared" si="14"/>
        <v>-14386.069005277124</v>
      </c>
      <c r="R281" s="31">
        <v>-84400</v>
      </c>
      <c r="S281" s="31">
        <v>-98786.069005277124</v>
      </c>
      <c r="T281" s="33"/>
      <c r="U281" s="33"/>
      <c r="V281" s="33"/>
      <c r="W281" s="33"/>
      <c r="X281" s="33"/>
      <c r="Y281" s="33"/>
      <c r="Z281" s="33"/>
      <c r="AA281" s="33"/>
      <c r="AB281" s="34"/>
      <c r="AC281" s="34"/>
      <c r="AD281" s="34"/>
      <c r="AE281" s="34"/>
      <c r="AF281" s="34"/>
      <c r="AG281" s="34"/>
      <c r="AH281" s="34"/>
      <c r="AI281" s="34"/>
    </row>
    <row r="282" spans="1:35">
      <c r="A282" s="32">
        <v>39400</v>
      </c>
      <c r="B282" s="30" t="s">
        <v>649</v>
      </c>
      <c r="C282" s="30">
        <v>17845774</v>
      </c>
      <c r="D282" s="31">
        <v>15424676.024190828</v>
      </c>
      <c r="E282" s="31">
        <v>0</v>
      </c>
      <c r="F282" s="31">
        <v>1658.8441696723621</v>
      </c>
      <c r="G282" s="31">
        <v>0</v>
      </c>
      <c r="H282" s="31">
        <v>0</v>
      </c>
      <c r="I282" s="46">
        <f t="shared" si="12"/>
        <v>1658.8441696723621</v>
      </c>
      <c r="J282" s="31"/>
      <c r="K282" s="31">
        <v>1054807.3917456423</v>
      </c>
      <c r="L282" s="31">
        <v>0</v>
      </c>
      <c r="M282" s="31">
        <v>6682325.9281962961</v>
      </c>
      <c r="N282" s="31">
        <v>741341.72000000009</v>
      </c>
      <c r="O282" s="46">
        <f t="shared" si="13"/>
        <v>8478475.0399419386</v>
      </c>
      <c r="P282" s="31"/>
      <c r="Q282" s="46">
        <f t="shared" si="14"/>
        <v>-208653.53529648564</v>
      </c>
      <c r="R282" s="31">
        <v>-181828</v>
      </c>
      <c r="S282" s="31">
        <v>-390481.53529648564</v>
      </c>
      <c r="T282" s="33"/>
      <c r="U282" s="33"/>
      <c r="V282" s="33"/>
      <c r="W282" s="33"/>
      <c r="X282" s="33"/>
      <c r="Y282" s="33"/>
      <c r="Z282" s="33"/>
      <c r="AA282" s="33"/>
      <c r="AB282" s="34"/>
      <c r="AC282" s="34"/>
      <c r="AD282" s="34"/>
      <c r="AE282" s="34"/>
      <c r="AF282" s="34"/>
      <c r="AG282" s="34"/>
      <c r="AH282" s="34"/>
      <c r="AI282" s="34"/>
    </row>
    <row r="283" spans="1:35">
      <c r="A283" s="32">
        <v>39401</v>
      </c>
      <c r="B283" s="30" t="s">
        <v>650</v>
      </c>
      <c r="C283" s="30">
        <v>9358530</v>
      </c>
      <c r="D283" s="31">
        <v>9830554.7851418834</v>
      </c>
      <c r="E283" s="31">
        <v>0</v>
      </c>
      <c r="F283" s="31">
        <v>1057.2253162428105</v>
      </c>
      <c r="G283" s="31">
        <v>0</v>
      </c>
      <c r="H283" s="31">
        <v>4638177.16</v>
      </c>
      <c r="I283" s="46">
        <f t="shared" si="12"/>
        <v>4639234.3853162434</v>
      </c>
      <c r="J283" s="31"/>
      <c r="K283" s="31">
        <v>672256.68251514994</v>
      </c>
      <c r="L283" s="31">
        <v>0</v>
      </c>
      <c r="M283" s="31">
        <v>4258823.2649183758</v>
      </c>
      <c r="N283" s="31">
        <v>0</v>
      </c>
      <c r="O283" s="46">
        <f t="shared" si="13"/>
        <v>4931079.9474335257</v>
      </c>
      <c r="P283" s="31"/>
      <c r="Q283" s="46">
        <f t="shared" si="14"/>
        <v>-132980.42328025121</v>
      </c>
      <c r="R283" s="31">
        <v>1053605</v>
      </c>
      <c r="S283" s="31">
        <v>920624.57671974879</v>
      </c>
      <c r="T283" s="33"/>
      <c r="U283" s="33"/>
      <c r="V283" s="33"/>
      <c r="W283" s="33"/>
      <c r="X283" s="33"/>
      <c r="Y283" s="33"/>
      <c r="Z283" s="33"/>
      <c r="AA283" s="33"/>
      <c r="AB283" s="34"/>
      <c r="AC283" s="34"/>
      <c r="AD283" s="34"/>
      <c r="AE283" s="34"/>
      <c r="AF283" s="34"/>
      <c r="AG283" s="34"/>
      <c r="AH283" s="34"/>
      <c r="AI283" s="34"/>
    </row>
    <row r="284" spans="1:35">
      <c r="A284" s="32">
        <v>39500</v>
      </c>
      <c r="B284" s="30" t="s">
        <v>651</v>
      </c>
      <c r="C284" s="30">
        <v>58945383</v>
      </c>
      <c r="D284" s="31">
        <v>50695093.863950439</v>
      </c>
      <c r="E284" s="31">
        <v>0</v>
      </c>
      <c r="F284" s="31">
        <v>5451.9951782134467</v>
      </c>
      <c r="G284" s="31">
        <v>0</v>
      </c>
      <c r="H284" s="31">
        <v>2044947.52</v>
      </c>
      <c r="I284" s="46">
        <f t="shared" si="12"/>
        <v>2050399.5151782134</v>
      </c>
      <c r="J284" s="31"/>
      <c r="K284" s="31">
        <v>3466754.0923250099</v>
      </c>
      <c r="L284" s="31">
        <v>0</v>
      </c>
      <c r="M284" s="31">
        <v>21962285.189797293</v>
      </c>
      <c r="N284" s="31">
        <v>751934.85999999987</v>
      </c>
      <c r="O284" s="46">
        <f t="shared" si="13"/>
        <v>26180974.142122302</v>
      </c>
      <c r="P284" s="31"/>
      <c r="Q284" s="46">
        <f t="shared" si="14"/>
        <v>-685765.48005609866</v>
      </c>
      <c r="R284" s="31">
        <v>360851</v>
      </c>
      <c r="S284" s="31">
        <v>-324914.48005609866</v>
      </c>
      <c r="T284" s="33"/>
      <c r="U284" s="33"/>
      <c r="V284" s="33"/>
      <c r="W284" s="33"/>
      <c r="X284" s="33"/>
      <c r="Y284" s="33"/>
      <c r="Z284" s="33"/>
      <c r="AA284" s="33"/>
      <c r="AB284" s="34"/>
      <c r="AC284" s="34"/>
      <c r="AD284" s="34"/>
      <c r="AE284" s="34"/>
      <c r="AF284" s="34"/>
      <c r="AG284" s="34"/>
      <c r="AH284" s="34"/>
      <c r="AI284" s="34"/>
    </row>
    <row r="285" spans="1:35">
      <c r="A285" s="32">
        <v>39501</v>
      </c>
      <c r="B285" s="30" t="s">
        <v>652</v>
      </c>
      <c r="C285" s="30">
        <v>1889920</v>
      </c>
      <c r="D285" s="31">
        <v>1557467.1966479651</v>
      </c>
      <c r="E285" s="31">
        <v>0</v>
      </c>
      <c r="F285" s="31">
        <v>167.49744831819277</v>
      </c>
      <c r="G285" s="31">
        <v>0</v>
      </c>
      <c r="H285" s="31">
        <v>22435.670000000006</v>
      </c>
      <c r="I285" s="46">
        <f t="shared" si="12"/>
        <v>22603.1674483182</v>
      </c>
      <c r="J285" s="31"/>
      <c r="K285" s="31">
        <v>106506.41562037679</v>
      </c>
      <c r="L285" s="31">
        <v>0</v>
      </c>
      <c r="M285" s="31">
        <v>674730.37086084217</v>
      </c>
      <c r="N285" s="31">
        <v>116060.28</v>
      </c>
      <c r="O285" s="46">
        <f t="shared" si="13"/>
        <v>897297.06648121902</v>
      </c>
      <c r="P285" s="31"/>
      <c r="Q285" s="46">
        <f t="shared" si="14"/>
        <v>-21068.244614944182</v>
      </c>
      <c r="R285" s="31">
        <v>-17603</v>
      </c>
      <c r="S285" s="31">
        <v>-38671.244614944182</v>
      </c>
      <c r="T285" s="33"/>
      <c r="U285" s="33"/>
      <c r="V285" s="33"/>
      <c r="W285" s="33"/>
      <c r="X285" s="33"/>
      <c r="Y285" s="33"/>
      <c r="Z285" s="33"/>
      <c r="AA285" s="33"/>
      <c r="AB285" s="34"/>
      <c r="AC285" s="34"/>
      <c r="AD285" s="34"/>
      <c r="AE285" s="34"/>
      <c r="AF285" s="34"/>
      <c r="AG285" s="34"/>
      <c r="AH285" s="34"/>
      <c r="AI285" s="34"/>
    </row>
    <row r="286" spans="1:35">
      <c r="A286" s="32">
        <v>39600</v>
      </c>
      <c r="B286" s="30" t="s">
        <v>653</v>
      </c>
      <c r="C286" s="30">
        <v>191786814</v>
      </c>
      <c r="D286" s="31">
        <v>163367702.56448162</v>
      </c>
      <c r="E286" s="31">
        <v>0</v>
      </c>
      <c r="F286" s="31">
        <v>17569.351364496652</v>
      </c>
      <c r="G286" s="31">
        <v>0</v>
      </c>
      <c r="H286" s="31">
        <v>7931416.4499999993</v>
      </c>
      <c r="I286" s="46">
        <f t="shared" si="12"/>
        <v>7948985.8013644964</v>
      </c>
      <c r="J286" s="31"/>
      <c r="K286" s="31">
        <v>11171803.853708429</v>
      </c>
      <c r="L286" s="31">
        <v>0</v>
      </c>
      <c r="M286" s="31">
        <v>70774660.037992254</v>
      </c>
      <c r="N286" s="31">
        <v>4258024.88</v>
      </c>
      <c r="O286" s="46">
        <f t="shared" si="13"/>
        <v>86204488.77170068</v>
      </c>
      <c r="P286" s="31"/>
      <c r="Q286" s="46">
        <f t="shared" si="14"/>
        <v>-2209916.6046394911</v>
      </c>
      <c r="R286" s="31">
        <v>1131251</v>
      </c>
      <c r="S286" s="31">
        <v>-1078665.6046394911</v>
      </c>
      <c r="T286" s="33"/>
      <c r="U286" s="33"/>
      <c r="V286" s="33"/>
      <c r="W286" s="33"/>
      <c r="X286" s="33"/>
      <c r="Y286" s="33"/>
      <c r="Z286" s="33"/>
      <c r="AA286" s="33"/>
      <c r="AB286" s="34"/>
      <c r="AC286" s="34"/>
      <c r="AD286" s="34"/>
      <c r="AE286" s="34"/>
      <c r="AF286" s="34"/>
      <c r="AG286" s="34"/>
      <c r="AH286" s="34"/>
      <c r="AI286" s="34"/>
    </row>
    <row r="287" spans="1:35">
      <c r="A287" s="32">
        <v>39605</v>
      </c>
      <c r="B287" s="30" t="s">
        <v>654</v>
      </c>
      <c r="C287" s="30">
        <v>25826219</v>
      </c>
      <c r="D287" s="31">
        <v>24005888.233760796</v>
      </c>
      <c r="E287" s="31">
        <v>0</v>
      </c>
      <c r="F287" s="31">
        <v>2581.7091085502457</v>
      </c>
      <c r="G287" s="31">
        <v>0</v>
      </c>
      <c r="H287" s="31">
        <v>2050714.92</v>
      </c>
      <c r="I287" s="46">
        <f t="shared" si="12"/>
        <v>2053296.6291085503</v>
      </c>
      <c r="J287" s="31"/>
      <c r="K287" s="31">
        <v>1641628.4909834005</v>
      </c>
      <c r="L287" s="31">
        <v>0</v>
      </c>
      <c r="M287" s="31">
        <v>10399904.964269944</v>
      </c>
      <c r="N287" s="31">
        <v>376227.74000000011</v>
      </c>
      <c r="O287" s="46">
        <f t="shared" si="13"/>
        <v>12417761.195253344</v>
      </c>
      <c r="P287" s="31"/>
      <c r="Q287" s="46">
        <f t="shared" si="14"/>
        <v>-324733.77696022019</v>
      </c>
      <c r="R287" s="31">
        <v>316091</v>
      </c>
      <c r="S287" s="31">
        <v>-8642.7769602201879</v>
      </c>
      <c r="T287" s="33"/>
      <c r="U287" s="33"/>
      <c r="V287" s="33"/>
      <c r="W287" s="33"/>
      <c r="X287" s="33"/>
      <c r="Y287" s="33"/>
      <c r="Z287" s="33"/>
      <c r="AA287" s="33"/>
      <c r="AB287" s="34"/>
      <c r="AC287" s="34"/>
      <c r="AD287" s="34"/>
      <c r="AE287" s="34"/>
      <c r="AF287" s="34"/>
      <c r="AG287" s="34"/>
      <c r="AH287" s="34"/>
      <c r="AI287" s="34"/>
    </row>
    <row r="288" spans="1:35">
      <c r="A288" s="32">
        <v>39700</v>
      </c>
      <c r="B288" s="30" t="s">
        <v>655</v>
      </c>
      <c r="C288" s="30">
        <v>112661025</v>
      </c>
      <c r="D288" s="31">
        <v>92156929.987014994</v>
      </c>
      <c r="E288" s="31">
        <v>0</v>
      </c>
      <c r="F288" s="31">
        <v>9911.0011328473247</v>
      </c>
      <c r="G288" s="31">
        <v>0</v>
      </c>
      <c r="H288" s="31">
        <v>1530919.98</v>
      </c>
      <c r="I288" s="46">
        <f t="shared" si="12"/>
        <v>1540830.9811328473</v>
      </c>
      <c r="J288" s="31"/>
      <c r="K288" s="31">
        <v>6302097.2347219316</v>
      </c>
      <c r="L288" s="31">
        <v>0</v>
      </c>
      <c r="M288" s="31">
        <v>39924509.520077057</v>
      </c>
      <c r="N288" s="31">
        <v>7537495.4700000007</v>
      </c>
      <c r="O288" s="46">
        <f t="shared" si="13"/>
        <v>53764102.224798985</v>
      </c>
      <c r="P288" s="31"/>
      <c r="Q288" s="46">
        <f t="shared" si="14"/>
        <v>-1246630.3119385298</v>
      </c>
      <c r="R288" s="31">
        <v>-1124769</v>
      </c>
      <c r="S288" s="31">
        <v>-2371399.3119385298</v>
      </c>
      <c r="T288" s="33"/>
      <c r="U288" s="33"/>
      <c r="V288" s="33"/>
      <c r="W288" s="33"/>
      <c r="X288" s="33"/>
      <c r="Y288" s="33"/>
      <c r="Z288" s="33"/>
      <c r="AA288" s="33"/>
      <c r="AB288" s="34"/>
      <c r="AC288" s="34"/>
      <c r="AD288" s="34"/>
      <c r="AE288" s="34"/>
      <c r="AF288" s="34"/>
      <c r="AG288" s="34"/>
      <c r="AH288" s="34"/>
      <c r="AI288" s="34"/>
    </row>
    <row r="289" spans="1:35">
      <c r="A289" s="32">
        <v>39703</v>
      </c>
      <c r="B289" s="30" t="s">
        <v>656</v>
      </c>
      <c r="C289" s="30">
        <v>4599680</v>
      </c>
      <c r="D289" s="31">
        <v>5590430.2552148644</v>
      </c>
      <c r="E289" s="31">
        <v>0</v>
      </c>
      <c r="F289" s="31">
        <v>601.22184039441254</v>
      </c>
      <c r="G289" s="31">
        <v>0</v>
      </c>
      <c r="H289" s="31">
        <v>3021523.87</v>
      </c>
      <c r="I289" s="46">
        <f t="shared" si="12"/>
        <v>3022125.0918403943</v>
      </c>
      <c r="J289" s="31"/>
      <c r="K289" s="31">
        <v>382298.2609947024</v>
      </c>
      <c r="L289" s="31">
        <v>0</v>
      </c>
      <c r="M289" s="31">
        <v>2421903.374720837</v>
      </c>
      <c r="N289" s="31">
        <v>0</v>
      </c>
      <c r="O289" s="46">
        <f t="shared" si="13"/>
        <v>2804201.6357155396</v>
      </c>
      <c r="P289" s="31"/>
      <c r="Q289" s="46">
        <f t="shared" si="14"/>
        <v>-75623.17473167507</v>
      </c>
      <c r="R289" s="31">
        <v>654097</v>
      </c>
      <c r="S289" s="31">
        <v>578473.82526832493</v>
      </c>
      <c r="T289" s="33"/>
      <c r="U289" s="33"/>
      <c r="V289" s="33"/>
      <c r="W289" s="33"/>
      <c r="X289" s="33"/>
      <c r="Y289" s="33"/>
      <c r="Z289" s="33"/>
      <c r="AA289" s="33"/>
      <c r="AB289" s="34"/>
      <c r="AC289" s="34"/>
      <c r="AD289" s="34"/>
      <c r="AE289" s="34"/>
      <c r="AF289" s="34"/>
      <c r="AG289" s="34"/>
      <c r="AH289" s="34"/>
      <c r="AI289" s="34"/>
    </row>
    <row r="290" spans="1:35">
      <c r="A290" s="32">
        <v>39705</v>
      </c>
      <c r="B290" s="30" t="s">
        <v>657</v>
      </c>
      <c r="C290" s="30">
        <v>24476663</v>
      </c>
      <c r="D290" s="31">
        <v>21795943.232235964</v>
      </c>
      <c r="E290" s="31">
        <v>0</v>
      </c>
      <c r="F290" s="31">
        <v>2344.0409254277902</v>
      </c>
      <c r="G290" s="31">
        <v>0</v>
      </c>
      <c r="H290" s="31">
        <v>719134.82000000007</v>
      </c>
      <c r="I290" s="46">
        <f t="shared" si="12"/>
        <v>721478.86092542787</v>
      </c>
      <c r="J290" s="31"/>
      <c r="K290" s="31">
        <v>1490502.6884977834</v>
      </c>
      <c r="L290" s="31">
        <v>0</v>
      </c>
      <c r="M290" s="31">
        <v>9442505.6549061425</v>
      </c>
      <c r="N290" s="31">
        <v>1281340.4100000001</v>
      </c>
      <c r="O290" s="46">
        <f t="shared" si="13"/>
        <v>12214348.753403926</v>
      </c>
      <c r="P290" s="31"/>
      <c r="Q290" s="46">
        <f t="shared" si="14"/>
        <v>-294839.28322619665</v>
      </c>
      <c r="R290" s="31">
        <v>-176512</v>
      </c>
      <c r="S290" s="31">
        <v>-471351.28322619665</v>
      </c>
      <c r="T290" s="33"/>
      <c r="U290" s="33"/>
      <c r="V290" s="33"/>
      <c r="W290" s="33"/>
      <c r="X290" s="33"/>
      <c r="Y290" s="33"/>
      <c r="Z290" s="33"/>
      <c r="AA290" s="33"/>
      <c r="AB290" s="34"/>
      <c r="AC290" s="34"/>
      <c r="AD290" s="34"/>
      <c r="AE290" s="34"/>
      <c r="AF290" s="34"/>
      <c r="AG290" s="34"/>
      <c r="AH290" s="34"/>
      <c r="AI290" s="34"/>
    </row>
    <row r="291" spans="1:35">
      <c r="A291" s="32">
        <v>39800</v>
      </c>
      <c r="B291" s="30" t="s">
        <v>658</v>
      </c>
      <c r="C291" s="30">
        <v>124608101</v>
      </c>
      <c r="D291" s="31">
        <v>107387248.50727798</v>
      </c>
      <c r="E291" s="31">
        <v>0</v>
      </c>
      <c r="F291" s="31">
        <v>11548.943131417045</v>
      </c>
      <c r="G291" s="31">
        <v>0</v>
      </c>
      <c r="H291" s="31">
        <v>1747991.5300000007</v>
      </c>
      <c r="I291" s="46">
        <f t="shared" si="12"/>
        <v>1759540.4731314178</v>
      </c>
      <c r="J291" s="31"/>
      <c r="K291" s="31">
        <v>7343613.5862446986</v>
      </c>
      <c r="L291" s="31">
        <v>0</v>
      </c>
      <c r="M291" s="31">
        <v>46522635.182529062</v>
      </c>
      <c r="N291" s="31">
        <v>1218205.4899999998</v>
      </c>
      <c r="O291" s="46">
        <f t="shared" si="13"/>
        <v>55084454.258773766</v>
      </c>
      <c r="P291" s="31"/>
      <c r="Q291" s="46">
        <f t="shared" si="14"/>
        <v>-1452654.7202948993</v>
      </c>
      <c r="R291" s="31">
        <v>193359</v>
      </c>
      <c r="S291" s="31">
        <v>-1259295.7202948993</v>
      </c>
      <c r="T291" s="33"/>
      <c r="U291" s="33"/>
      <c r="V291" s="33"/>
      <c r="W291" s="33"/>
      <c r="X291" s="33"/>
      <c r="Y291" s="33"/>
      <c r="Z291" s="33"/>
      <c r="AA291" s="33"/>
      <c r="AB291" s="34"/>
      <c r="AC291" s="34"/>
      <c r="AD291" s="34"/>
      <c r="AE291" s="34"/>
      <c r="AF291" s="34"/>
      <c r="AG291" s="34"/>
      <c r="AH291" s="34"/>
      <c r="AI291" s="34"/>
    </row>
    <row r="292" spans="1:35">
      <c r="A292" s="32">
        <v>39805</v>
      </c>
      <c r="B292" s="30" t="s">
        <v>659</v>
      </c>
      <c r="C292" s="30">
        <v>13581219</v>
      </c>
      <c r="D292" s="31">
        <v>11517884.793027163</v>
      </c>
      <c r="E292" s="31">
        <v>0</v>
      </c>
      <c r="F292" s="31">
        <v>1238.688861160661</v>
      </c>
      <c r="G292" s="31">
        <v>0</v>
      </c>
      <c r="H292" s="31">
        <v>0</v>
      </c>
      <c r="I292" s="46">
        <f t="shared" si="12"/>
        <v>1238.688861160661</v>
      </c>
      <c r="J292" s="31"/>
      <c r="K292" s="31">
        <v>787643.70440131135</v>
      </c>
      <c r="L292" s="31">
        <v>0</v>
      </c>
      <c r="M292" s="31">
        <v>4989813.2960473783</v>
      </c>
      <c r="N292" s="31">
        <v>469063.57</v>
      </c>
      <c r="O292" s="46">
        <f t="shared" si="13"/>
        <v>6246520.5704486901</v>
      </c>
      <c r="P292" s="31"/>
      <c r="Q292" s="46">
        <f t="shared" si="14"/>
        <v>-155805.35817574523</v>
      </c>
      <c r="R292" s="31">
        <v>-101104</v>
      </c>
      <c r="S292" s="31">
        <v>-256909.35817574523</v>
      </c>
      <c r="T292" s="33"/>
      <c r="U292" s="33"/>
      <c r="V292" s="33"/>
      <c r="W292" s="33"/>
      <c r="X292" s="33"/>
      <c r="Y292" s="33"/>
      <c r="Z292" s="33"/>
      <c r="AA292" s="33"/>
      <c r="AB292" s="34"/>
      <c r="AC292" s="34"/>
      <c r="AD292" s="34"/>
      <c r="AE292" s="34"/>
      <c r="AF292" s="34"/>
      <c r="AG292" s="34"/>
      <c r="AH292" s="34"/>
      <c r="AI292" s="34"/>
    </row>
    <row r="293" spans="1:35">
      <c r="A293" s="32">
        <v>39900</v>
      </c>
      <c r="B293" s="30" t="s">
        <v>660</v>
      </c>
      <c r="C293" s="30">
        <v>63360414</v>
      </c>
      <c r="D293" s="31">
        <v>53220149.129430793</v>
      </c>
      <c r="E293" s="31">
        <v>0</v>
      </c>
      <c r="F293" s="31">
        <v>5723.5517925605382</v>
      </c>
      <c r="G293" s="31">
        <v>0</v>
      </c>
      <c r="H293" s="31">
        <v>2471183.84</v>
      </c>
      <c r="I293" s="46">
        <f t="shared" si="12"/>
        <v>2476907.3917925605</v>
      </c>
      <c r="J293" s="31"/>
      <c r="K293" s="31">
        <v>3639428.4937712331</v>
      </c>
      <c r="L293" s="31">
        <v>0</v>
      </c>
      <c r="M293" s="31">
        <v>23056197.347551797</v>
      </c>
      <c r="N293" s="31">
        <v>2409429.71</v>
      </c>
      <c r="O293" s="46">
        <f t="shared" si="13"/>
        <v>29105055.55132303</v>
      </c>
      <c r="P293" s="31"/>
      <c r="Q293" s="46">
        <f t="shared" si="14"/>
        <v>-719922.5447476292</v>
      </c>
      <c r="R293" s="31">
        <v>135905</v>
      </c>
      <c r="S293" s="31">
        <v>-584017.5447476292</v>
      </c>
      <c r="T293" s="33"/>
      <c r="U293" s="33"/>
      <c r="V293" s="33"/>
      <c r="W293" s="33"/>
      <c r="X293" s="33"/>
      <c r="Y293" s="33"/>
      <c r="Z293" s="33"/>
      <c r="AA293" s="33"/>
      <c r="AB293" s="34"/>
      <c r="AC293" s="34"/>
      <c r="AD293" s="34"/>
      <c r="AE293" s="34"/>
      <c r="AF293" s="34"/>
      <c r="AG293" s="34"/>
      <c r="AH293" s="34"/>
      <c r="AI293" s="34"/>
    </row>
    <row r="294" spans="1:35">
      <c r="A294" s="32">
        <v>40000</v>
      </c>
      <c r="B294" s="30" t="s">
        <v>661</v>
      </c>
      <c r="C294" s="30">
        <v>88177756</v>
      </c>
      <c r="D294" s="31">
        <v>64995740.946179762</v>
      </c>
      <c r="E294" s="31">
        <v>0</v>
      </c>
      <c r="F294" s="31">
        <v>6989.9557579438679</v>
      </c>
      <c r="G294" s="31">
        <v>0</v>
      </c>
      <c r="H294" s="31">
        <v>0</v>
      </c>
      <c r="I294" s="46">
        <f t="shared" si="12"/>
        <v>6989.9557579438679</v>
      </c>
      <c r="J294" s="31"/>
      <c r="K294" s="31">
        <v>4444695.3705786942</v>
      </c>
      <c r="L294" s="31">
        <v>0</v>
      </c>
      <c r="M294" s="31">
        <v>28157655.464092698</v>
      </c>
      <c r="N294" s="31">
        <v>20923067.810646001</v>
      </c>
      <c r="O294" s="46">
        <f t="shared" si="13"/>
        <v>53525418.645317391</v>
      </c>
      <c r="P294" s="31"/>
      <c r="Q294" s="46">
        <f t="shared" si="14"/>
        <v>-879213.97749438789</v>
      </c>
      <c r="R294" s="31">
        <v>-4566637</v>
      </c>
      <c r="S294" s="31">
        <v>-5445850.9774943879</v>
      </c>
      <c r="T294" s="33"/>
      <c r="U294" s="33"/>
      <c r="V294" s="33"/>
      <c r="W294" s="33"/>
      <c r="X294" s="33"/>
      <c r="Y294" s="33"/>
      <c r="Z294" s="33"/>
      <c r="AA294" s="33"/>
      <c r="AB294" s="34"/>
      <c r="AC294" s="34"/>
      <c r="AD294" s="34"/>
      <c r="AE294" s="34"/>
      <c r="AF294" s="34"/>
      <c r="AG294" s="34"/>
      <c r="AH294" s="34"/>
      <c r="AI294" s="34"/>
    </row>
    <row r="295" spans="1:35">
      <c r="A295" s="32">
        <v>51000</v>
      </c>
      <c r="B295" s="30" t="s">
        <v>662</v>
      </c>
      <c r="C295" s="30">
        <v>872679928</v>
      </c>
      <c r="D295" s="31">
        <v>717873115.4691937</v>
      </c>
      <c r="E295" s="31">
        <v>0</v>
      </c>
      <c r="F295" s="31">
        <v>77203.540514495762</v>
      </c>
      <c r="G295" s="31">
        <v>0</v>
      </c>
      <c r="H295" s="31">
        <v>0</v>
      </c>
      <c r="I295" s="46">
        <f t="shared" si="12"/>
        <v>77203.540514495762</v>
      </c>
      <c r="J295" s="31"/>
      <c r="K295" s="31">
        <v>49091329.187182471</v>
      </c>
      <c r="L295" s="31">
        <v>0</v>
      </c>
      <c r="M295" s="31">
        <v>310999206.53213823</v>
      </c>
      <c r="N295" s="31">
        <v>90042363.889999986</v>
      </c>
      <c r="O295" s="46">
        <f t="shared" si="13"/>
        <v>450132899.6093207</v>
      </c>
      <c r="P295" s="31"/>
      <c r="Q295" s="46">
        <f t="shared" si="14"/>
        <v>-9710852.869885087</v>
      </c>
      <c r="R295" s="31">
        <v>-20093282</v>
      </c>
      <c r="S295" s="31">
        <v>-29804134.869885087</v>
      </c>
      <c r="T295" s="33"/>
      <c r="U295" s="33"/>
      <c r="V295" s="33"/>
      <c r="W295" s="33"/>
      <c r="X295" s="33"/>
      <c r="Y295" s="33"/>
      <c r="Z295" s="33"/>
      <c r="AA295" s="33"/>
      <c r="AB295" s="34"/>
      <c r="AC295" s="34"/>
      <c r="AD295" s="34"/>
      <c r="AE295" s="34"/>
      <c r="AF295" s="34"/>
      <c r="AG295" s="34"/>
      <c r="AH295" s="34"/>
      <c r="AI295" s="34"/>
    </row>
    <row r="296" spans="1:35" ht="26.25">
      <c r="A296" s="32">
        <v>51000.1</v>
      </c>
      <c r="B296" s="30" t="s">
        <v>663</v>
      </c>
      <c r="C296" s="30">
        <v>523596</v>
      </c>
      <c r="D296" s="31">
        <v>606794.41809840931</v>
      </c>
      <c r="E296" s="31">
        <v>0</v>
      </c>
      <c r="F296" s="31">
        <v>65.257662840898391</v>
      </c>
      <c r="G296" s="31">
        <v>0</v>
      </c>
      <c r="H296" s="31">
        <v>238997</v>
      </c>
      <c r="I296" s="46">
        <f t="shared" si="12"/>
        <v>239062.25766284089</v>
      </c>
      <c r="J296" s="31"/>
      <c r="K296" s="31">
        <v>41495.317276378039</v>
      </c>
      <c r="L296" s="31">
        <v>0</v>
      </c>
      <c r="M296" s="31">
        <v>262877.59898589872</v>
      </c>
      <c r="N296" s="31">
        <v>0</v>
      </c>
      <c r="O296" s="46">
        <f t="shared" si="13"/>
        <v>304372.91626227676</v>
      </c>
      <c r="P296" s="31"/>
      <c r="Q296" s="46">
        <f t="shared" si="14"/>
        <v>-8208.2707380699067</v>
      </c>
      <c r="R296" s="31">
        <v>49230</v>
      </c>
      <c r="S296" s="31">
        <v>41021.729261930093</v>
      </c>
      <c r="T296" s="33"/>
      <c r="U296" s="33"/>
      <c r="V296" s="33"/>
      <c r="W296" s="33"/>
      <c r="X296" s="33"/>
      <c r="Y296" s="33"/>
      <c r="Z296" s="33"/>
      <c r="AA296" s="33"/>
      <c r="AB296" s="34"/>
      <c r="AC296" s="34"/>
      <c r="AD296" s="34"/>
      <c r="AE296" s="34"/>
      <c r="AF296" s="34"/>
      <c r="AG296" s="34"/>
      <c r="AH296" s="34"/>
      <c r="AI296" s="34"/>
    </row>
    <row r="297" spans="1:35">
      <c r="A297" s="32">
        <v>51000.2</v>
      </c>
      <c r="B297" s="30" t="s">
        <v>664</v>
      </c>
      <c r="C297" s="30">
        <v>20123893</v>
      </c>
      <c r="D297" s="31">
        <v>18542673.650679078</v>
      </c>
      <c r="E297" s="31">
        <v>0</v>
      </c>
      <c r="F297" s="31">
        <v>1994.1685902945255</v>
      </c>
      <c r="G297" s="31">
        <v>0</v>
      </c>
      <c r="H297" s="31">
        <v>1771535</v>
      </c>
      <c r="I297" s="46">
        <f t="shared" si="12"/>
        <v>1773529.1685902944</v>
      </c>
      <c r="J297" s="31"/>
      <c r="K297" s="31">
        <v>1268029.7570356519</v>
      </c>
      <c r="L297" s="31">
        <v>0</v>
      </c>
      <c r="M297" s="31">
        <v>8033114.0921764327</v>
      </c>
      <c r="N297" s="31">
        <v>0</v>
      </c>
      <c r="O297" s="46">
        <f t="shared" si="13"/>
        <v>9301143.849212084</v>
      </c>
      <c r="P297" s="31"/>
      <c r="Q297" s="46">
        <f t="shared" si="14"/>
        <v>-250831.47287086281</v>
      </c>
      <c r="R297" s="31">
        <v>370478</v>
      </c>
      <c r="S297" s="31">
        <v>119646.52712913719</v>
      </c>
      <c r="T297" s="33"/>
      <c r="U297" s="33"/>
      <c r="V297" s="33"/>
      <c r="W297" s="33"/>
      <c r="X297" s="33"/>
      <c r="Y297" s="33"/>
      <c r="Z297" s="33"/>
      <c r="AA297" s="33"/>
      <c r="AB297" s="34"/>
      <c r="AC297" s="34"/>
      <c r="AD297" s="34"/>
      <c r="AE297" s="34"/>
      <c r="AF297" s="34"/>
      <c r="AG297" s="34"/>
      <c r="AH297" s="34"/>
      <c r="AI297" s="34"/>
    </row>
    <row r="298" spans="1:35">
      <c r="A298" s="32">
        <v>60000</v>
      </c>
      <c r="B298" s="30" t="s">
        <v>665</v>
      </c>
      <c r="C298" s="30">
        <v>3725775</v>
      </c>
      <c r="D298" s="31">
        <v>3082785.5038182973</v>
      </c>
      <c r="E298" s="31">
        <v>0</v>
      </c>
      <c r="F298" s="31">
        <v>331.53764197243544</v>
      </c>
      <c r="G298" s="31">
        <v>0</v>
      </c>
      <c r="H298" s="31">
        <v>0</v>
      </c>
      <c r="I298" s="46">
        <f t="shared" si="12"/>
        <v>331.53764197243544</v>
      </c>
      <c r="J298" s="31"/>
      <c r="K298" s="31">
        <v>210814.47057412032</v>
      </c>
      <c r="L298" s="31">
        <v>0</v>
      </c>
      <c r="M298" s="31">
        <v>1335533.8745067522</v>
      </c>
      <c r="N298" s="31">
        <v>907181.82643799996</v>
      </c>
      <c r="O298" s="46">
        <f t="shared" si="13"/>
        <v>2453530.1715188725</v>
      </c>
      <c r="P298" s="31"/>
      <c r="Q298" s="46">
        <f t="shared" si="14"/>
        <v>-41701.627160718897</v>
      </c>
      <c r="R298" s="31">
        <v>-221332</v>
      </c>
      <c r="S298" s="31">
        <v>-263033.6271607189</v>
      </c>
      <c r="T298" s="33"/>
      <c r="U298" s="33"/>
      <c r="V298" s="33"/>
      <c r="W298" s="33"/>
      <c r="X298" s="33"/>
      <c r="Y298" s="33"/>
      <c r="Z298" s="33"/>
      <c r="AA298" s="33"/>
      <c r="AB298" s="34"/>
      <c r="AC298" s="34"/>
      <c r="AD298" s="34"/>
      <c r="AE298" s="34"/>
      <c r="AF298" s="34"/>
      <c r="AG298" s="34"/>
      <c r="AH298" s="34"/>
      <c r="AI298" s="34"/>
    </row>
    <row r="299" spans="1:35">
      <c r="A299" s="32">
        <v>90901</v>
      </c>
      <c r="B299" s="30" t="s">
        <v>666</v>
      </c>
      <c r="C299" s="30">
        <v>26753885</v>
      </c>
      <c r="D299" s="31">
        <v>22295720.611810718</v>
      </c>
      <c r="E299" s="31">
        <v>0</v>
      </c>
      <c r="F299" s="31">
        <v>2397.789420609141</v>
      </c>
      <c r="G299" s="31">
        <v>0</v>
      </c>
      <c r="H299" s="31">
        <v>2935023.88</v>
      </c>
      <c r="I299" s="46">
        <f t="shared" si="12"/>
        <v>2937421.6694206093</v>
      </c>
      <c r="J299" s="31"/>
      <c r="K299" s="31">
        <v>1524679.6841728452</v>
      </c>
      <c r="L299" s="31">
        <v>0</v>
      </c>
      <c r="M299" s="31">
        <v>9659020.8463377841</v>
      </c>
      <c r="N299" s="31">
        <v>1178575.0499999998</v>
      </c>
      <c r="O299" s="46">
        <f t="shared" si="13"/>
        <v>12362275.580510627</v>
      </c>
      <c r="P299" s="31"/>
      <c r="Q299" s="46">
        <f t="shared" si="14"/>
        <v>-301599.90230150684</v>
      </c>
      <c r="R299" s="31">
        <v>498038</v>
      </c>
      <c r="S299" s="31">
        <v>196438.09769849316</v>
      </c>
      <c r="T299" s="33"/>
      <c r="U299" s="33"/>
      <c r="V299" s="33"/>
      <c r="W299" s="33"/>
      <c r="X299" s="33"/>
      <c r="Y299" s="33"/>
      <c r="Z299" s="33"/>
      <c r="AA299" s="33"/>
      <c r="AB299" s="34"/>
      <c r="AC299" s="34"/>
      <c r="AD299" s="34"/>
      <c r="AE299" s="34"/>
      <c r="AF299" s="34"/>
      <c r="AG299" s="34"/>
      <c r="AH299" s="34"/>
      <c r="AI299" s="34"/>
    </row>
    <row r="300" spans="1:35">
      <c r="A300" s="32">
        <v>91041</v>
      </c>
      <c r="B300" s="30" t="s">
        <v>774</v>
      </c>
      <c r="C300" s="30">
        <v>4886483</v>
      </c>
      <c r="D300" s="31">
        <v>4406907.6635314431</v>
      </c>
      <c r="E300" s="31">
        <v>0</v>
      </c>
      <c r="F300" s="31">
        <v>473.94018477709608</v>
      </c>
      <c r="G300" s="31">
        <v>0</v>
      </c>
      <c r="H300" s="31">
        <v>744362.8</v>
      </c>
      <c r="I300" s="46">
        <f t="shared" si="12"/>
        <v>744836.74018477718</v>
      </c>
      <c r="J300" s="31"/>
      <c r="K300" s="31">
        <v>301363.81661872112</v>
      </c>
      <c r="L300" s="31">
        <v>0</v>
      </c>
      <c r="M300" s="31">
        <v>1909174.3775882521</v>
      </c>
      <c r="N300" s="31">
        <v>0</v>
      </c>
      <c r="O300" s="46">
        <f t="shared" si="13"/>
        <v>2210538.1942069731</v>
      </c>
      <c r="P300" s="31"/>
      <c r="Q300" s="46">
        <f t="shared" si="14"/>
        <v>-59613.372299064242</v>
      </c>
      <c r="R300" s="31">
        <v>176389</v>
      </c>
      <c r="S300" s="31">
        <v>116775.62770093576</v>
      </c>
      <c r="T300" s="33"/>
      <c r="U300" s="33"/>
      <c r="V300" s="33"/>
      <c r="W300" s="33"/>
      <c r="X300" s="33"/>
      <c r="Y300" s="33"/>
      <c r="Z300" s="33"/>
      <c r="AA300" s="33"/>
      <c r="AB300" s="34"/>
      <c r="AC300" s="34"/>
      <c r="AD300" s="34"/>
      <c r="AE300" s="34"/>
      <c r="AF300" s="34"/>
      <c r="AG300" s="34"/>
      <c r="AH300" s="34"/>
      <c r="AI300" s="34"/>
    </row>
    <row r="301" spans="1:35">
      <c r="A301" s="32">
        <v>91111</v>
      </c>
      <c r="B301" s="30" t="s">
        <v>775</v>
      </c>
      <c r="C301" s="30">
        <v>2769848</v>
      </c>
      <c r="D301" s="31">
        <v>2238634.0698709912</v>
      </c>
      <c r="E301" s="31">
        <v>0</v>
      </c>
      <c r="F301" s="31">
        <v>240.75349381391823</v>
      </c>
      <c r="G301" s="31">
        <v>0</v>
      </c>
      <c r="H301" s="31">
        <v>421563.53</v>
      </c>
      <c r="I301" s="46">
        <f t="shared" si="12"/>
        <v>421804.28349381394</v>
      </c>
      <c r="J301" s="31"/>
      <c r="K301" s="31">
        <v>153087.65555336463</v>
      </c>
      <c r="L301" s="31">
        <v>0</v>
      </c>
      <c r="M301" s="31">
        <v>969827.87378656829</v>
      </c>
      <c r="N301" s="31">
        <v>210620.15000000002</v>
      </c>
      <c r="O301" s="46">
        <f t="shared" si="13"/>
        <v>1333535.6793399327</v>
      </c>
      <c r="P301" s="31"/>
      <c r="Q301" s="46">
        <f t="shared" si="14"/>
        <v>-30282.571767531583</v>
      </c>
      <c r="R301" s="31">
        <v>63265</v>
      </c>
      <c r="S301" s="31">
        <v>32982.428232468417</v>
      </c>
      <c r="T301" s="33"/>
      <c r="U301" s="33"/>
      <c r="V301" s="33"/>
      <c r="W301" s="33"/>
      <c r="X301" s="33"/>
      <c r="Y301" s="33"/>
      <c r="Z301" s="33"/>
      <c r="AA301" s="33"/>
      <c r="AB301" s="34"/>
      <c r="AC301" s="34"/>
      <c r="AD301" s="34"/>
      <c r="AE301" s="34"/>
      <c r="AF301" s="34"/>
      <c r="AG301" s="34"/>
      <c r="AH301" s="34"/>
      <c r="AI301" s="34"/>
    </row>
    <row r="302" spans="1:35">
      <c r="A302" s="32">
        <v>91151</v>
      </c>
      <c r="B302" s="30" t="s">
        <v>776</v>
      </c>
      <c r="C302" s="30">
        <v>7606034</v>
      </c>
      <c r="D302" s="31">
        <v>6227776.3416230641</v>
      </c>
      <c r="E302" s="31">
        <v>0</v>
      </c>
      <c r="F302" s="31">
        <v>669.76508774221634</v>
      </c>
      <c r="G302" s="31">
        <v>0</v>
      </c>
      <c r="H302" s="31">
        <v>802295.92999999993</v>
      </c>
      <c r="I302" s="46">
        <f t="shared" si="12"/>
        <v>802965.69508774218</v>
      </c>
      <c r="J302" s="31"/>
      <c r="K302" s="31">
        <v>425882.77922645007</v>
      </c>
      <c r="L302" s="31">
        <v>0</v>
      </c>
      <c r="M302" s="31">
        <v>2698016.3016182841</v>
      </c>
      <c r="N302" s="31">
        <v>502790.48</v>
      </c>
      <c r="O302" s="46">
        <f t="shared" si="13"/>
        <v>3626689.5608447343</v>
      </c>
      <c r="P302" s="31"/>
      <c r="Q302" s="46">
        <f t="shared" si="14"/>
        <v>-84244.71444064338</v>
      </c>
      <c r="R302" s="31">
        <v>100022</v>
      </c>
      <c r="S302" s="31">
        <v>15777.28555935662</v>
      </c>
      <c r="T302" s="33"/>
      <c r="U302" s="33"/>
      <c r="V302" s="33"/>
      <c r="W302" s="33"/>
      <c r="X302" s="33"/>
      <c r="Y302" s="33"/>
      <c r="Z302" s="33"/>
      <c r="AA302" s="33"/>
      <c r="AB302" s="34"/>
      <c r="AC302" s="34"/>
      <c r="AD302" s="34"/>
      <c r="AE302" s="34"/>
      <c r="AF302" s="34"/>
      <c r="AG302" s="34"/>
      <c r="AH302" s="34"/>
      <c r="AI302" s="34"/>
    </row>
    <row r="303" spans="1:35">
      <c r="A303" s="32">
        <v>98101</v>
      </c>
      <c r="B303" s="30" t="s">
        <v>670</v>
      </c>
      <c r="C303" s="30">
        <v>34160722</v>
      </c>
      <c r="D303" s="31">
        <v>27772726.478057314</v>
      </c>
      <c r="E303" s="31">
        <v>0</v>
      </c>
      <c r="F303" s="31">
        <v>2986.8130454622137</v>
      </c>
      <c r="G303" s="31">
        <v>0</v>
      </c>
      <c r="H303" s="31">
        <v>3341288.3499999996</v>
      </c>
      <c r="I303" s="46">
        <f t="shared" si="12"/>
        <v>3344275.1630454618</v>
      </c>
      <c r="J303" s="31"/>
      <c r="K303" s="31">
        <v>1899221.4794582622</v>
      </c>
      <c r="L303" s="31">
        <v>0</v>
      </c>
      <c r="M303" s="31">
        <v>12031786.120277448</v>
      </c>
      <c r="N303" s="31">
        <v>2458050.34</v>
      </c>
      <c r="O303" s="46">
        <f t="shared" si="13"/>
        <v>16389057.939735711</v>
      </c>
      <c r="P303" s="31"/>
      <c r="Q303" s="46">
        <f t="shared" si="14"/>
        <v>-375688.75521830586</v>
      </c>
      <c r="R303" s="31">
        <v>343714</v>
      </c>
      <c r="S303" s="31">
        <v>-31974.755218305858</v>
      </c>
      <c r="T303" s="33"/>
      <c r="U303" s="33"/>
      <c r="V303" s="33"/>
      <c r="W303" s="33"/>
      <c r="X303" s="33"/>
      <c r="Y303" s="33"/>
      <c r="Z303" s="33"/>
      <c r="AA303" s="33"/>
      <c r="AB303" s="34"/>
      <c r="AC303" s="34"/>
      <c r="AD303" s="34"/>
      <c r="AE303" s="34"/>
      <c r="AF303" s="34"/>
      <c r="AG303" s="34"/>
      <c r="AH303" s="34"/>
      <c r="AI303" s="34"/>
    </row>
    <row r="304" spans="1:35" ht="26.25">
      <c r="A304" s="32">
        <v>98103</v>
      </c>
      <c r="B304" s="30" t="s">
        <v>671</v>
      </c>
      <c r="C304" s="30">
        <v>6289173</v>
      </c>
      <c r="D304" s="31">
        <v>5088057.6211999068</v>
      </c>
      <c r="E304" s="31">
        <v>0</v>
      </c>
      <c r="F304" s="31">
        <v>547.19428316568542</v>
      </c>
      <c r="G304" s="31">
        <v>0</v>
      </c>
      <c r="H304" s="31">
        <v>174611.84999999998</v>
      </c>
      <c r="I304" s="46">
        <f t="shared" si="12"/>
        <v>175159.04428316565</v>
      </c>
      <c r="J304" s="31"/>
      <c r="K304" s="31">
        <v>347943.81844686635</v>
      </c>
      <c r="L304" s="31">
        <v>0</v>
      </c>
      <c r="M304" s="31">
        <v>2204264.0369776543</v>
      </c>
      <c r="N304" s="31">
        <v>469709.83999999997</v>
      </c>
      <c r="O304" s="46">
        <f t="shared" si="13"/>
        <v>3021917.6954245204</v>
      </c>
      <c r="P304" s="31"/>
      <c r="Q304" s="46">
        <f t="shared" si="14"/>
        <v>-68827.454539685219</v>
      </c>
      <c r="R304" s="31">
        <v>-50292</v>
      </c>
      <c r="S304" s="31">
        <v>-119119.45453968522</v>
      </c>
      <c r="T304" s="33"/>
      <c r="U304" s="33"/>
      <c r="V304" s="33"/>
      <c r="W304" s="33"/>
      <c r="X304" s="33"/>
      <c r="Y304" s="33"/>
      <c r="Z304" s="33"/>
      <c r="AA304" s="33"/>
      <c r="AB304" s="34"/>
      <c r="AC304" s="34"/>
      <c r="AD304" s="34"/>
      <c r="AE304" s="34"/>
      <c r="AF304" s="34"/>
      <c r="AG304" s="34"/>
      <c r="AH304" s="34"/>
      <c r="AI304" s="34"/>
    </row>
    <row r="305" spans="1:35">
      <c r="A305" s="32">
        <v>98111</v>
      </c>
      <c r="B305" s="30" t="s">
        <v>777</v>
      </c>
      <c r="C305" s="30">
        <v>12123671</v>
      </c>
      <c r="D305" s="31">
        <v>10480910.111187538</v>
      </c>
      <c r="E305" s="31">
        <v>0</v>
      </c>
      <c r="F305" s="31">
        <v>1127.1676406966851</v>
      </c>
      <c r="G305" s="31">
        <v>0</v>
      </c>
      <c r="H305" s="31">
        <v>497411.73</v>
      </c>
      <c r="I305" s="46">
        <f t="shared" si="12"/>
        <v>498538.89764069667</v>
      </c>
      <c r="J305" s="31"/>
      <c r="K305" s="31">
        <v>716730.83034567849</v>
      </c>
      <c r="L305" s="31">
        <v>0</v>
      </c>
      <c r="M305" s="31">
        <v>4540572.0974616734</v>
      </c>
      <c r="N305" s="31">
        <v>81395.239999999991</v>
      </c>
      <c r="O305" s="46">
        <f t="shared" si="13"/>
        <v>5338698.1678073518</v>
      </c>
      <c r="P305" s="31"/>
      <c r="Q305" s="46">
        <f t="shared" si="14"/>
        <v>-141777.94237876707</v>
      </c>
      <c r="R305" s="31">
        <v>108075</v>
      </c>
      <c r="S305" s="31">
        <v>-33702.942378767068</v>
      </c>
      <c r="T305" s="33"/>
      <c r="U305" s="33"/>
      <c r="V305" s="33"/>
      <c r="W305" s="33"/>
      <c r="X305" s="33"/>
      <c r="Y305" s="33"/>
      <c r="Z305" s="33"/>
      <c r="AA305" s="33"/>
      <c r="AB305" s="34"/>
      <c r="AC305" s="34"/>
      <c r="AD305" s="34"/>
      <c r="AE305" s="34"/>
      <c r="AF305" s="34"/>
      <c r="AG305" s="34"/>
      <c r="AH305" s="34"/>
      <c r="AI305" s="34"/>
    </row>
    <row r="306" spans="1:35">
      <c r="A306" s="32">
        <v>98131</v>
      </c>
      <c r="B306" s="30" t="s">
        <v>778</v>
      </c>
      <c r="C306" s="30">
        <v>2950894</v>
      </c>
      <c r="D306" s="31">
        <v>2243524.0611744812</v>
      </c>
      <c r="E306" s="31">
        <v>0</v>
      </c>
      <c r="F306" s="31">
        <v>241.27940743635375</v>
      </c>
      <c r="G306" s="31">
        <v>0</v>
      </c>
      <c r="H306" s="31">
        <v>0</v>
      </c>
      <c r="I306" s="46">
        <f t="shared" si="12"/>
        <v>241.27940743635375</v>
      </c>
      <c r="J306" s="31"/>
      <c r="K306" s="31">
        <v>153422.06766181136</v>
      </c>
      <c r="L306" s="31">
        <v>0</v>
      </c>
      <c r="M306" s="31">
        <v>971946.4128871318</v>
      </c>
      <c r="N306" s="31">
        <v>666428.09000000008</v>
      </c>
      <c r="O306" s="46">
        <f t="shared" si="13"/>
        <v>1791796.5705489432</v>
      </c>
      <c r="P306" s="31"/>
      <c r="Q306" s="46">
        <f t="shared" si="14"/>
        <v>-30348.722487766761</v>
      </c>
      <c r="R306" s="31">
        <v>-146382</v>
      </c>
      <c r="S306" s="31">
        <v>-176730.72248776676</v>
      </c>
      <c r="T306" s="33"/>
      <c r="U306" s="33"/>
      <c r="V306" s="33"/>
      <c r="W306" s="33"/>
      <c r="X306" s="33"/>
      <c r="Y306" s="33"/>
      <c r="Z306" s="33"/>
      <c r="AA306" s="33"/>
      <c r="AB306" s="34"/>
      <c r="AC306" s="34"/>
      <c r="AD306" s="34"/>
      <c r="AE306" s="34"/>
      <c r="AF306" s="34"/>
      <c r="AG306" s="34"/>
      <c r="AH306" s="34"/>
      <c r="AI306" s="34"/>
    </row>
    <row r="307" spans="1:35">
      <c r="A307" s="32">
        <v>99401</v>
      </c>
      <c r="B307" s="30" t="s">
        <v>674</v>
      </c>
      <c r="C307" s="30">
        <v>10959935</v>
      </c>
      <c r="D307" s="31">
        <v>8473049.8595956489</v>
      </c>
      <c r="E307" s="31">
        <v>0</v>
      </c>
      <c r="F307" s="31">
        <v>911.23275926053554</v>
      </c>
      <c r="G307" s="31">
        <v>0</v>
      </c>
      <c r="H307" s="31">
        <v>887563.91999999993</v>
      </c>
      <c r="I307" s="46">
        <f t="shared" si="12"/>
        <v>888475.1527592605</v>
      </c>
      <c r="J307" s="31"/>
      <c r="K307" s="31">
        <v>579424.55816005415</v>
      </c>
      <c r="L307" s="31">
        <v>0</v>
      </c>
      <c r="M307" s="31">
        <v>3670721.099156166</v>
      </c>
      <c r="N307" s="31">
        <v>1334029.8500000001</v>
      </c>
      <c r="O307" s="46">
        <f t="shared" si="13"/>
        <v>5584175.5073162206</v>
      </c>
      <c r="P307" s="31"/>
      <c r="Q307" s="46">
        <f t="shared" si="14"/>
        <v>-114617.11725172773</v>
      </c>
      <c r="R307" s="31">
        <v>-44917</v>
      </c>
      <c r="S307" s="31">
        <v>-159534.11725172773</v>
      </c>
      <c r="T307" s="33"/>
      <c r="U307" s="33"/>
      <c r="V307" s="33"/>
      <c r="W307" s="33"/>
      <c r="X307" s="33"/>
      <c r="Y307" s="33"/>
      <c r="Z307" s="33"/>
      <c r="AA307" s="33"/>
      <c r="AB307" s="34"/>
      <c r="AC307" s="34"/>
      <c r="AD307" s="34"/>
      <c r="AE307" s="34"/>
      <c r="AF307" s="34"/>
      <c r="AG307" s="34"/>
      <c r="AH307" s="34"/>
      <c r="AI307" s="34"/>
    </row>
    <row r="308" spans="1:35">
      <c r="A308" s="32">
        <v>99521</v>
      </c>
      <c r="B308" s="30" t="s">
        <v>779</v>
      </c>
      <c r="C308" s="30">
        <v>5058674</v>
      </c>
      <c r="D308" s="31">
        <v>4754310.1304911803</v>
      </c>
      <c r="E308" s="31">
        <v>0</v>
      </c>
      <c r="F308" s="31">
        <v>511.30145771385759</v>
      </c>
      <c r="G308" s="31">
        <v>0</v>
      </c>
      <c r="H308" s="31">
        <v>1007059.13</v>
      </c>
      <c r="I308" s="46">
        <f t="shared" si="12"/>
        <v>1007570.4314577138</v>
      </c>
      <c r="J308" s="31"/>
      <c r="K308" s="31">
        <v>325120.68756489694</v>
      </c>
      <c r="L308" s="31">
        <v>0</v>
      </c>
      <c r="M308" s="31">
        <v>2059676.8825372555</v>
      </c>
      <c r="N308" s="31">
        <v>0</v>
      </c>
      <c r="O308" s="46">
        <f t="shared" si="13"/>
        <v>2384797.5701021524</v>
      </c>
      <c r="P308" s="31"/>
      <c r="Q308" s="46">
        <f t="shared" si="14"/>
        <v>-64312.765903330175</v>
      </c>
      <c r="R308" s="31">
        <v>228775</v>
      </c>
      <c r="S308" s="31">
        <v>164462.23409666982</v>
      </c>
      <c r="T308" s="33"/>
      <c r="U308" s="33"/>
      <c r="V308" s="33"/>
      <c r="W308" s="33"/>
      <c r="X308" s="33"/>
      <c r="Y308" s="33"/>
      <c r="Z308" s="33"/>
      <c r="AA308" s="33"/>
      <c r="AB308" s="34"/>
      <c r="AC308" s="34"/>
      <c r="AD308" s="34"/>
      <c r="AE308" s="34"/>
      <c r="AF308" s="34"/>
      <c r="AG308" s="34"/>
      <c r="AH308" s="34"/>
      <c r="AI308" s="34"/>
    </row>
    <row r="309" spans="1:35">
      <c r="A309" s="32">
        <v>99831</v>
      </c>
      <c r="B309" s="30" t="s">
        <v>780</v>
      </c>
      <c r="C309" s="30">
        <v>771058</v>
      </c>
      <c r="D309" s="31">
        <v>519675.47916247591</v>
      </c>
      <c r="E309" s="31">
        <v>0</v>
      </c>
      <c r="F309" s="31">
        <v>55.888454549525861</v>
      </c>
      <c r="G309" s="31">
        <v>0</v>
      </c>
      <c r="H309" s="31">
        <v>182060.16999999998</v>
      </c>
      <c r="I309" s="46">
        <f t="shared" si="12"/>
        <v>182116.05845454952</v>
      </c>
      <c r="J309" s="31"/>
      <c r="K309" s="31">
        <v>35537.72925140024</v>
      </c>
      <c r="L309" s="31">
        <v>0</v>
      </c>
      <c r="M309" s="31">
        <v>225135.59486234313</v>
      </c>
      <c r="N309" s="31">
        <v>191584.58000000002</v>
      </c>
      <c r="O309" s="46">
        <f t="shared" si="13"/>
        <v>452257.9041137434</v>
      </c>
      <c r="P309" s="31"/>
      <c r="Q309" s="46">
        <f t="shared" si="14"/>
        <v>-7029.7884739340807</v>
      </c>
      <c r="R309" s="31">
        <v>7200</v>
      </c>
      <c r="S309" s="31">
        <v>170.21152606591932</v>
      </c>
      <c r="T309" s="33"/>
      <c r="U309" s="33"/>
      <c r="V309" s="33"/>
      <c r="W309" s="33"/>
      <c r="X309" s="33"/>
      <c r="Y309" s="33"/>
      <c r="Z309" s="33"/>
      <c r="AA309" s="33"/>
      <c r="AB309" s="34"/>
      <c r="AC309" s="34"/>
      <c r="AD309" s="34"/>
      <c r="AE309" s="34"/>
      <c r="AF309" s="34"/>
      <c r="AG309" s="34"/>
      <c r="AH309" s="34"/>
      <c r="AI309" s="34"/>
    </row>
    <row r="310" spans="1:35" ht="26.25">
      <c r="A310" s="32">
        <v>11050</v>
      </c>
      <c r="B310" s="30" t="s">
        <v>737</v>
      </c>
      <c r="C310" s="47">
        <v>0</v>
      </c>
      <c r="D310" s="31">
        <v>5663101.5926489942</v>
      </c>
      <c r="E310" s="31">
        <v>0</v>
      </c>
      <c r="F310" s="31">
        <v>609.037246879235</v>
      </c>
      <c r="G310" s="31">
        <v>0</v>
      </c>
      <c r="H310" s="31">
        <v>7364210.25</v>
      </c>
      <c r="I310" s="46">
        <f t="shared" si="12"/>
        <v>7364819.2872468792</v>
      </c>
      <c r="J310" s="31"/>
      <c r="K310" s="31">
        <v>387267.83479819947</v>
      </c>
      <c r="L310" s="31">
        <v>0</v>
      </c>
      <c r="M310" s="31">
        <v>2453386.1953182877</v>
      </c>
      <c r="N310" s="31">
        <v>0</v>
      </c>
      <c r="O310" s="46">
        <f t="shared" si="13"/>
        <v>2840654.0301164873</v>
      </c>
      <c r="P310" s="31"/>
      <c r="Q310" s="46">
        <f t="shared" si="14"/>
        <v>-76606.215949560981</v>
      </c>
      <c r="R310" s="31">
        <v>1472837</v>
      </c>
      <c r="S310" s="31">
        <v>1396230.784050439</v>
      </c>
      <c r="T310" s="33"/>
      <c r="U310" s="33"/>
      <c r="V310" s="33"/>
      <c r="W310" s="33"/>
      <c r="X310" s="33"/>
      <c r="Y310" s="33"/>
      <c r="Z310" s="33"/>
      <c r="AA310" s="33"/>
      <c r="AB310" s="34"/>
      <c r="AC310" s="34"/>
      <c r="AD310" s="34"/>
      <c r="AE310" s="34"/>
      <c r="AF310" s="34"/>
      <c r="AG310" s="34"/>
      <c r="AH310" s="34"/>
      <c r="AI310" s="34"/>
    </row>
    <row r="311" spans="1:35">
      <c r="A311" s="32">
        <v>18640</v>
      </c>
      <c r="B311" s="30" t="s">
        <v>738</v>
      </c>
      <c r="C311" s="47">
        <v>0</v>
      </c>
      <c r="D311" s="31">
        <v>26092.019524073236</v>
      </c>
      <c r="E311" s="31">
        <v>0</v>
      </c>
      <c r="F311" s="31">
        <v>2.8060565735740934</v>
      </c>
      <c r="G311" s="31">
        <v>0</v>
      </c>
      <c r="H311" s="31">
        <v>34505.199999999997</v>
      </c>
      <c r="I311" s="46">
        <f t="shared" si="12"/>
        <v>34508.006056573569</v>
      </c>
      <c r="J311" s="31"/>
      <c r="K311" s="31">
        <v>1784.2840633107826</v>
      </c>
      <c r="L311" s="31">
        <v>0</v>
      </c>
      <c r="M311" s="31">
        <v>11303.644393121824</v>
      </c>
      <c r="N311" s="31">
        <v>0</v>
      </c>
      <c r="O311" s="46">
        <f t="shared" si="13"/>
        <v>13087.928456432606</v>
      </c>
      <c r="P311" s="31"/>
      <c r="Q311" s="46">
        <f t="shared" si="14"/>
        <v>-352.95275772275636</v>
      </c>
      <c r="R311" s="31">
        <v>6901</v>
      </c>
      <c r="S311" s="31">
        <v>6548.0472422772436</v>
      </c>
      <c r="T311" s="33"/>
      <c r="U311" s="33"/>
      <c r="V311" s="33"/>
      <c r="W311" s="33"/>
      <c r="X311" s="33"/>
      <c r="Y311" s="33"/>
      <c r="Z311" s="33"/>
      <c r="AA311" s="33"/>
      <c r="AB311" s="34"/>
      <c r="AC311" s="34"/>
      <c r="AD311" s="34"/>
      <c r="AE311" s="34"/>
      <c r="AF311" s="34"/>
      <c r="AG311" s="34"/>
      <c r="AH311" s="34"/>
      <c r="AI311" s="34"/>
    </row>
    <row r="312" spans="1:35">
      <c r="A312" s="32">
        <v>36303</v>
      </c>
      <c r="B312" s="30" t="s">
        <v>739</v>
      </c>
      <c r="C312" s="47">
        <v>0</v>
      </c>
      <c r="D312" s="31">
        <v>4004249.8562480812</v>
      </c>
      <c r="E312" s="31">
        <v>0</v>
      </c>
      <c r="F312" s="31">
        <v>430.63640419197043</v>
      </c>
      <c r="G312" s="31">
        <v>0</v>
      </c>
      <c r="H312" s="31">
        <v>5158219.7300000004</v>
      </c>
      <c r="I312" s="46">
        <f t="shared" si="12"/>
        <v>5158650.3664041925</v>
      </c>
      <c r="J312" s="31"/>
      <c r="K312" s="31">
        <v>273828.2899629873</v>
      </c>
      <c r="L312" s="31">
        <v>0</v>
      </c>
      <c r="M312" s="31">
        <v>1734733.6548951361</v>
      </c>
      <c r="N312" s="31">
        <v>0</v>
      </c>
      <c r="O312" s="46">
        <f t="shared" si="13"/>
        <v>2008561.9448581235</v>
      </c>
      <c r="P312" s="31"/>
      <c r="Q312" s="46">
        <f t="shared" si="14"/>
        <v>-54166.515339272562</v>
      </c>
      <c r="R312" s="31">
        <v>1031646</v>
      </c>
      <c r="S312" s="31">
        <v>977479.48466072744</v>
      </c>
      <c r="T312" s="33"/>
      <c r="U312" s="33"/>
      <c r="V312" s="33"/>
      <c r="W312" s="33"/>
      <c r="X312" s="33"/>
      <c r="Y312" s="33"/>
      <c r="Z312" s="33"/>
      <c r="AA312" s="33"/>
      <c r="AB312" s="34"/>
      <c r="AC312" s="34"/>
      <c r="AD312" s="34"/>
      <c r="AE312" s="34"/>
      <c r="AF312" s="34"/>
      <c r="AG312" s="34"/>
      <c r="AH312" s="34"/>
      <c r="AI312" s="34"/>
    </row>
    <row r="313" spans="1:35" ht="18" customHeight="1">
      <c r="A313" s="35"/>
      <c r="B313" s="36" t="s">
        <v>325</v>
      </c>
      <c r="C313" s="44">
        <f t="shared" ref="C313:I313" si="15">SUM(C6:C312)</f>
        <v>32786624459</v>
      </c>
      <c r="D313" s="44">
        <f t="shared" si="15"/>
        <v>28488185468.279972</v>
      </c>
      <c r="E313" s="44">
        <f t="shared" si="15"/>
        <v>0</v>
      </c>
      <c r="F313" s="44">
        <f t="shared" si="15"/>
        <v>3063757.0000000009</v>
      </c>
      <c r="G313" s="44">
        <f t="shared" si="15"/>
        <v>0</v>
      </c>
      <c r="H313" s="44">
        <f t="shared" si="15"/>
        <v>1472337816.8500011</v>
      </c>
      <c r="I313" s="44">
        <f t="shared" si="15"/>
        <v>1475401573.8499997</v>
      </c>
      <c r="J313" s="31"/>
      <c r="K313" s="44">
        <f>SUM(K6:K312)</f>
        <v>1948147746.0000005</v>
      </c>
      <c r="L313" s="44">
        <f>SUM(L6:L312)</f>
        <v>0</v>
      </c>
      <c r="M313" s="44">
        <f>SUM(M6:M312)</f>
        <v>12341739635.999998</v>
      </c>
      <c r="N313" s="44">
        <f>SUM(N6:N312)</f>
        <v>1472337827.0570829</v>
      </c>
      <c r="O313" s="44">
        <f>SUM(O6:O312)</f>
        <v>15762225209.057096</v>
      </c>
      <c r="P313" s="31"/>
      <c r="Q313" s="44">
        <f>SUM(Q6:Q312)</f>
        <v>-385366956.72000086</v>
      </c>
      <c r="R313" s="44">
        <f>SUM(R6:R312)</f>
        <v>51</v>
      </c>
      <c r="S313" s="44">
        <f>SUM(S6:S312)</f>
        <v>-385366905.72000098</v>
      </c>
      <c r="T313" s="33"/>
      <c r="U313" s="33"/>
      <c r="V313" s="33"/>
      <c r="W313" s="33"/>
      <c r="X313" s="33"/>
      <c r="Y313" s="33"/>
      <c r="Z313" s="33"/>
      <c r="AA313" s="33"/>
    </row>
    <row r="314" spans="1:35" ht="18" customHeight="1">
      <c r="A314" s="37"/>
      <c r="B314" s="38"/>
      <c r="C314" s="31"/>
      <c r="D314" s="31"/>
      <c r="E314" s="31"/>
      <c r="F314" s="31"/>
      <c r="G314" s="31"/>
      <c r="H314" s="31"/>
      <c r="I314" s="31"/>
      <c r="J314" s="31"/>
      <c r="K314" s="31"/>
      <c r="L314" s="31"/>
      <c r="M314" s="31"/>
      <c r="N314" s="31"/>
      <c r="O314" s="31"/>
      <c r="P314" s="31"/>
      <c r="Q314" s="31"/>
      <c r="R314" s="31"/>
      <c r="S314" s="31"/>
      <c r="T314" s="39"/>
      <c r="U314" s="39"/>
      <c r="V314" s="39"/>
      <c r="W314" s="39"/>
      <c r="X314" s="39"/>
      <c r="Y314" s="39"/>
      <c r="Z314" s="39"/>
      <c r="AA314" s="39"/>
    </row>
    <row r="315" spans="1:35" ht="18" customHeight="1"/>
    <row r="316" spans="1:35" ht="18" hidden="1" customHeight="1"/>
    <row r="317" spans="1:35" ht="18" hidden="1" customHeight="1"/>
    <row r="318" spans="1:35" ht="18" hidden="1" customHeight="1">
      <c r="B318" s="30" t="s">
        <v>677</v>
      </c>
      <c r="C318" s="29" t="s">
        <v>361</v>
      </c>
    </row>
    <row r="319" spans="1:35" ht="18" hidden="1" customHeight="1">
      <c r="B319" s="319" t="s">
        <v>509</v>
      </c>
      <c r="C319" s="32">
        <v>33501</v>
      </c>
    </row>
    <row r="320" spans="1:35" ht="18" hidden="1" customHeight="1">
      <c r="B320" s="30" t="s">
        <v>571</v>
      </c>
      <c r="C320" s="32">
        <v>36301</v>
      </c>
    </row>
    <row r="321" spans="2:19" ht="18" hidden="1" customHeight="1">
      <c r="B321" s="30" t="s">
        <v>379</v>
      </c>
      <c r="C321" s="32">
        <v>10800</v>
      </c>
      <c r="S321" s="42"/>
    </row>
    <row r="322" spans="2:19" ht="18" hidden="1" customHeight="1">
      <c r="B322" s="30" t="s">
        <v>433</v>
      </c>
      <c r="C322" s="32">
        <v>30105</v>
      </c>
    </row>
    <row r="323" spans="2:19" ht="18" hidden="1" customHeight="1">
      <c r="B323" s="30" t="s">
        <v>429</v>
      </c>
      <c r="C323" s="32">
        <v>30100</v>
      </c>
    </row>
    <row r="324" spans="2:19" ht="18" hidden="1" customHeight="1">
      <c r="B324" s="30" t="s">
        <v>434</v>
      </c>
      <c r="C324" s="32">
        <v>30200</v>
      </c>
    </row>
    <row r="325" spans="2:19" ht="18" hidden="1" customHeight="1">
      <c r="B325" s="30" t="s">
        <v>435</v>
      </c>
      <c r="C325" s="32">
        <v>30300</v>
      </c>
    </row>
    <row r="326" spans="2:19" ht="18" hidden="1" customHeight="1">
      <c r="B326" s="30" t="s">
        <v>533</v>
      </c>
      <c r="C326" s="32">
        <v>34901</v>
      </c>
    </row>
    <row r="327" spans="2:19" ht="18" hidden="1" customHeight="1">
      <c r="B327" s="30" t="s">
        <v>436</v>
      </c>
      <c r="C327" s="32">
        <v>30400</v>
      </c>
    </row>
    <row r="328" spans="2:19" ht="18" hidden="1" customHeight="1">
      <c r="B328" s="30" t="s">
        <v>408</v>
      </c>
      <c r="C328" s="32">
        <v>20100</v>
      </c>
    </row>
    <row r="329" spans="2:19" ht="18" hidden="1" customHeight="1">
      <c r="B329" s="30" t="s">
        <v>590</v>
      </c>
      <c r="C329" s="32">
        <v>36901</v>
      </c>
      <c r="S329" s="42"/>
    </row>
    <row r="330" spans="2:19" ht="18" hidden="1" customHeight="1">
      <c r="B330" s="30" t="s">
        <v>506</v>
      </c>
      <c r="C330" s="32">
        <v>33402</v>
      </c>
      <c r="S330" s="43"/>
    </row>
    <row r="331" spans="2:19" ht="18" hidden="1" customHeight="1">
      <c r="B331" s="30" t="s">
        <v>438</v>
      </c>
      <c r="C331" s="32">
        <v>30500</v>
      </c>
      <c r="S331" s="42"/>
    </row>
    <row r="332" spans="2:19" ht="18" hidden="1" customHeight="1">
      <c r="B332" s="30" t="s">
        <v>605</v>
      </c>
      <c r="C332" s="32">
        <v>37610</v>
      </c>
    </row>
    <row r="333" spans="2:19" ht="18" hidden="1" customHeight="1">
      <c r="B333" s="30" t="s">
        <v>452</v>
      </c>
      <c r="C333" s="32">
        <v>31110</v>
      </c>
    </row>
    <row r="334" spans="2:19" ht="18" hidden="1" customHeight="1">
      <c r="B334" s="30" t="s">
        <v>451</v>
      </c>
      <c r="C334" s="32">
        <v>31105</v>
      </c>
    </row>
    <row r="335" spans="2:19" ht="18" hidden="1" customHeight="1">
      <c r="B335" s="30" t="s">
        <v>439</v>
      </c>
      <c r="C335" s="32">
        <v>30600</v>
      </c>
    </row>
    <row r="336" spans="2:19" ht="18" hidden="1" customHeight="1">
      <c r="B336" s="30" t="s">
        <v>402</v>
      </c>
      <c r="C336" s="32">
        <v>18600</v>
      </c>
    </row>
    <row r="337" spans="2:35" ht="18" hidden="1" customHeight="1">
      <c r="B337" s="30" t="s">
        <v>499</v>
      </c>
      <c r="C337" s="32">
        <v>33206</v>
      </c>
    </row>
    <row r="338" spans="2:35" ht="18" hidden="1" customHeight="1">
      <c r="B338" s="30" t="s">
        <v>442</v>
      </c>
      <c r="C338" s="32">
        <v>30705</v>
      </c>
    </row>
    <row r="339" spans="2:35" ht="18" hidden="1" customHeight="1">
      <c r="B339" s="30" t="s">
        <v>441</v>
      </c>
      <c r="C339" s="32">
        <v>30700</v>
      </c>
    </row>
    <row r="340" spans="2:35" s="41" customFormat="1" ht="18" hidden="1" customHeight="1">
      <c r="B340" s="30" t="s">
        <v>443</v>
      </c>
      <c r="C340" s="32">
        <v>30800</v>
      </c>
      <c r="E340" s="40"/>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row>
    <row r="341" spans="2:35" s="41" customFormat="1" ht="18" hidden="1" customHeight="1">
      <c r="B341" s="30" t="s">
        <v>612</v>
      </c>
      <c r="C341" s="32">
        <v>37901</v>
      </c>
      <c r="E341" s="40"/>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row>
    <row r="342" spans="2:35" s="41" customFormat="1" ht="18" hidden="1" customHeight="1">
      <c r="B342" s="30" t="s">
        <v>775</v>
      </c>
      <c r="C342" s="32">
        <v>91111</v>
      </c>
      <c r="E342" s="40"/>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row>
    <row r="343" spans="2:35" s="41" customFormat="1" ht="36" hidden="1" customHeight="1">
      <c r="B343" s="30" t="s">
        <v>780</v>
      </c>
      <c r="C343" s="32">
        <v>99831</v>
      </c>
      <c r="E343" s="40"/>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row>
    <row r="344" spans="2:35" s="41" customFormat="1" ht="18" hidden="1" customHeight="1">
      <c r="B344" s="30" t="s">
        <v>776</v>
      </c>
      <c r="C344" s="32">
        <v>91151</v>
      </c>
      <c r="E344" s="40"/>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row>
    <row r="345" spans="2:35" s="41" customFormat="1" ht="18" hidden="1" customHeight="1">
      <c r="B345" s="30" t="s">
        <v>445</v>
      </c>
      <c r="C345" s="32">
        <v>30905</v>
      </c>
      <c r="E345" s="40"/>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row>
    <row r="346" spans="2:35" s="41" customFormat="1" ht="18" hidden="1" customHeight="1">
      <c r="B346" s="30" t="s">
        <v>666</v>
      </c>
      <c r="C346" s="32">
        <v>90901</v>
      </c>
      <c r="E346" s="40"/>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row>
    <row r="347" spans="2:35" s="41" customFormat="1" ht="18" hidden="1" customHeight="1">
      <c r="B347" s="30" t="s">
        <v>444</v>
      </c>
      <c r="C347" s="32">
        <v>30900</v>
      </c>
      <c r="E347" s="40"/>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row>
    <row r="348" spans="2:35" s="41" customFormat="1" ht="18" hidden="1" customHeight="1">
      <c r="B348" s="30" t="s">
        <v>779</v>
      </c>
      <c r="C348" s="32">
        <v>99521</v>
      </c>
      <c r="E348" s="40"/>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row>
    <row r="349" spans="2:35" s="41" customFormat="1" ht="18" hidden="1" customHeight="1">
      <c r="B349" s="30" t="s">
        <v>527</v>
      </c>
      <c r="C349" s="32">
        <v>34505</v>
      </c>
      <c r="E349" s="40"/>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row>
    <row r="350" spans="2:35" s="41" customFormat="1" ht="18" hidden="1" customHeight="1">
      <c r="B350" s="30" t="s">
        <v>635</v>
      </c>
      <c r="C350" s="32">
        <v>38801</v>
      </c>
      <c r="E350" s="40"/>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row>
    <row r="351" spans="2:35" s="41" customFormat="1" ht="18" hidden="1" customHeight="1">
      <c r="B351" s="30" t="s">
        <v>627</v>
      </c>
      <c r="C351" s="32">
        <v>38601</v>
      </c>
      <c r="E351" s="40"/>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row>
    <row r="352" spans="2:35" s="41" customFormat="1" ht="18" hidden="1" customHeight="1">
      <c r="B352" s="30" t="s">
        <v>447</v>
      </c>
      <c r="C352" s="32">
        <v>31005</v>
      </c>
      <c r="E352" s="40"/>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row>
    <row r="353" spans="2:35" s="41" customFormat="1" ht="18" hidden="1" customHeight="1">
      <c r="B353" s="30" t="s">
        <v>446</v>
      </c>
      <c r="C353" s="32">
        <v>31000</v>
      </c>
      <c r="E353" s="40"/>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row>
    <row r="354" spans="2:35" s="41" customFormat="1" ht="18" hidden="1" customHeight="1">
      <c r="B354" s="30" t="s">
        <v>448</v>
      </c>
      <c r="C354" s="32">
        <v>31100</v>
      </c>
      <c r="E354" s="40"/>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row>
    <row r="355" spans="2:35" s="41" customFormat="1" ht="18" hidden="1" customHeight="1">
      <c r="B355" s="30" t="s">
        <v>453</v>
      </c>
      <c r="C355" s="32">
        <v>31200</v>
      </c>
      <c r="E355" s="40"/>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row>
    <row r="356" spans="2:35" s="41" customFormat="1" ht="18" hidden="1" customHeight="1">
      <c r="B356" s="30" t="s">
        <v>455</v>
      </c>
      <c r="C356" s="32">
        <v>31300</v>
      </c>
      <c r="E356" s="40"/>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row>
    <row r="357" spans="2:35" s="41" customFormat="1" ht="54" hidden="1" customHeight="1">
      <c r="B357" s="30" t="s">
        <v>459</v>
      </c>
      <c r="C357" s="32">
        <v>31405</v>
      </c>
      <c r="E357" s="40"/>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row>
    <row r="358" spans="2:35" s="41" customFormat="1" ht="18" hidden="1" customHeight="1">
      <c r="B358" s="30" t="s">
        <v>458</v>
      </c>
      <c r="C358" s="32">
        <v>31400</v>
      </c>
      <c r="E358" s="40"/>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row>
    <row r="359" spans="2:35" s="41" customFormat="1" ht="18" hidden="1" customHeight="1">
      <c r="B359" s="30" t="s">
        <v>460</v>
      </c>
      <c r="C359" s="32">
        <v>31500</v>
      </c>
      <c r="E359" s="40"/>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row>
    <row r="360" spans="2:35" s="41" customFormat="1" ht="18" hidden="1" customHeight="1">
      <c r="B360" s="30" t="s">
        <v>578</v>
      </c>
      <c r="C360" s="32">
        <v>36501</v>
      </c>
      <c r="E360" s="40"/>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row>
    <row r="361" spans="2:35" s="41" customFormat="1" ht="18" hidden="1" customHeight="1">
      <c r="B361" s="30" t="s">
        <v>580</v>
      </c>
      <c r="C361" s="32">
        <v>36505</v>
      </c>
      <c r="E361" s="40"/>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row>
    <row r="362" spans="2:35" s="41" customFormat="1" ht="18" hidden="1" customHeight="1">
      <c r="B362" s="30" t="s">
        <v>456</v>
      </c>
      <c r="C362" s="32">
        <v>31301</v>
      </c>
      <c r="E362" s="40"/>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row>
    <row r="363" spans="2:35" s="41" customFormat="1" ht="18" hidden="1" customHeight="1">
      <c r="B363" s="30" t="s">
        <v>462</v>
      </c>
      <c r="C363" s="32">
        <v>31605</v>
      </c>
      <c r="E363" s="40"/>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row>
    <row r="364" spans="2:35" s="41" customFormat="1" ht="18" hidden="1" customHeight="1">
      <c r="B364" s="30" t="s">
        <v>461</v>
      </c>
      <c r="C364" s="32">
        <v>31600</v>
      </c>
      <c r="E364" s="40"/>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row>
    <row r="365" spans="2:35" s="41" customFormat="1" ht="18" hidden="1" customHeight="1">
      <c r="B365" s="30" t="s">
        <v>646</v>
      </c>
      <c r="C365" s="32">
        <v>39209</v>
      </c>
      <c r="E365" s="40"/>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row>
    <row r="366" spans="2:35" s="41" customFormat="1" ht="18" hidden="1" customHeight="1">
      <c r="B366" s="30" t="s">
        <v>463</v>
      </c>
      <c r="C366" s="32">
        <v>31700</v>
      </c>
      <c r="E366" s="40"/>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row>
    <row r="367" spans="2:35" s="41" customFormat="1" ht="18" hidden="1" customHeight="1">
      <c r="B367" s="30" t="s">
        <v>464</v>
      </c>
      <c r="C367" s="32">
        <v>31800</v>
      </c>
      <c r="E367" s="40"/>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c r="AH367" s="17"/>
      <c r="AI367" s="17"/>
    </row>
    <row r="368" spans="2:35" s="41" customFormat="1" ht="18" hidden="1" customHeight="1">
      <c r="B368" s="30" t="s">
        <v>465</v>
      </c>
      <c r="C368" s="32">
        <v>31805</v>
      </c>
      <c r="E368" s="40"/>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row>
    <row r="369" spans="2:35" s="41" customFormat="1" ht="18" hidden="1" customHeight="1">
      <c r="B369" s="30" t="s">
        <v>544</v>
      </c>
      <c r="C369" s="32">
        <v>35305</v>
      </c>
      <c r="E369" s="40"/>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row>
    <row r="370" spans="2:35" s="41" customFormat="1" ht="18" hidden="1" customHeight="1">
      <c r="B370" s="30" t="s">
        <v>495</v>
      </c>
      <c r="C370" s="32">
        <v>33202</v>
      </c>
      <c r="E370" s="40"/>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row>
    <row r="371" spans="2:35" s="41" customFormat="1" ht="18" hidden="1" customHeight="1">
      <c r="B371" s="30" t="s">
        <v>560</v>
      </c>
      <c r="C371" s="32">
        <v>36005</v>
      </c>
      <c r="E371" s="40"/>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row>
    <row r="372" spans="2:35" s="41" customFormat="1" ht="18" hidden="1" customHeight="1">
      <c r="B372" s="30" t="s">
        <v>588</v>
      </c>
      <c r="C372" s="32">
        <v>36810</v>
      </c>
      <c r="E372" s="40"/>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row>
    <row r="373" spans="2:35" s="41" customFormat="1" ht="18" hidden="1" customHeight="1">
      <c r="B373" s="30" t="s">
        <v>564</v>
      </c>
      <c r="C373" s="32">
        <v>36009</v>
      </c>
      <c r="E373" s="40"/>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row>
    <row r="374" spans="2:35" s="41" customFormat="1" ht="18" hidden="1" customHeight="1">
      <c r="B374" s="30" t="s">
        <v>555</v>
      </c>
      <c r="C374" s="32">
        <v>36000</v>
      </c>
      <c r="E374" s="40"/>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row>
    <row r="375" spans="2:35" s="41" customFormat="1" ht="18" hidden="1" customHeight="1">
      <c r="B375" s="30" t="s">
        <v>468</v>
      </c>
      <c r="C375" s="32">
        <v>31900</v>
      </c>
      <c r="E375" s="40"/>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row>
    <row r="376" spans="2:35" s="41" customFormat="1" ht="18" hidden="1" customHeight="1">
      <c r="B376" s="30" t="s">
        <v>469</v>
      </c>
      <c r="C376" s="32">
        <v>32000</v>
      </c>
      <c r="E376" s="40"/>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row>
    <row r="377" spans="2:35" s="41" customFormat="1" ht="18" hidden="1" customHeight="1">
      <c r="B377" s="30" t="s">
        <v>546</v>
      </c>
      <c r="C377" s="32">
        <v>35401</v>
      </c>
      <c r="E377" s="40"/>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row>
    <row r="378" spans="2:35" s="41" customFormat="1" ht="18" hidden="1" customHeight="1">
      <c r="B378" s="30" t="s">
        <v>472</v>
      </c>
      <c r="C378" s="32">
        <v>32200</v>
      </c>
      <c r="E378" s="40"/>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row>
    <row r="379" spans="2:35" s="41" customFormat="1" ht="18" hidden="1" customHeight="1">
      <c r="B379" s="30" t="s">
        <v>473</v>
      </c>
      <c r="C379" s="32">
        <v>32300</v>
      </c>
      <c r="E379" s="40"/>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row>
    <row r="380" spans="2:35" s="41" customFormat="1" ht="18" hidden="1" customHeight="1">
      <c r="B380" s="30" t="s">
        <v>474</v>
      </c>
      <c r="C380" s="32">
        <v>32305</v>
      </c>
      <c r="E380" s="40"/>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row>
    <row r="381" spans="2:35" s="41" customFormat="1" ht="18" hidden="1" customHeight="1">
      <c r="B381" s="30" t="s">
        <v>620</v>
      </c>
      <c r="C381" s="32">
        <v>38210</v>
      </c>
      <c r="E381" s="40"/>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row>
    <row r="382" spans="2:35" s="41" customFormat="1" ht="18" hidden="1" customHeight="1">
      <c r="B382" s="30" t="s">
        <v>430</v>
      </c>
      <c r="C382" s="32">
        <v>30102</v>
      </c>
      <c r="E382" s="40"/>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row>
    <row r="383" spans="2:35" s="41" customFormat="1" ht="18" hidden="1" customHeight="1">
      <c r="B383" s="30" t="s">
        <v>585</v>
      </c>
      <c r="C383" s="32">
        <v>36705</v>
      </c>
      <c r="E383" s="40"/>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row>
    <row r="384" spans="2:35" s="41" customFormat="1" ht="18" hidden="1" customHeight="1">
      <c r="B384" s="30" t="s">
        <v>593</v>
      </c>
      <c r="C384" s="32">
        <v>37005</v>
      </c>
      <c r="E384" s="40"/>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row>
    <row r="385" spans="2:35" s="41" customFormat="1" ht="18" hidden="1" customHeight="1">
      <c r="B385" s="30" t="s">
        <v>475</v>
      </c>
      <c r="C385" s="32">
        <v>32400</v>
      </c>
      <c r="E385" s="40"/>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row>
    <row r="386" spans="2:35" s="41" customFormat="1" ht="18" hidden="1" customHeight="1">
      <c r="B386" s="30" t="s">
        <v>556</v>
      </c>
      <c r="C386" s="32">
        <v>36001</v>
      </c>
      <c r="E386" s="40"/>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row>
    <row r="387" spans="2:35" s="41" customFormat="1" ht="18" hidden="1" customHeight="1">
      <c r="B387" s="30" t="s">
        <v>406</v>
      </c>
      <c r="C387" s="32">
        <v>19005</v>
      </c>
      <c r="E387" s="40"/>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row>
    <row r="388" spans="2:35" s="41" customFormat="1" ht="18" hidden="1" customHeight="1">
      <c r="B388" s="30" t="s">
        <v>558</v>
      </c>
      <c r="C388" s="32">
        <v>36003</v>
      </c>
      <c r="E388" s="40"/>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row>
    <row r="389" spans="2:35" s="41" customFormat="1" ht="18" hidden="1" customHeight="1">
      <c r="B389" s="30" t="s">
        <v>661</v>
      </c>
      <c r="C389" s="32">
        <v>40000</v>
      </c>
      <c r="E389" s="40"/>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row>
    <row r="390" spans="2:35" s="41" customFormat="1" ht="18" hidden="1" customHeight="1">
      <c r="B390" s="30" t="s">
        <v>491</v>
      </c>
      <c r="C390" s="32">
        <v>33027</v>
      </c>
      <c r="E390" s="40"/>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row>
    <row r="391" spans="2:35" s="41" customFormat="1" ht="18" hidden="1" customHeight="1">
      <c r="B391" s="30" t="s">
        <v>559</v>
      </c>
      <c r="C391" s="32">
        <v>36004</v>
      </c>
      <c r="E391" s="40"/>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row>
    <row r="392" spans="2:35" s="41" customFormat="1" ht="18" hidden="1" customHeight="1">
      <c r="B392" s="30" t="s">
        <v>479</v>
      </c>
      <c r="C392" s="32">
        <v>32505</v>
      </c>
      <c r="E392" s="40"/>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row>
    <row r="393" spans="2:35" s="41" customFormat="1" ht="18" hidden="1" customHeight="1">
      <c r="B393" s="30" t="s">
        <v>480</v>
      </c>
      <c r="C393" s="32">
        <v>32600</v>
      </c>
      <c r="E393" s="40"/>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row>
    <row r="394" spans="2:35" s="41" customFormat="1" ht="18" hidden="1" customHeight="1">
      <c r="B394" s="30" t="s">
        <v>482</v>
      </c>
      <c r="C394" s="32">
        <v>32700</v>
      </c>
      <c r="E394" s="40"/>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row>
    <row r="395" spans="2:35" s="41" customFormat="1" ht="18" hidden="1" customHeight="1">
      <c r="B395" s="30" t="s">
        <v>483</v>
      </c>
      <c r="C395" s="32">
        <v>32800</v>
      </c>
      <c r="E395" s="40"/>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row>
    <row r="396" spans="2:35" s="41" customFormat="1" ht="18" hidden="1" customHeight="1">
      <c r="B396" s="30" t="s">
        <v>486</v>
      </c>
      <c r="C396" s="32">
        <v>32905</v>
      </c>
      <c r="E396" s="40"/>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row>
    <row r="397" spans="2:35" s="41" customFormat="1" ht="18" hidden="1" customHeight="1">
      <c r="B397" s="30" t="s">
        <v>484</v>
      </c>
      <c r="C397" s="32">
        <v>32900</v>
      </c>
      <c r="E397" s="40"/>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row>
    <row r="398" spans="2:35" s="41" customFormat="1" ht="18" hidden="1" customHeight="1">
      <c r="B398" s="30" t="s">
        <v>489</v>
      </c>
      <c r="C398" s="32">
        <v>33000</v>
      </c>
      <c r="E398" s="40"/>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row>
    <row r="399" spans="2:35" s="41" customFormat="1" ht="18" hidden="1" customHeight="1">
      <c r="B399" s="30" t="s">
        <v>381</v>
      </c>
      <c r="C399" s="32">
        <v>10900</v>
      </c>
      <c r="E399" s="40"/>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row>
    <row r="400" spans="2:35" s="41" customFormat="1" ht="18" hidden="1" customHeight="1">
      <c r="B400" s="30" t="s">
        <v>401</v>
      </c>
      <c r="C400" s="32">
        <v>18400</v>
      </c>
      <c r="E400" s="40"/>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row>
    <row r="401" spans="2:35" s="41" customFormat="1" ht="18" hidden="1" customHeight="1">
      <c r="B401" s="30" t="s">
        <v>394</v>
      </c>
      <c r="C401" s="32">
        <v>12510</v>
      </c>
      <c r="E401" s="40"/>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row>
    <row r="402" spans="2:35" s="41" customFormat="1" ht="18" hidden="1" customHeight="1">
      <c r="B402" s="30" t="s">
        <v>378</v>
      </c>
      <c r="C402" s="32">
        <v>10700</v>
      </c>
      <c r="E402" s="40"/>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row>
    <row r="403" spans="2:35" s="41" customFormat="1" ht="18" hidden="1" customHeight="1">
      <c r="B403" s="30" t="s">
        <v>376</v>
      </c>
      <c r="C403" s="32">
        <v>10400</v>
      </c>
      <c r="E403" s="40"/>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row>
    <row r="404" spans="2:35" s="41" customFormat="1" ht="18" hidden="1" customHeight="1">
      <c r="B404" s="30" t="s">
        <v>424</v>
      </c>
      <c r="C404" s="32">
        <v>22000</v>
      </c>
      <c r="E404" s="40"/>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row>
    <row r="405" spans="2:35" s="41" customFormat="1" ht="18" hidden="1" customHeight="1">
      <c r="B405" s="30" t="s">
        <v>407</v>
      </c>
      <c r="C405" s="32">
        <v>19100</v>
      </c>
      <c r="E405" s="40"/>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row>
    <row r="406" spans="2:35" s="41" customFormat="1" ht="18" hidden="1" customHeight="1">
      <c r="B406" s="30" t="s">
        <v>492</v>
      </c>
      <c r="C406" s="32">
        <v>33100</v>
      </c>
      <c r="E406" s="40"/>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row>
    <row r="407" spans="2:35" s="41" customFormat="1" ht="18" hidden="1" customHeight="1">
      <c r="B407" s="30" t="s">
        <v>494</v>
      </c>
      <c r="C407" s="32">
        <v>33200</v>
      </c>
      <c r="E407" s="40"/>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row>
    <row r="408" spans="2:35" s="41" customFormat="1" ht="18" hidden="1" customHeight="1">
      <c r="B408" s="30" t="s">
        <v>498</v>
      </c>
      <c r="C408" s="32">
        <v>33205</v>
      </c>
      <c r="E408" s="40"/>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row>
    <row r="409" spans="2:35" s="41" customFormat="1" ht="18" hidden="1" customHeight="1">
      <c r="B409" s="30" t="s">
        <v>410</v>
      </c>
      <c r="C409" s="32">
        <v>20300</v>
      </c>
      <c r="E409" s="40"/>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row>
    <row r="410" spans="2:35" s="41" customFormat="1" ht="18" hidden="1" customHeight="1">
      <c r="B410" s="30" t="s">
        <v>645</v>
      </c>
      <c r="C410" s="32">
        <v>39208</v>
      </c>
      <c r="E410" s="40"/>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row>
    <row r="411" spans="2:35" s="41" customFormat="1" ht="18" hidden="1" customHeight="1">
      <c r="B411" s="30" t="s">
        <v>471</v>
      </c>
      <c r="C411" s="32">
        <v>32100</v>
      </c>
      <c r="E411" s="40"/>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row>
    <row r="412" spans="2:35" s="41" customFormat="1" ht="18" hidden="1" customHeight="1">
      <c r="B412" s="30" t="s">
        <v>503</v>
      </c>
      <c r="C412" s="32">
        <v>33300</v>
      </c>
      <c r="E412" s="40"/>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row>
    <row r="413" spans="2:35" s="41" customFormat="1" ht="18" hidden="1" customHeight="1">
      <c r="B413" s="30" t="s">
        <v>504</v>
      </c>
      <c r="C413" s="32">
        <v>33305</v>
      </c>
      <c r="E413" s="40"/>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row>
    <row r="414" spans="2:35" s="41" customFormat="1" ht="18" hidden="1" customHeight="1">
      <c r="B414" s="30" t="s">
        <v>592</v>
      </c>
      <c r="C414" s="32">
        <v>37000</v>
      </c>
      <c r="E414" s="40"/>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row>
    <row r="415" spans="2:35" s="41" customFormat="1" ht="18" hidden="1" customHeight="1">
      <c r="B415" s="30" t="s">
        <v>411</v>
      </c>
      <c r="C415" s="32">
        <v>20400</v>
      </c>
      <c r="E415" s="40"/>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row>
    <row r="416" spans="2:35" s="41" customFormat="1" ht="18" hidden="1" customHeight="1">
      <c r="B416" s="30" t="s">
        <v>631</v>
      </c>
      <c r="C416" s="32">
        <v>38620</v>
      </c>
      <c r="E416" s="40"/>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row>
    <row r="417" spans="2:35" s="41" customFormat="1" ht="18" hidden="1" customHeight="1">
      <c r="B417" s="30" t="s">
        <v>642</v>
      </c>
      <c r="C417" s="32">
        <v>39201</v>
      </c>
      <c r="E417" s="40"/>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row>
    <row r="418" spans="2:35" s="41" customFormat="1" ht="18" hidden="1" customHeight="1">
      <c r="B418" s="30" t="s">
        <v>386</v>
      </c>
      <c r="C418" s="32">
        <v>11300</v>
      </c>
      <c r="E418" s="40"/>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row>
    <row r="419" spans="2:35" s="41" customFormat="1" ht="18" hidden="1" customHeight="1">
      <c r="B419" s="30" t="s">
        <v>450</v>
      </c>
      <c r="C419" s="32">
        <v>31102</v>
      </c>
      <c r="E419" s="40"/>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row>
    <row r="420" spans="2:35" s="41" customFormat="1" ht="18" hidden="1" customHeight="1">
      <c r="B420" s="30" t="s">
        <v>449</v>
      </c>
      <c r="C420" s="32">
        <v>31101</v>
      </c>
      <c r="E420" s="40"/>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row>
    <row r="421" spans="2:35" s="41" customFormat="1" ht="18" hidden="1" customHeight="1">
      <c r="B421" s="30" t="s">
        <v>412</v>
      </c>
      <c r="C421" s="32">
        <v>20600</v>
      </c>
      <c r="E421" s="40"/>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row>
    <row r="422" spans="2:35" s="41" customFormat="1" ht="18" hidden="1" customHeight="1">
      <c r="B422" s="30" t="s">
        <v>481</v>
      </c>
      <c r="C422" s="32">
        <v>32605</v>
      </c>
      <c r="E422" s="40"/>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row>
    <row r="423" spans="2:35" s="41" customFormat="1" ht="18" hidden="1" customHeight="1">
      <c r="B423" s="30" t="s">
        <v>574</v>
      </c>
      <c r="C423" s="32">
        <v>36310</v>
      </c>
      <c r="E423" s="40"/>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row>
    <row r="424" spans="2:35" s="41" customFormat="1" ht="18" hidden="1" customHeight="1">
      <c r="B424" s="30" t="s">
        <v>777</v>
      </c>
      <c r="C424" s="32">
        <v>98111</v>
      </c>
      <c r="E424" s="40"/>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row>
    <row r="425" spans="2:35" s="41" customFormat="1" ht="18" hidden="1" customHeight="1">
      <c r="B425" s="30" t="s">
        <v>507</v>
      </c>
      <c r="C425" s="32">
        <v>33405</v>
      </c>
      <c r="E425" s="40"/>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row>
    <row r="426" spans="2:35" s="41" customFormat="1" ht="18" hidden="1" customHeight="1">
      <c r="B426" s="30" t="s">
        <v>508</v>
      </c>
      <c r="C426" s="32">
        <v>33500</v>
      </c>
      <c r="E426" s="40"/>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row>
    <row r="427" spans="2:35" s="41" customFormat="1" ht="18" hidden="1" customHeight="1">
      <c r="B427" s="30" t="s">
        <v>511</v>
      </c>
      <c r="C427" s="32">
        <v>33605</v>
      </c>
      <c r="E427" s="40"/>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row>
    <row r="428" spans="2:35" s="41" customFormat="1" ht="18" hidden="1" customHeight="1">
      <c r="B428" s="30" t="s">
        <v>582</v>
      </c>
      <c r="C428" s="32">
        <v>36601</v>
      </c>
      <c r="E428" s="40"/>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row>
    <row r="429" spans="2:35" s="41" customFormat="1" ht="18" hidden="1" customHeight="1">
      <c r="B429" s="30" t="s">
        <v>510</v>
      </c>
      <c r="C429" s="32">
        <v>33600</v>
      </c>
      <c r="E429" s="40"/>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row>
    <row r="430" spans="2:35" s="41" customFormat="1" ht="18" hidden="1" customHeight="1">
      <c r="B430" s="30" t="s">
        <v>512</v>
      </c>
      <c r="C430" s="32">
        <v>33700</v>
      </c>
      <c r="E430" s="40"/>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row>
    <row r="431" spans="2:35" s="41" customFormat="1" ht="18" hidden="1" customHeight="1">
      <c r="B431" s="30" t="s">
        <v>392</v>
      </c>
      <c r="C431" s="32">
        <v>12160</v>
      </c>
      <c r="E431" s="40"/>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c r="AH431" s="17"/>
      <c r="AI431" s="17"/>
    </row>
    <row r="432" spans="2:35" s="41" customFormat="1" ht="18" hidden="1" customHeight="1">
      <c r="B432" s="30" t="s">
        <v>390</v>
      </c>
      <c r="C432" s="32">
        <v>12100</v>
      </c>
      <c r="E432" s="40"/>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c r="AH432" s="17"/>
      <c r="AI432" s="17"/>
    </row>
    <row r="433" spans="2:35" s="41" customFormat="1" ht="18" hidden="1" customHeight="1">
      <c r="B433" s="30" t="s">
        <v>513</v>
      </c>
      <c r="C433" s="32">
        <v>33800</v>
      </c>
      <c r="E433" s="40"/>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c r="AH433" s="17"/>
      <c r="AI433" s="17"/>
    </row>
    <row r="434" spans="2:35" s="41" customFormat="1" ht="18" hidden="1" customHeight="1">
      <c r="B434" s="30" t="s">
        <v>440</v>
      </c>
      <c r="C434" s="32">
        <v>30601</v>
      </c>
      <c r="E434" s="40"/>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c r="AH434" s="17"/>
      <c r="AI434" s="17"/>
    </row>
    <row r="435" spans="2:35" hidden="1">
      <c r="B435" s="30" t="s">
        <v>514</v>
      </c>
      <c r="C435" s="32">
        <v>33900</v>
      </c>
    </row>
    <row r="436" spans="2:35" hidden="1">
      <c r="B436" s="30" t="s">
        <v>623</v>
      </c>
      <c r="C436" s="32">
        <v>38402</v>
      </c>
    </row>
    <row r="437" spans="2:35" hidden="1">
      <c r="B437" s="30" t="s">
        <v>515</v>
      </c>
      <c r="C437" s="32">
        <v>34000</v>
      </c>
    </row>
    <row r="438" spans="2:35" hidden="1">
      <c r="B438" s="30" t="s">
        <v>516</v>
      </c>
      <c r="C438" s="32">
        <v>34100</v>
      </c>
    </row>
    <row r="439" spans="2:35" hidden="1">
      <c r="B439" s="30" t="s">
        <v>517</v>
      </c>
      <c r="C439" s="32">
        <v>34105</v>
      </c>
    </row>
    <row r="440" spans="2:35" hidden="1">
      <c r="B440" s="30" t="s">
        <v>519</v>
      </c>
      <c r="C440" s="32">
        <v>34205</v>
      </c>
    </row>
    <row r="441" spans="2:35" hidden="1">
      <c r="B441" s="30" t="s">
        <v>518</v>
      </c>
      <c r="C441" s="32">
        <v>34200</v>
      </c>
    </row>
    <row r="442" spans="2:35" hidden="1">
      <c r="B442" s="30" t="s">
        <v>648</v>
      </c>
      <c r="C442" s="32">
        <v>39301</v>
      </c>
    </row>
    <row r="443" spans="2:35" hidden="1">
      <c r="B443" s="30" t="s">
        <v>522</v>
      </c>
      <c r="C443" s="32">
        <v>34300</v>
      </c>
    </row>
    <row r="444" spans="2:35" hidden="1">
      <c r="B444" s="30" t="s">
        <v>523</v>
      </c>
      <c r="C444" s="32">
        <v>34400</v>
      </c>
    </row>
    <row r="445" spans="2:35" hidden="1">
      <c r="B445" s="30" t="s">
        <v>524</v>
      </c>
      <c r="C445" s="32">
        <v>34405</v>
      </c>
    </row>
    <row r="446" spans="2:35" hidden="1">
      <c r="B446" s="30" t="s">
        <v>393</v>
      </c>
      <c r="C446" s="32">
        <v>12220</v>
      </c>
    </row>
    <row r="447" spans="2:35" hidden="1">
      <c r="B447" s="30" t="s">
        <v>496</v>
      </c>
      <c r="C447" s="32">
        <v>33203</v>
      </c>
    </row>
    <row r="448" spans="2:35" hidden="1">
      <c r="B448" s="30" t="s">
        <v>650</v>
      </c>
      <c r="C448" s="32">
        <v>39401</v>
      </c>
    </row>
    <row r="449" spans="2:3" hidden="1">
      <c r="B449" s="30" t="s">
        <v>525</v>
      </c>
      <c r="C449" s="32">
        <v>34500</v>
      </c>
    </row>
    <row r="450" spans="2:3" hidden="1">
      <c r="B450" s="30" t="s">
        <v>528</v>
      </c>
      <c r="C450" s="32">
        <v>34600</v>
      </c>
    </row>
    <row r="451" spans="2:3" hidden="1">
      <c r="B451" s="30" t="s">
        <v>466</v>
      </c>
      <c r="C451" s="32">
        <v>31810</v>
      </c>
    </row>
    <row r="452" spans="2:3" hidden="1">
      <c r="B452" s="30" t="s">
        <v>662</v>
      </c>
      <c r="C452" s="32">
        <v>51000</v>
      </c>
    </row>
    <row r="453" spans="2:3" hidden="1">
      <c r="B453" s="30" t="s">
        <v>530</v>
      </c>
      <c r="C453" s="32">
        <v>34700</v>
      </c>
    </row>
    <row r="454" spans="2:3" hidden="1">
      <c r="B454" s="30" t="s">
        <v>531</v>
      </c>
      <c r="C454" s="32">
        <v>34800</v>
      </c>
    </row>
    <row r="455" spans="2:3" hidden="1">
      <c r="B455" s="30" t="s">
        <v>383</v>
      </c>
      <c r="C455" s="32">
        <v>10930</v>
      </c>
    </row>
    <row r="456" spans="2:3" hidden="1">
      <c r="B456" s="30" t="s">
        <v>395</v>
      </c>
      <c r="C456" s="32">
        <v>12600</v>
      </c>
    </row>
    <row r="457" spans="2:3" hidden="1">
      <c r="B457" s="30" t="s">
        <v>500</v>
      </c>
      <c r="C457" s="32">
        <v>33207</v>
      </c>
    </row>
    <row r="458" spans="2:3" hidden="1">
      <c r="B458" s="30" t="s">
        <v>485</v>
      </c>
      <c r="C458" s="32">
        <v>32901</v>
      </c>
    </row>
    <row r="459" spans="2:3" hidden="1">
      <c r="B459" s="30" t="s">
        <v>532</v>
      </c>
      <c r="C459" s="32">
        <v>34900</v>
      </c>
    </row>
    <row r="460" spans="2:3" hidden="1">
      <c r="B460" s="30" t="s">
        <v>617</v>
      </c>
      <c r="C460" s="32">
        <v>38105</v>
      </c>
    </row>
    <row r="461" spans="2:3" hidden="1">
      <c r="B461" s="30" t="s">
        <v>537</v>
      </c>
      <c r="C461" s="32">
        <v>35000</v>
      </c>
    </row>
    <row r="462" spans="2:3" hidden="1">
      <c r="B462" s="30" t="s">
        <v>493</v>
      </c>
      <c r="C462" s="32">
        <v>33105</v>
      </c>
    </row>
    <row r="463" spans="2:3" hidden="1">
      <c r="B463" s="30" t="s">
        <v>539</v>
      </c>
      <c r="C463" s="32">
        <v>35100</v>
      </c>
    </row>
    <row r="464" spans="2:3" hidden="1">
      <c r="B464" s="30" t="s">
        <v>540</v>
      </c>
      <c r="C464" s="32">
        <v>35105</v>
      </c>
    </row>
    <row r="465" spans="2:3" hidden="1">
      <c r="B465" s="30" t="s">
        <v>542</v>
      </c>
      <c r="C465" s="32">
        <v>35200</v>
      </c>
    </row>
    <row r="466" spans="2:3" hidden="1">
      <c r="B466" s="30" t="s">
        <v>457</v>
      </c>
      <c r="C466" s="32">
        <v>31320</v>
      </c>
    </row>
    <row r="467" spans="2:3" hidden="1">
      <c r="B467" s="30" t="s">
        <v>557</v>
      </c>
      <c r="C467" s="32">
        <v>36002</v>
      </c>
    </row>
    <row r="468" spans="2:3" hidden="1">
      <c r="B468" s="30" t="s">
        <v>566</v>
      </c>
      <c r="C468" s="32">
        <v>36102</v>
      </c>
    </row>
    <row r="469" spans="2:3" hidden="1">
      <c r="B469" s="30" t="s">
        <v>501</v>
      </c>
      <c r="C469" s="32">
        <v>33208</v>
      </c>
    </row>
    <row r="470" spans="2:3" hidden="1">
      <c r="B470" s="30" t="s">
        <v>396</v>
      </c>
      <c r="C470" s="32">
        <v>12700</v>
      </c>
    </row>
    <row r="471" spans="2:3" hidden="1">
      <c r="B471" s="30" t="s">
        <v>778</v>
      </c>
      <c r="C471" s="32">
        <v>98131</v>
      </c>
    </row>
    <row r="472" spans="2:3" hidden="1">
      <c r="B472" s="30" t="s">
        <v>561</v>
      </c>
      <c r="C472" s="32">
        <v>36006</v>
      </c>
    </row>
    <row r="473" spans="2:3" hidden="1">
      <c r="B473" s="30" t="s">
        <v>665</v>
      </c>
      <c r="C473" s="32">
        <v>60000</v>
      </c>
    </row>
    <row r="474" spans="2:3" hidden="1">
      <c r="B474" s="30" t="s">
        <v>547</v>
      </c>
      <c r="C474" s="32">
        <v>35405</v>
      </c>
    </row>
    <row r="475" spans="2:3" hidden="1">
      <c r="B475" s="30" t="s">
        <v>545</v>
      </c>
      <c r="C475" s="32">
        <v>35400</v>
      </c>
    </row>
    <row r="476" spans="2:3" hidden="1">
      <c r="B476" s="30" t="s">
        <v>487</v>
      </c>
      <c r="C476" s="32">
        <v>32910</v>
      </c>
    </row>
    <row r="477" spans="2:3" hidden="1">
      <c r="B477" s="30" t="s">
        <v>548</v>
      </c>
      <c r="C477" s="32">
        <v>35500</v>
      </c>
    </row>
    <row r="478" spans="2:3" hidden="1">
      <c r="B478" s="30" t="s">
        <v>391</v>
      </c>
      <c r="C478" s="32">
        <v>12150</v>
      </c>
    </row>
    <row r="479" spans="2:3" hidden="1">
      <c r="B479" s="30" t="s">
        <v>549</v>
      </c>
      <c r="C479" s="32">
        <v>35600</v>
      </c>
    </row>
    <row r="480" spans="2:3" hidden="1">
      <c r="B480" s="30" t="s">
        <v>550</v>
      </c>
      <c r="C480" s="32">
        <v>35700</v>
      </c>
    </row>
    <row r="481" spans="2:3" hidden="1">
      <c r="B481" s="30" t="s">
        <v>552</v>
      </c>
      <c r="C481" s="32">
        <v>35805</v>
      </c>
    </row>
    <row r="482" spans="2:3" hidden="1">
      <c r="B482" s="30" t="s">
        <v>551</v>
      </c>
      <c r="C482" s="32">
        <v>35800</v>
      </c>
    </row>
    <row r="483" spans="2:3" hidden="1">
      <c r="B483" s="30" t="s">
        <v>567</v>
      </c>
      <c r="C483" s="32">
        <v>36105</v>
      </c>
    </row>
    <row r="484" spans="2:3" hidden="1">
      <c r="B484" s="30" t="s">
        <v>553</v>
      </c>
      <c r="C484" s="32">
        <v>35900</v>
      </c>
    </row>
    <row r="485" spans="2:3" hidden="1">
      <c r="B485" s="30" t="s">
        <v>554</v>
      </c>
      <c r="C485" s="32">
        <v>35905</v>
      </c>
    </row>
    <row r="486" spans="2:3" hidden="1">
      <c r="B486" s="30" t="s">
        <v>628</v>
      </c>
      <c r="C486" s="32">
        <v>38602</v>
      </c>
    </row>
    <row r="487" spans="2:3" hidden="1">
      <c r="B487" s="30" t="s">
        <v>535</v>
      </c>
      <c r="C487" s="32">
        <v>34905</v>
      </c>
    </row>
    <row r="488" spans="2:3" hidden="1">
      <c r="B488" s="30" t="s">
        <v>565</v>
      </c>
      <c r="C488" s="32">
        <v>36100</v>
      </c>
    </row>
    <row r="489" spans="2:3" hidden="1">
      <c r="B489" s="30" t="s">
        <v>569</v>
      </c>
      <c r="C489" s="32">
        <v>36205</v>
      </c>
    </row>
    <row r="490" spans="2:3" hidden="1">
      <c r="B490" s="30" t="s">
        <v>568</v>
      </c>
      <c r="C490" s="32">
        <v>36200</v>
      </c>
    </row>
    <row r="491" spans="2:3" hidden="1">
      <c r="B491" s="30" t="s">
        <v>570</v>
      </c>
      <c r="C491" s="32">
        <v>36300</v>
      </c>
    </row>
    <row r="492" spans="2:3" hidden="1">
      <c r="B492" s="30" t="s">
        <v>536</v>
      </c>
      <c r="C492" s="32">
        <v>34910</v>
      </c>
    </row>
    <row r="493" spans="2:3" hidden="1">
      <c r="B493" s="30" t="s">
        <v>630</v>
      </c>
      <c r="C493" s="32">
        <v>38610</v>
      </c>
    </row>
    <row r="494" spans="2:3" hidden="1">
      <c r="B494" s="30" t="s">
        <v>526</v>
      </c>
      <c r="C494" s="32">
        <v>34501</v>
      </c>
    </row>
    <row r="495" spans="2:3" hidden="1">
      <c r="B495" s="30" t="s">
        <v>633</v>
      </c>
      <c r="C495" s="32">
        <v>38701</v>
      </c>
    </row>
    <row r="496" spans="2:3" hidden="1">
      <c r="B496" s="30" t="s">
        <v>413</v>
      </c>
      <c r="C496" s="32">
        <v>20700</v>
      </c>
    </row>
    <row r="497" spans="2:3" ht="26.25" hidden="1">
      <c r="B497" s="30" t="s">
        <v>404</v>
      </c>
      <c r="C497" s="32">
        <v>18740</v>
      </c>
    </row>
    <row r="498" spans="2:3" hidden="1">
      <c r="B498" s="30" t="s">
        <v>414</v>
      </c>
      <c r="C498" s="32">
        <v>20800</v>
      </c>
    </row>
    <row r="499" spans="2:3" hidden="1">
      <c r="B499" s="30" t="s">
        <v>387</v>
      </c>
      <c r="C499" s="32">
        <v>11310</v>
      </c>
    </row>
    <row r="500" spans="2:3" hidden="1">
      <c r="B500" s="30" t="s">
        <v>403</v>
      </c>
      <c r="C500" s="32">
        <v>18690</v>
      </c>
    </row>
    <row r="501" spans="2:3" hidden="1">
      <c r="B501" s="30" t="s">
        <v>385</v>
      </c>
      <c r="C501" s="32">
        <v>10950</v>
      </c>
    </row>
    <row r="502" spans="2:3" hidden="1">
      <c r="B502" s="30" t="s">
        <v>409</v>
      </c>
      <c r="C502" s="32">
        <v>20200</v>
      </c>
    </row>
    <row r="503" spans="2:3" ht="26.25" hidden="1">
      <c r="B503" s="30" t="s">
        <v>405</v>
      </c>
      <c r="C503" s="32">
        <v>18780</v>
      </c>
    </row>
    <row r="504" spans="2:3" hidden="1">
      <c r="B504" s="30" t="s">
        <v>417</v>
      </c>
      <c r="C504" s="32">
        <v>21300</v>
      </c>
    </row>
    <row r="505" spans="2:3" hidden="1">
      <c r="B505" s="30" t="s">
        <v>324</v>
      </c>
      <c r="C505" s="32">
        <v>37001</v>
      </c>
    </row>
    <row r="506" spans="2:3" ht="26.25" hidden="1">
      <c r="B506" s="30" t="s">
        <v>490</v>
      </c>
      <c r="C506" s="32">
        <v>33001</v>
      </c>
    </row>
    <row r="507" spans="2:3" hidden="1">
      <c r="B507" s="30" t="s">
        <v>576</v>
      </c>
      <c r="C507" s="32">
        <v>36405</v>
      </c>
    </row>
    <row r="508" spans="2:3" hidden="1">
      <c r="B508" s="30" t="s">
        <v>575</v>
      </c>
      <c r="C508" s="32">
        <v>36400</v>
      </c>
    </row>
    <row r="509" spans="2:3" hidden="1">
      <c r="B509" s="30" t="s">
        <v>663</v>
      </c>
      <c r="C509" s="32">
        <v>51000.1</v>
      </c>
    </row>
    <row r="510" spans="2:3" hidden="1">
      <c r="B510" s="30" t="s">
        <v>664</v>
      </c>
      <c r="C510" s="32">
        <v>51000.2</v>
      </c>
    </row>
    <row r="511" spans="2:3" hidden="1">
      <c r="B511" s="30" t="s">
        <v>541</v>
      </c>
      <c r="C511" s="32">
        <v>35106</v>
      </c>
    </row>
    <row r="512" spans="2:3" hidden="1">
      <c r="B512" s="30" t="s">
        <v>478</v>
      </c>
      <c r="C512" s="32">
        <v>32500</v>
      </c>
    </row>
    <row r="513" spans="2:3" hidden="1">
      <c r="B513" s="30" t="s">
        <v>577</v>
      </c>
      <c r="C513" s="32">
        <v>36500</v>
      </c>
    </row>
    <row r="514" spans="2:3" hidden="1">
      <c r="B514" s="30" t="s">
        <v>467</v>
      </c>
      <c r="C514" s="32">
        <v>31820</v>
      </c>
    </row>
    <row r="515" spans="2:3" hidden="1">
      <c r="B515" s="30" t="s">
        <v>375</v>
      </c>
      <c r="C515" s="32">
        <v>10200</v>
      </c>
    </row>
    <row r="516" spans="2:3" hidden="1">
      <c r="B516" s="30" t="s">
        <v>581</v>
      </c>
      <c r="C516" s="32">
        <v>36600</v>
      </c>
    </row>
    <row r="517" spans="2:3" hidden="1">
      <c r="B517" s="30" t="s">
        <v>380</v>
      </c>
      <c r="C517" s="32">
        <v>10850</v>
      </c>
    </row>
    <row r="518" spans="2:3" hidden="1">
      <c r="B518" s="30" t="s">
        <v>382</v>
      </c>
      <c r="C518" s="32">
        <v>10910</v>
      </c>
    </row>
    <row r="519" spans="2:3" hidden="1">
      <c r="B519" s="30" t="s">
        <v>384</v>
      </c>
      <c r="C519" s="32">
        <v>10940</v>
      </c>
    </row>
    <row r="520" spans="2:3" hidden="1">
      <c r="B520" s="30" t="s">
        <v>583</v>
      </c>
      <c r="C520" s="32">
        <v>36700</v>
      </c>
    </row>
    <row r="521" spans="2:3" hidden="1">
      <c r="B521" s="30" t="s">
        <v>587</v>
      </c>
      <c r="C521" s="32">
        <v>36802</v>
      </c>
    </row>
    <row r="522" spans="2:3" hidden="1">
      <c r="B522" s="30" t="s">
        <v>586</v>
      </c>
      <c r="C522" s="32">
        <v>36800</v>
      </c>
    </row>
    <row r="523" spans="2:3" hidden="1">
      <c r="B523" s="30" t="s">
        <v>591</v>
      </c>
      <c r="C523" s="32">
        <v>36905</v>
      </c>
    </row>
    <row r="524" spans="2:3" hidden="1">
      <c r="B524" s="30" t="s">
        <v>589</v>
      </c>
      <c r="C524" s="32">
        <v>36900</v>
      </c>
    </row>
    <row r="525" spans="2:3" hidden="1">
      <c r="B525" s="30" t="s">
        <v>594</v>
      </c>
      <c r="C525" s="32">
        <v>37100</v>
      </c>
    </row>
    <row r="526" spans="2:3" hidden="1">
      <c r="B526" s="30" t="s">
        <v>595</v>
      </c>
      <c r="C526" s="32">
        <v>37200</v>
      </c>
    </row>
    <row r="527" spans="2:3" hidden="1">
      <c r="B527" s="30" t="s">
        <v>596</v>
      </c>
      <c r="C527" s="32">
        <v>37300</v>
      </c>
    </row>
    <row r="528" spans="2:3" hidden="1">
      <c r="B528" s="30" t="s">
        <v>598</v>
      </c>
      <c r="C528" s="32">
        <v>37305</v>
      </c>
    </row>
    <row r="529" spans="2:3" hidden="1">
      <c r="B529" s="30" t="s">
        <v>563</v>
      </c>
      <c r="C529" s="32">
        <v>36008</v>
      </c>
    </row>
    <row r="530" spans="2:3" hidden="1">
      <c r="B530" s="30" t="s">
        <v>656</v>
      </c>
      <c r="C530" s="32">
        <v>39703</v>
      </c>
    </row>
    <row r="531" spans="2:3" hidden="1">
      <c r="B531" s="30" t="s">
        <v>502</v>
      </c>
      <c r="C531" s="32">
        <v>33209</v>
      </c>
    </row>
    <row r="532" spans="2:3" hidden="1">
      <c r="B532" s="30" t="s">
        <v>600</v>
      </c>
      <c r="C532" s="32">
        <v>37405</v>
      </c>
    </row>
    <row r="533" spans="2:3" hidden="1">
      <c r="B533" s="30" t="s">
        <v>599</v>
      </c>
      <c r="C533" s="32">
        <v>37400</v>
      </c>
    </row>
    <row r="534" spans="2:3" hidden="1">
      <c r="B534" s="30" t="s">
        <v>601</v>
      </c>
      <c r="C534" s="32">
        <v>37500</v>
      </c>
    </row>
    <row r="535" spans="2:3" hidden="1">
      <c r="B535" s="30" t="s">
        <v>604</v>
      </c>
      <c r="C535" s="32">
        <v>37605</v>
      </c>
    </row>
    <row r="536" spans="2:3" hidden="1">
      <c r="B536" s="30" t="s">
        <v>602</v>
      </c>
      <c r="C536" s="32">
        <v>37600</v>
      </c>
    </row>
    <row r="537" spans="2:3" hidden="1">
      <c r="B537" s="30" t="s">
        <v>397</v>
      </c>
      <c r="C537" s="32">
        <v>13500</v>
      </c>
    </row>
    <row r="538" spans="2:3" hidden="1">
      <c r="B538" s="30" t="s">
        <v>606</v>
      </c>
      <c r="C538" s="32">
        <v>37700</v>
      </c>
    </row>
    <row r="539" spans="2:3" hidden="1">
      <c r="B539" s="30" t="s">
        <v>607</v>
      </c>
      <c r="C539" s="32">
        <v>37705</v>
      </c>
    </row>
    <row r="540" spans="2:3" hidden="1">
      <c r="B540" s="30" t="s">
        <v>431</v>
      </c>
      <c r="C540" s="32">
        <v>30103</v>
      </c>
    </row>
    <row r="541" spans="2:3" hidden="1">
      <c r="B541" s="30" t="s">
        <v>520</v>
      </c>
      <c r="C541" s="32">
        <v>34220</v>
      </c>
    </row>
    <row r="542" spans="2:3" hidden="1">
      <c r="B542" s="30" t="s">
        <v>529</v>
      </c>
      <c r="C542" s="32">
        <v>34605</v>
      </c>
    </row>
    <row r="543" spans="2:3" hidden="1">
      <c r="B543" s="30" t="s">
        <v>610</v>
      </c>
      <c r="C543" s="32">
        <v>37805</v>
      </c>
    </row>
    <row r="544" spans="2:3" hidden="1">
      <c r="B544" s="30" t="s">
        <v>608</v>
      </c>
      <c r="C544" s="32">
        <v>37800</v>
      </c>
    </row>
    <row r="545" spans="2:3" hidden="1">
      <c r="B545" s="30" t="s">
        <v>613</v>
      </c>
      <c r="C545" s="32">
        <v>37905</v>
      </c>
    </row>
    <row r="546" spans="2:3" ht="26.25" hidden="1">
      <c r="B546" s="30" t="s">
        <v>611</v>
      </c>
      <c r="C546" s="32">
        <v>37900</v>
      </c>
    </row>
    <row r="547" spans="2:3" hidden="1">
      <c r="B547" s="30" t="s">
        <v>615</v>
      </c>
      <c r="C547" s="32">
        <v>38005</v>
      </c>
    </row>
    <row r="548" spans="2:3" hidden="1">
      <c r="B548" s="30" t="s">
        <v>614</v>
      </c>
      <c r="C548" s="32">
        <v>38000</v>
      </c>
    </row>
    <row r="549" spans="2:3" hidden="1">
      <c r="B549" s="30" t="s">
        <v>597</v>
      </c>
      <c r="C549" s="32">
        <v>37301</v>
      </c>
    </row>
    <row r="550" spans="2:3" hidden="1">
      <c r="B550" s="30" t="s">
        <v>670</v>
      </c>
      <c r="C550" s="32">
        <v>98101</v>
      </c>
    </row>
    <row r="551" spans="2:3" hidden="1">
      <c r="B551" s="30" t="s">
        <v>616</v>
      </c>
      <c r="C551" s="32">
        <v>38100</v>
      </c>
    </row>
    <row r="552" spans="2:3" hidden="1">
      <c r="B552" s="30" t="s">
        <v>671</v>
      </c>
      <c r="C552" s="32">
        <v>98103</v>
      </c>
    </row>
    <row r="553" spans="2:3" hidden="1">
      <c r="B553" s="30" t="s">
        <v>619</v>
      </c>
      <c r="C553" s="32">
        <v>38205</v>
      </c>
    </row>
    <row r="554" spans="2:3" hidden="1">
      <c r="B554" s="30" t="s">
        <v>618</v>
      </c>
      <c r="C554" s="32">
        <v>38200</v>
      </c>
    </row>
    <row r="555" spans="2:3" hidden="1">
      <c r="B555" s="30" t="s">
        <v>573</v>
      </c>
      <c r="C555" s="32">
        <v>36305</v>
      </c>
    </row>
    <row r="556" spans="2:3" hidden="1">
      <c r="B556" s="30" t="s">
        <v>543</v>
      </c>
      <c r="C556" s="32">
        <v>35300</v>
      </c>
    </row>
    <row r="557" spans="2:3" hidden="1">
      <c r="B557" s="30" t="s">
        <v>621</v>
      </c>
      <c r="C557" s="32">
        <v>38300</v>
      </c>
    </row>
    <row r="558" spans="2:3" hidden="1">
      <c r="B558" s="30" t="s">
        <v>398</v>
      </c>
      <c r="C558" s="32">
        <v>13700</v>
      </c>
    </row>
    <row r="559" spans="2:3" hidden="1">
      <c r="B559" s="30" t="s">
        <v>562</v>
      </c>
      <c r="C559" s="32">
        <v>36007</v>
      </c>
    </row>
    <row r="560" spans="2:3" hidden="1">
      <c r="B560" s="30" t="s">
        <v>437</v>
      </c>
      <c r="C560" s="32">
        <v>30405</v>
      </c>
    </row>
    <row r="561" spans="2:3" hidden="1">
      <c r="B561" s="30" t="s">
        <v>609</v>
      </c>
      <c r="C561" s="32">
        <v>37801</v>
      </c>
    </row>
    <row r="562" spans="2:3" hidden="1">
      <c r="B562" s="30" t="s">
        <v>476</v>
      </c>
      <c r="C562" s="32">
        <v>32405</v>
      </c>
    </row>
    <row r="563" spans="2:3" hidden="1">
      <c r="B563" s="30" t="s">
        <v>643</v>
      </c>
      <c r="C563" s="32">
        <v>39204</v>
      </c>
    </row>
    <row r="564" spans="2:3" ht="26.25" hidden="1">
      <c r="B564" s="30" t="s">
        <v>538</v>
      </c>
      <c r="C564" s="32">
        <v>35005</v>
      </c>
    </row>
    <row r="565" spans="2:3" ht="26.25" hidden="1">
      <c r="B565" s="30" t="s">
        <v>624</v>
      </c>
      <c r="C565" s="32">
        <v>38405</v>
      </c>
    </row>
    <row r="566" spans="2:3" hidden="1">
      <c r="B566" s="30" t="s">
        <v>622</v>
      </c>
      <c r="C566" s="32">
        <v>38400</v>
      </c>
    </row>
    <row r="567" spans="2:3" hidden="1">
      <c r="B567" s="30" t="s">
        <v>572</v>
      </c>
      <c r="C567" s="32">
        <v>36302</v>
      </c>
    </row>
    <row r="568" spans="2:3" hidden="1">
      <c r="B568" s="30" t="s">
        <v>377</v>
      </c>
      <c r="C568" s="32">
        <v>10500</v>
      </c>
    </row>
    <row r="569" spans="2:3" hidden="1">
      <c r="B569" s="30" t="s">
        <v>389</v>
      </c>
      <c r="C569" s="32">
        <v>11900</v>
      </c>
    </row>
    <row r="570" spans="2:3" hidden="1">
      <c r="B570" s="30" t="s">
        <v>419</v>
      </c>
      <c r="C570" s="32">
        <v>21525.1</v>
      </c>
    </row>
    <row r="571" spans="2:3" hidden="1">
      <c r="B571" s="30" t="s">
        <v>400</v>
      </c>
      <c r="C571" s="32">
        <v>14300.1</v>
      </c>
    </row>
    <row r="572" spans="2:3" hidden="1">
      <c r="B572" s="30" t="s">
        <v>399</v>
      </c>
      <c r="C572" s="32">
        <v>14300</v>
      </c>
    </row>
    <row r="573" spans="2:3" hidden="1">
      <c r="B573" s="30" t="s">
        <v>625</v>
      </c>
      <c r="C573" s="32">
        <v>38500</v>
      </c>
    </row>
    <row r="574" spans="2:3" hidden="1">
      <c r="B574" s="30" t="s">
        <v>534</v>
      </c>
      <c r="C574" s="32">
        <v>34903</v>
      </c>
    </row>
    <row r="575" spans="2:3" hidden="1">
      <c r="B575" s="30" t="s">
        <v>774</v>
      </c>
      <c r="C575" s="32">
        <v>91041</v>
      </c>
    </row>
    <row r="576" spans="2:3" hidden="1">
      <c r="B576" s="30" t="s">
        <v>629</v>
      </c>
      <c r="C576" s="32">
        <v>38605</v>
      </c>
    </row>
    <row r="577" spans="2:3" hidden="1">
      <c r="B577" s="30" t="s">
        <v>626</v>
      </c>
      <c r="C577" s="32">
        <v>38600</v>
      </c>
    </row>
    <row r="578" spans="2:3" hidden="1">
      <c r="B578" s="30" t="s">
        <v>632</v>
      </c>
      <c r="C578" s="32">
        <v>38700</v>
      </c>
    </row>
    <row r="579" spans="2:3" hidden="1">
      <c r="B579" s="30" t="s">
        <v>432</v>
      </c>
      <c r="C579" s="32">
        <v>30104</v>
      </c>
    </row>
    <row r="580" spans="2:3" hidden="1">
      <c r="B580" s="30" t="s">
        <v>488</v>
      </c>
      <c r="C580" s="32">
        <v>32920</v>
      </c>
    </row>
    <row r="581" spans="2:3" hidden="1">
      <c r="B581" s="30" t="s">
        <v>634</v>
      </c>
      <c r="C581" s="32">
        <v>38800</v>
      </c>
    </row>
    <row r="582" spans="2:3" hidden="1">
      <c r="B582" s="30" t="s">
        <v>470</v>
      </c>
      <c r="C582" s="32">
        <v>32005</v>
      </c>
    </row>
    <row r="583" spans="2:3" hidden="1">
      <c r="B583" s="30" t="s">
        <v>652</v>
      </c>
      <c r="C583" s="32">
        <v>39501</v>
      </c>
    </row>
    <row r="584" spans="2:3" hidden="1">
      <c r="B584" s="30" t="s">
        <v>636</v>
      </c>
      <c r="C584" s="32">
        <v>38900</v>
      </c>
    </row>
    <row r="585" spans="2:3" hidden="1">
      <c r="B585" s="30" t="s">
        <v>416</v>
      </c>
      <c r="C585" s="32">
        <v>21200</v>
      </c>
    </row>
    <row r="586" spans="2:3" hidden="1">
      <c r="B586" s="30" t="s">
        <v>420</v>
      </c>
      <c r="C586" s="32">
        <v>21550</v>
      </c>
    </row>
    <row r="587" spans="2:3" hidden="1">
      <c r="B587" s="30" t="s">
        <v>41</v>
      </c>
      <c r="C587" s="32">
        <v>21520</v>
      </c>
    </row>
    <row r="588" spans="2:3" hidden="1">
      <c r="B588" s="30" t="s">
        <v>418</v>
      </c>
      <c r="C588" s="32">
        <v>21525</v>
      </c>
    </row>
    <row r="589" spans="2:3" hidden="1">
      <c r="B589" s="30" t="s">
        <v>637</v>
      </c>
      <c r="C589" s="32">
        <v>39000</v>
      </c>
    </row>
    <row r="590" spans="2:3" hidden="1">
      <c r="B590" s="30" t="s">
        <v>425</v>
      </c>
      <c r="C590" s="32">
        <v>23000</v>
      </c>
    </row>
    <row r="591" spans="2:3" hidden="1">
      <c r="B591" s="30" t="s">
        <v>426</v>
      </c>
      <c r="C591" s="32">
        <v>23100</v>
      </c>
    </row>
    <row r="592" spans="2:3" ht="26.25" hidden="1">
      <c r="B592" s="30" t="s">
        <v>415</v>
      </c>
      <c r="C592" s="32">
        <v>20900</v>
      </c>
    </row>
    <row r="593" spans="2:3" ht="26.25" hidden="1">
      <c r="B593" s="30" t="s">
        <v>427</v>
      </c>
      <c r="C593" s="32">
        <v>23200</v>
      </c>
    </row>
    <row r="594" spans="2:3" hidden="1">
      <c r="B594" s="30" t="s">
        <v>421</v>
      </c>
      <c r="C594" s="32">
        <v>21570</v>
      </c>
    </row>
    <row r="595" spans="2:3" hidden="1">
      <c r="B595" s="30" t="s">
        <v>603</v>
      </c>
      <c r="C595" s="32">
        <v>37601</v>
      </c>
    </row>
    <row r="596" spans="2:3" hidden="1">
      <c r="B596" s="30" t="s">
        <v>639</v>
      </c>
      <c r="C596" s="32">
        <v>39101</v>
      </c>
    </row>
    <row r="597" spans="2:3" hidden="1">
      <c r="B597" s="30" t="s">
        <v>638</v>
      </c>
      <c r="C597" s="32">
        <v>39100</v>
      </c>
    </row>
    <row r="598" spans="2:3" hidden="1">
      <c r="B598" s="30" t="s">
        <v>640</v>
      </c>
      <c r="C598" s="32">
        <v>39105</v>
      </c>
    </row>
    <row r="599" spans="2:3" hidden="1">
      <c r="B599" s="30" t="s">
        <v>497</v>
      </c>
      <c r="C599" s="32">
        <v>33204</v>
      </c>
    </row>
    <row r="600" spans="2:3" hidden="1">
      <c r="B600" s="30" t="s">
        <v>641</v>
      </c>
      <c r="C600" s="32">
        <v>39200</v>
      </c>
    </row>
    <row r="601" spans="2:3" hidden="1">
      <c r="B601" s="30" t="s">
        <v>644</v>
      </c>
      <c r="C601" s="32">
        <v>39205</v>
      </c>
    </row>
    <row r="602" spans="2:3" hidden="1">
      <c r="B602" s="30" t="s">
        <v>647</v>
      </c>
      <c r="C602" s="32">
        <v>39300</v>
      </c>
    </row>
    <row r="603" spans="2:3" hidden="1">
      <c r="B603" s="30" t="s">
        <v>674</v>
      </c>
      <c r="C603" s="32">
        <v>99401</v>
      </c>
    </row>
    <row r="604" spans="2:3" hidden="1">
      <c r="B604" s="30" t="s">
        <v>649</v>
      </c>
      <c r="C604" s="32">
        <v>39400</v>
      </c>
    </row>
    <row r="605" spans="2:3" hidden="1">
      <c r="B605" s="30" t="s">
        <v>651</v>
      </c>
      <c r="C605" s="32">
        <v>39500</v>
      </c>
    </row>
    <row r="606" spans="2:3" hidden="1">
      <c r="B606" s="30" t="s">
        <v>654</v>
      </c>
      <c r="C606" s="32">
        <v>39605</v>
      </c>
    </row>
    <row r="607" spans="2:3" hidden="1">
      <c r="B607" s="30" t="s">
        <v>653</v>
      </c>
      <c r="C607" s="32">
        <v>39600</v>
      </c>
    </row>
    <row r="608" spans="2:3" hidden="1">
      <c r="B608" s="30" t="s">
        <v>521</v>
      </c>
      <c r="C608" s="32">
        <v>34230</v>
      </c>
    </row>
    <row r="609" spans="2:3" hidden="1">
      <c r="B609" s="30" t="s">
        <v>422</v>
      </c>
      <c r="C609" s="32">
        <v>21800</v>
      </c>
    </row>
    <row r="610" spans="2:3" hidden="1">
      <c r="B610" s="30" t="s">
        <v>454</v>
      </c>
      <c r="C610" s="32">
        <v>31205</v>
      </c>
    </row>
    <row r="611" spans="2:3" hidden="1">
      <c r="B611" s="30" t="s">
        <v>477</v>
      </c>
      <c r="C611" s="32">
        <v>32410</v>
      </c>
    </row>
    <row r="612" spans="2:3" hidden="1">
      <c r="B612" s="30" t="s">
        <v>388</v>
      </c>
      <c r="C612" s="32">
        <v>11600</v>
      </c>
    </row>
    <row r="613" spans="2:3" hidden="1">
      <c r="B613" s="30" t="s">
        <v>657</v>
      </c>
      <c r="C613" s="32">
        <v>39705</v>
      </c>
    </row>
    <row r="614" spans="2:3" hidden="1">
      <c r="B614" s="30" t="s">
        <v>655</v>
      </c>
      <c r="C614" s="32">
        <v>39700</v>
      </c>
    </row>
    <row r="615" spans="2:3" hidden="1">
      <c r="B615" s="30" t="s">
        <v>579</v>
      </c>
      <c r="C615" s="32">
        <v>36502</v>
      </c>
    </row>
    <row r="616" spans="2:3" hidden="1">
      <c r="B616" s="30" t="s">
        <v>659</v>
      </c>
      <c r="C616" s="32">
        <v>39805</v>
      </c>
    </row>
    <row r="617" spans="2:3" hidden="1">
      <c r="B617" s="30" t="s">
        <v>658</v>
      </c>
      <c r="C617" s="32">
        <v>39800</v>
      </c>
    </row>
    <row r="618" spans="2:3" hidden="1">
      <c r="B618" s="30" t="s">
        <v>423</v>
      </c>
      <c r="C618" s="32">
        <v>21900</v>
      </c>
    </row>
    <row r="619" spans="2:3" hidden="1">
      <c r="B619" s="30" t="s">
        <v>505</v>
      </c>
      <c r="C619" s="32">
        <v>33400</v>
      </c>
    </row>
    <row r="620" spans="2:3" hidden="1">
      <c r="B620" s="30" t="s">
        <v>660</v>
      </c>
      <c r="C620" s="32">
        <v>39900</v>
      </c>
    </row>
    <row r="621" spans="2:3" hidden="1">
      <c r="B621" s="30" t="s">
        <v>428</v>
      </c>
      <c r="C621" s="32">
        <v>30000</v>
      </c>
    </row>
    <row r="622" spans="2:3" hidden="1">
      <c r="B622" s="30" t="s">
        <v>584</v>
      </c>
      <c r="C622" s="32">
        <v>36701</v>
      </c>
    </row>
  </sheetData>
  <sortState ref="B320:C622">
    <sortCondition ref="B320:B622"/>
  </sortState>
  <mergeCells count="3">
    <mergeCell ref="K3:O3"/>
    <mergeCell ref="Q3:S3"/>
    <mergeCell ref="E3:I3"/>
  </mergeCells>
  <printOptions horizontalCentered="1"/>
  <pageMargins left="0" right="0" top="0.75" bottom="0.75" header="0.3" footer="0.3"/>
  <pageSetup paperSize="5" scale="36" firstPageNumber="7" fitToHeight="0" orientation="landscape" r:id="rId1"/>
  <headerFooter scaleWithDoc="0" alignWithMargins="0"/>
  <rowBreaks count="1" manualBreakCount="1">
    <brk id="314" max="16383" man="1"/>
  </rowBreaks>
  <colBreaks count="1" manualBreakCount="1">
    <brk id="7" max="1048575" man="1"/>
  </colBreaks>
  <ignoredErrors>
    <ignoredError sqref="I6 I7:I141 I142:I309 C313" formulaRange="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BB1D2-B326-4D01-A943-976BEA52DF93}">
  <sheetPr>
    <pageSetUpPr fitToPage="1"/>
  </sheetPr>
  <dimension ref="A1:AI623"/>
  <sheetViews>
    <sheetView zoomScaleNormal="100" zoomScaleSheetLayoutView="115" workbookViewId="0">
      <pane xSplit="2" ySplit="5" topLeftCell="C6" activePane="bottomRight" state="frozen"/>
      <selection activeCell="A6" sqref="A6"/>
      <selection pane="topRight" activeCell="C6" sqref="C6"/>
      <selection pane="bottomLeft" activeCell="A12" sqref="A12"/>
      <selection pane="bottomRight" activeCell="C6" sqref="C6"/>
    </sheetView>
  </sheetViews>
  <sheetFormatPr defaultColWidth="9.140625" defaultRowHeight="15.75"/>
  <cols>
    <col min="1" max="1" width="14.28515625" style="41" customWidth="1"/>
    <col min="2" max="2" width="41.7109375" style="40" customWidth="1"/>
    <col min="3" max="3" width="17.5703125" style="40" customWidth="1"/>
    <col min="4" max="4" width="17.28515625" style="17" customWidth="1"/>
    <col min="5" max="5" width="15" style="40" customWidth="1"/>
    <col min="6" max="6" width="14.7109375" style="17" customWidth="1"/>
    <col min="7" max="7" width="11.5703125" style="17" customWidth="1"/>
    <col min="8" max="8" width="17.5703125" style="17" customWidth="1"/>
    <col min="9" max="9" width="17" style="17" customWidth="1"/>
    <col min="10" max="10" width="2.85546875" style="17" customWidth="1"/>
    <col min="11" max="13" width="17" style="17" customWidth="1"/>
    <col min="14" max="14" width="19.140625" style="17" customWidth="1"/>
    <col min="15" max="15" width="17" style="17" customWidth="1"/>
    <col min="16" max="16" width="3.140625" style="17" customWidth="1"/>
    <col min="17" max="17" width="20" style="17" customWidth="1"/>
    <col min="18" max="18" width="22.85546875" style="17" customWidth="1"/>
    <col min="19" max="19" width="15.28515625" style="17" customWidth="1"/>
    <col min="20" max="27" width="16.42578125" style="17" customWidth="1"/>
    <col min="28" max="28" width="12.42578125" style="17" customWidth="1"/>
    <col min="29" max="29" width="12.7109375" style="17" bestFit="1" customWidth="1"/>
    <col min="30" max="16384" width="9.140625" style="17"/>
  </cols>
  <sheetData>
    <row r="1" spans="1:35" ht="18" customHeight="1">
      <c r="A1" s="320"/>
      <c r="B1" s="320"/>
      <c r="C1" s="16"/>
      <c r="D1" s="16"/>
      <c r="E1" s="17"/>
      <c r="H1" s="18"/>
      <c r="R1" s="16"/>
      <c r="S1" s="16"/>
    </row>
    <row r="2" spans="1:35" ht="22.5" customHeight="1">
      <c r="A2" s="320"/>
      <c r="B2" s="320"/>
      <c r="C2" s="19"/>
      <c r="D2" s="19"/>
      <c r="E2" s="17"/>
      <c r="F2" s="19"/>
      <c r="G2" s="19"/>
      <c r="H2" s="19"/>
      <c r="I2" s="19"/>
      <c r="J2" s="19"/>
      <c r="K2" s="19"/>
      <c r="L2" s="19"/>
      <c r="M2" s="19"/>
      <c r="N2" s="19"/>
      <c r="O2" s="19"/>
      <c r="P2" s="19"/>
      <c r="Q2" s="19"/>
      <c r="R2" s="19"/>
      <c r="S2" s="19"/>
      <c r="T2" s="19"/>
      <c r="U2" s="19"/>
      <c r="V2" s="19"/>
      <c r="W2" s="19"/>
      <c r="X2" s="19"/>
      <c r="Y2" s="19"/>
      <c r="Z2" s="19"/>
      <c r="AA2" s="19"/>
    </row>
    <row r="3" spans="1:35" s="135" customFormat="1" ht="15" customHeight="1">
      <c r="A3" s="20"/>
      <c r="B3" s="21"/>
      <c r="C3" s="21"/>
      <c r="D3" s="250"/>
      <c r="E3" s="350" t="s">
        <v>283</v>
      </c>
      <c r="F3" s="350"/>
      <c r="G3" s="350"/>
      <c r="H3" s="350"/>
      <c r="I3" s="350"/>
      <c r="J3" s="251"/>
      <c r="K3" s="350" t="s">
        <v>284</v>
      </c>
      <c r="L3" s="350"/>
      <c r="M3" s="350"/>
      <c r="N3" s="350"/>
      <c r="O3" s="350"/>
      <c r="P3" s="251"/>
      <c r="Q3" s="350" t="s">
        <v>363</v>
      </c>
      <c r="R3" s="350"/>
      <c r="S3" s="350"/>
      <c r="T3" s="252"/>
      <c r="U3" s="253"/>
      <c r="V3" s="252"/>
      <c r="W3" s="252"/>
      <c r="X3" s="252"/>
      <c r="Y3" s="252"/>
      <c r="Z3" s="252"/>
      <c r="AA3" s="252"/>
    </row>
    <row r="4" spans="1:35" s="135" customFormat="1" ht="106.5" customHeight="1">
      <c r="A4" s="257" t="s">
        <v>364</v>
      </c>
      <c r="B4" s="258" t="s">
        <v>365</v>
      </c>
      <c r="C4" s="259" t="s">
        <v>702</v>
      </c>
      <c r="D4" s="260" t="s">
        <v>701</v>
      </c>
      <c r="E4" s="259" t="s">
        <v>366</v>
      </c>
      <c r="F4" s="259" t="s">
        <v>367</v>
      </c>
      <c r="G4" s="259" t="s">
        <v>368</v>
      </c>
      <c r="H4" s="259" t="s">
        <v>369</v>
      </c>
      <c r="I4" s="259" t="s">
        <v>370</v>
      </c>
      <c r="J4" s="259"/>
      <c r="K4" s="259" t="s">
        <v>366</v>
      </c>
      <c r="L4" s="259" t="s">
        <v>367</v>
      </c>
      <c r="M4" s="259" t="s">
        <v>368</v>
      </c>
      <c r="N4" s="259" t="s">
        <v>369</v>
      </c>
      <c r="O4" s="259" t="s">
        <v>371</v>
      </c>
      <c r="P4" s="259"/>
      <c r="Q4" s="259" t="s">
        <v>372</v>
      </c>
      <c r="R4" s="259" t="s">
        <v>373</v>
      </c>
      <c r="S4" s="259" t="s">
        <v>374</v>
      </c>
      <c r="T4" s="134"/>
      <c r="U4" s="134"/>
      <c r="V4" s="134"/>
      <c r="W4" s="134"/>
      <c r="X4" s="134"/>
      <c r="Y4" s="134"/>
      <c r="Z4" s="134"/>
      <c r="AA4" s="134"/>
    </row>
    <row r="5" spans="1:35" ht="12.75" customHeight="1">
      <c r="A5" s="28"/>
      <c r="B5" s="28"/>
      <c r="C5" s="28"/>
      <c r="D5" s="28"/>
      <c r="E5" s="28"/>
      <c r="F5" s="28"/>
      <c r="G5" s="28"/>
      <c r="H5" s="28"/>
      <c r="I5" s="28"/>
      <c r="J5" s="28"/>
      <c r="K5" s="28"/>
      <c r="L5" s="28"/>
      <c r="M5" s="28"/>
      <c r="N5" s="28"/>
      <c r="O5" s="28"/>
      <c r="P5" s="28"/>
      <c r="Q5" s="24"/>
      <c r="R5" s="28"/>
      <c r="S5" s="28"/>
      <c r="T5" s="28"/>
      <c r="U5" s="28"/>
      <c r="V5" s="28"/>
      <c r="W5" s="28"/>
      <c r="X5" s="28"/>
      <c r="Y5" s="28"/>
      <c r="Z5" s="28"/>
      <c r="AA5" s="28"/>
    </row>
    <row r="6" spans="1:35" ht="12.75" customHeight="1">
      <c r="A6" s="29" t="s">
        <v>361</v>
      </c>
      <c r="B6" s="30" t="s">
        <v>677</v>
      </c>
      <c r="C6" s="31">
        <v>0</v>
      </c>
      <c r="D6" s="31">
        <v>0</v>
      </c>
      <c r="E6" s="31">
        <v>0</v>
      </c>
      <c r="F6" s="31">
        <v>0</v>
      </c>
      <c r="G6" s="31">
        <v>0</v>
      </c>
      <c r="H6" s="31">
        <v>0</v>
      </c>
      <c r="I6" s="31">
        <v>0</v>
      </c>
      <c r="J6" s="28"/>
      <c r="K6" s="31">
        <v>0</v>
      </c>
      <c r="L6" s="31">
        <v>0</v>
      </c>
      <c r="M6" s="31">
        <v>0</v>
      </c>
      <c r="N6" s="31">
        <v>0</v>
      </c>
      <c r="O6" s="31">
        <v>0</v>
      </c>
      <c r="P6" s="31"/>
      <c r="Q6" s="31">
        <v>0</v>
      </c>
      <c r="R6" s="31">
        <v>0</v>
      </c>
      <c r="S6" s="31">
        <v>0</v>
      </c>
      <c r="T6" s="28"/>
      <c r="U6" s="28"/>
      <c r="V6" s="28"/>
      <c r="W6" s="28"/>
      <c r="X6" s="28"/>
      <c r="Y6" s="28"/>
      <c r="Z6" s="28"/>
      <c r="AA6" s="28"/>
    </row>
    <row r="7" spans="1:35">
      <c r="A7" s="32">
        <v>10200</v>
      </c>
      <c r="B7" s="30" t="s">
        <v>375</v>
      </c>
      <c r="C7" s="30">
        <v>40447705</v>
      </c>
      <c r="D7" s="31">
        <v>31701074</v>
      </c>
      <c r="E7" s="31">
        <v>0</v>
      </c>
      <c r="F7" s="31">
        <v>0</v>
      </c>
      <c r="G7" s="31">
        <v>0</v>
      </c>
      <c r="H7" s="31">
        <v>1281645</v>
      </c>
      <c r="I7" s="31">
        <f>SUM(E7:H7)</f>
        <v>1281645</v>
      </c>
      <c r="J7" s="31"/>
      <c r="K7" s="31">
        <v>2273025</v>
      </c>
      <c r="L7" s="31">
        <v>11781</v>
      </c>
      <c r="M7" s="31">
        <v>8730331</v>
      </c>
      <c r="N7" s="31">
        <v>0</v>
      </c>
      <c r="O7" s="31">
        <f>SUM(K7:N7)</f>
        <v>11015137</v>
      </c>
      <c r="P7" s="31"/>
      <c r="Q7" s="31">
        <f>S7-R7</f>
        <v>1571688</v>
      </c>
      <c r="R7" s="31">
        <v>256330</v>
      </c>
      <c r="S7" s="31">
        <v>1828018</v>
      </c>
      <c r="T7" s="33"/>
      <c r="U7" s="33"/>
      <c r="V7" s="33"/>
      <c r="W7" s="33"/>
      <c r="X7" s="33"/>
      <c r="Y7" s="33"/>
      <c r="Z7" s="33"/>
      <c r="AA7" s="33"/>
      <c r="AB7" s="34"/>
      <c r="AC7" s="34"/>
      <c r="AD7" s="34"/>
      <c r="AE7" s="34"/>
      <c r="AF7" s="34"/>
      <c r="AG7" s="34"/>
      <c r="AH7" s="34"/>
      <c r="AI7" s="34"/>
    </row>
    <row r="8" spans="1:35">
      <c r="A8" s="32">
        <v>10400</v>
      </c>
      <c r="B8" s="30" t="s">
        <v>376</v>
      </c>
      <c r="C8" s="30">
        <v>117982350</v>
      </c>
      <c r="D8" s="31">
        <v>93084903</v>
      </c>
      <c r="E8" s="31">
        <v>0</v>
      </c>
      <c r="F8" s="31">
        <v>0</v>
      </c>
      <c r="G8" s="31">
        <v>0</v>
      </c>
      <c r="H8" s="31">
        <v>4762755</v>
      </c>
      <c r="I8" s="31">
        <f t="shared" ref="I8:I71" si="0">SUM(E8:H8)</f>
        <v>4762755</v>
      </c>
      <c r="J8" s="31"/>
      <c r="K8" s="31">
        <v>6674359</v>
      </c>
      <c r="L8" s="31">
        <v>34594</v>
      </c>
      <c r="M8" s="31">
        <v>25635157</v>
      </c>
      <c r="N8" s="31">
        <v>0</v>
      </c>
      <c r="O8" s="31">
        <f t="shared" ref="O8:O71" si="1">SUM(K8:N8)</f>
        <v>32344110</v>
      </c>
      <c r="P8" s="31"/>
      <c r="Q8" s="31">
        <f t="shared" ref="Q8:Q71" si="2">S8-R8</f>
        <v>4615000</v>
      </c>
      <c r="R8" s="31">
        <v>952554</v>
      </c>
      <c r="S8" s="31">
        <v>5567554</v>
      </c>
      <c r="T8" s="33"/>
      <c r="U8" s="33"/>
      <c r="V8" s="33"/>
      <c r="W8" s="33"/>
      <c r="X8" s="33"/>
      <c r="Y8" s="33"/>
      <c r="Z8" s="33"/>
      <c r="AA8" s="33"/>
      <c r="AB8" s="34"/>
      <c r="AC8" s="34"/>
      <c r="AD8" s="34"/>
      <c r="AE8" s="34"/>
      <c r="AF8" s="34"/>
      <c r="AG8" s="34"/>
      <c r="AH8" s="34"/>
      <c r="AI8" s="34"/>
    </row>
    <row r="9" spans="1:35">
      <c r="A9" s="32">
        <v>10500</v>
      </c>
      <c r="B9" s="30" t="s">
        <v>377</v>
      </c>
      <c r="C9" s="30">
        <v>26620073</v>
      </c>
      <c r="D9" s="31">
        <v>22756790</v>
      </c>
      <c r="E9" s="31">
        <v>0</v>
      </c>
      <c r="F9" s="31">
        <v>0</v>
      </c>
      <c r="G9" s="31">
        <v>0</v>
      </c>
      <c r="H9" s="31">
        <v>2945415</v>
      </c>
      <c r="I9" s="31">
        <f t="shared" si="0"/>
        <v>2945415</v>
      </c>
      <c r="J9" s="31"/>
      <c r="K9" s="31">
        <v>1631704</v>
      </c>
      <c r="L9" s="31">
        <v>8457</v>
      </c>
      <c r="M9" s="31">
        <v>6267116</v>
      </c>
      <c r="N9" s="31">
        <v>0</v>
      </c>
      <c r="O9" s="31">
        <f t="shared" si="1"/>
        <v>7907277</v>
      </c>
      <c r="P9" s="31"/>
      <c r="Q9" s="31">
        <f t="shared" si="2"/>
        <v>1128245</v>
      </c>
      <c r="R9" s="31">
        <v>589079</v>
      </c>
      <c r="S9" s="31">
        <v>1717324</v>
      </c>
      <c r="T9" s="33"/>
      <c r="U9" s="33"/>
      <c r="V9" s="33"/>
      <c r="W9" s="33"/>
      <c r="X9" s="33"/>
      <c r="Y9" s="33"/>
      <c r="Z9" s="33"/>
      <c r="AA9" s="33"/>
      <c r="AB9" s="34"/>
      <c r="AC9" s="34"/>
      <c r="AD9" s="34"/>
      <c r="AE9" s="34"/>
      <c r="AF9" s="34"/>
      <c r="AG9" s="34"/>
      <c r="AH9" s="34"/>
      <c r="AI9" s="34"/>
    </row>
    <row r="10" spans="1:35">
      <c r="A10" s="32">
        <v>10700</v>
      </c>
      <c r="B10" s="30" t="s">
        <v>378</v>
      </c>
      <c r="C10" s="30">
        <v>161898199</v>
      </c>
      <c r="D10" s="31">
        <v>132608146</v>
      </c>
      <c r="E10" s="31">
        <v>0</v>
      </c>
      <c r="F10" s="31">
        <v>0</v>
      </c>
      <c r="G10" s="31">
        <v>0</v>
      </c>
      <c r="H10" s="31">
        <v>12075945</v>
      </c>
      <c r="I10" s="31">
        <f t="shared" si="0"/>
        <v>12075945</v>
      </c>
      <c r="J10" s="31"/>
      <c r="K10" s="31">
        <v>9508248</v>
      </c>
      <c r="L10" s="31">
        <v>49283</v>
      </c>
      <c r="M10" s="31">
        <v>36519678</v>
      </c>
      <c r="N10" s="31">
        <v>0</v>
      </c>
      <c r="O10" s="31">
        <f t="shared" si="1"/>
        <v>46077209</v>
      </c>
      <c r="P10" s="31"/>
      <c r="Q10" s="31">
        <f t="shared" si="2"/>
        <v>6574499</v>
      </c>
      <c r="R10" s="31">
        <v>2415185</v>
      </c>
      <c r="S10" s="31">
        <v>8989684</v>
      </c>
      <c r="T10" s="33"/>
      <c r="U10" s="33"/>
      <c r="V10" s="33"/>
      <c r="W10" s="33"/>
      <c r="X10" s="33"/>
      <c r="Y10" s="33"/>
      <c r="Z10" s="33"/>
      <c r="AA10" s="33"/>
      <c r="AB10" s="34"/>
      <c r="AC10" s="34"/>
      <c r="AD10" s="34"/>
      <c r="AE10" s="34"/>
      <c r="AF10" s="34"/>
      <c r="AG10" s="34"/>
      <c r="AH10" s="34"/>
      <c r="AI10" s="34"/>
    </row>
    <row r="11" spans="1:35">
      <c r="A11" s="32">
        <v>10800</v>
      </c>
      <c r="B11" s="30" t="s">
        <v>379</v>
      </c>
      <c r="C11" s="30">
        <v>707709228</v>
      </c>
      <c r="D11" s="31">
        <v>578237397</v>
      </c>
      <c r="E11" s="31">
        <v>0</v>
      </c>
      <c r="F11" s="31">
        <v>0</v>
      </c>
      <c r="G11" s="31">
        <v>0</v>
      </c>
      <c r="H11" s="31">
        <v>50587925</v>
      </c>
      <c r="I11" s="31">
        <f t="shared" si="0"/>
        <v>50587925</v>
      </c>
      <c r="J11" s="31"/>
      <c r="K11" s="31">
        <v>41460685</v>
      </c>
      <c r="L11" s="31">
        <v>214898</v>
      </c>
      <c r="M11" s="31">
        <v>159243939</v>
      </c>
      <c r="N11" s="31">
        <v>0</v>
      </c>
      <c r="O11" s="31">
        <f t="shared" si="1"/>
        <v>200919522</v>
      </c>
      <c r="P11" s="31"/>
      <c r="Q11" s="31">
        <f t="shared" si="2"/>
        <v>28668082</v>
      </c>
      <c r="R11" s="31">
        <v>10117587</v>
      </c>
      <c r="S11" s="31">
        <v>38785669</v>
      </c>
      <c r="T11" s="33"/>
      <c r="U11" s="33"/>
      <c r="V11" s="33"/>
      <c r="W11" s="33"/>
      <c r="X11" s="33"/>
      <c r="Y11" s="33"/>
      <c r="Z11" s="33"/>
      <c r="AA11" s="33"/>
      <c r="AB11" s="34"/>
      <c r="AC11" s="34"/>
      <c r="AD11" s="34"/>
      <c r="AE11" s="34"/>
      <c r="AF11" s="34"/>
      <c r="AG11" s="34"/>
      <c r="AH11" s="34"/>
      <c r="AI11" s="34"/>
    </row>
    <row r="12" spans="1:35">
      <c r="A12" s="32">
        <v>10850</v>
      </c>
      <c r="B12" s="30" t="s">
        <v>380</v>
      </c>
      <c r="C12" s="30">
        <v>5039288</v>
      </c>
      <c r="D12" s="31">
        <v>4077013</v>
      </c>
      <c r="E12" s="31">
        <v>0</v>
      </c>
      <c r="F12" s="31">
        <v>0</v>
      </c>
      <c r="G12" s="31">
        <v>0</v>
      </c>
      <c r="H12" s="31">
        <v>361430</v>
      </c>
      <c r="I12" s="31">
        <f t="shared" si="0"/>
        <v>361430</v>
      </c>
      <c r="J12" s="31"/>
      <c r="K12" s="31">
        <v>292329</v>
      </c>
      <c r="L12" s="31">
        <v>1515</v>
      </c>
      <c r="M12" s="31">
        <v>1122791</v>
      </c>
      <c r="N12" s="31">
        <v>0</v>
      </c>
      <c r="O12" s="31">
        <f t="shared" si="1"/>
        <v>1416635</v>
      </c>
      <c r="P12" s="31"/>
      <c r="Q12" s="31">
        <f t="shared" si="2"/>
        <v>202132</v>
      </c>
      <c r="R12" s="31">
        <v>72285</v>
      </c>
      <c r="S12" s="31">
        <v>274417</v>
      </c>
      <c r="T12" s="33"/>
      <c r="U12" s="33"/>
      <c r="V12" s="33"/>
      <c r="W12" s="33"/>
      <c r="X12" s="33"/>
      <c r="Y12" s="33"/>
      <c r="Z12" s="33"/>
      <c r="AA12" s="33"/>
      <c r="AB12" s="34"/>
      <c r="AC12" s="34"/>
      <c r="AD12" s="34"/>
      <c r="AE12" s="34"/>
      <c r="AF12" s="34"/>
      <c r="AG12" s="34"/>
      <c r="AH12" s="34"/>
      <c r="AI12" s="34"/>
    </row>
    <row r="13" spans="1:35">
      <c r="A13" s="32">
        <v>10900</v>
      </c>
      <c r="B13" s="30" t="s">
        <v>381</v>
      </c>
      <c r="C13" s="30">
        <v>68140964</v>
      </c>
      <c r="D13" s="31">
        <v>50617538</v>
      </c>
      <c r="E13" s="31">
        <v>0</v>
      </c>
      <c r="F13" s="31">
        <v>0</v>
      </c>
      <c r="G13" s="31">
        <v>0</v>
      </c>
      <c r="H13" s="31">
        <v>0</v>
      </c>
      <c r="I13" s="31">
        <f t="shared" si="0"/>
        <v>0</v>
      </c>
      <c r="J13" s="31"/>
      <c r="K13" s="31">
        <v>3629371</v>
      </c>
      <c r="L13" s="31">
        <v>18812</v>
      </c>
      <c r="M13" s="31">
        <v>13939839</v>
      </c>
      <c r="N13" s="31">
        <v>478320</v>
      </c>
      <c r="O13" s="31">
        <f t="shared" si="1"/>
        <v>18066342</v>
      </c>
      <c r="P13" s="31"/>
      <c r="Q13" s="31">
        <f t="shared" si="2"/>
        <v>2509536</v>
      </c>
      <c r="R13" s="31">
        <v>-95661</v>
      </c>
      <c r="S13" s="31">
        <v>2413875</v>
      </c>
      <c r="T13" s="33"/>
      <c r="U13" s="33"/>
      <c r="V13" s="33"/>
      <c r="W13" s="33"/>
      <c r="X13" s="33"/>
      <c r="Y13" s="33"/>
      <c r="Z13" s="33"/>
      <c r="AA13" s="33"/>
      <c r="AB13" s="34"/>
      <c r="AC13" s="34"/>
      <c r="AD13" s="34"/>
      <c r="AE13" s="34"/>
      <c r="AF13" s="34"/>
      <c r="AG13" s="34"/>
      <c r="AH13" s="34"/>
      <c r="AI13" s="34"/>
    </row>
    <row r="14" spans="1:35">
      <c r="A14" s="32">
        <v>10910</v>
      </c>
      <c r="B14" s="30" t="s">
        <v>382</v>
      </c>
      <c r="C14" s="30">
        <v>10261033</v>
      </c>
      <c r="D14" s="31">
        <v>8324716</v>
      </c>
      <c r="E14" s="31">
        <v>0</v>
      </c>
      <c r="F14" s="31">
        <v>0</v>
      </c>
      <c r="G14" s="31">
        <v>0</v>
      </c>
      <c r="H14" s="31">
        <v>653445</v>
      </c>
      <c r="I14" s="31">
        <f t="shared" si="0"/>
        <v>653445</v>
      </c>
      <c r="J14" s="31"/>
      <c r="K14" s="31">
        <v>596897</v>
      </c>
      <c r="L14" s="31">
        <v>3094</v>
      </c>
      <c r="M14" s="31">
        <v>2292589</v>
      </c>
      <c r="N14" s="31">
        <v>0</v>
      </c>
      <c r="O14" s="31">
        <f t="shared" si="1"/>
        <v>2892580</v>
      </c>
      <c r="P14" s="31"/>
      <c r="Q14" s="31">
        <f t="shared" si="2"/>
        <v>412726</v>
      </c>
      <c r="R14" s="31">
        <v>130693</v>
      </c>
      <c r="S14" s="31">
        <v>543419</v>
      </c>
      <c r="T14" s="33"/>
      <c r="U14" s="33"/>
      <c r="V14" s="33"/>
      <c r="W14" s="33"/>
      <c r="X14" s="33"/>
      <c r="Y14" s="33"/>
      <c r="Z14" s="33"/>
      <c r="AA14" s="33"/>
      <c r="AB14" s="34"/>
      <c r="AC14" s="34"/>
      <c r="AD14" s="34"/>
      <c r="AE14" s="34"/>
      <c r="AF14" s="34"/>
      <c r="AG14" s="34"/>
      <c r="AH14" s="34"/>
      <c r="AI14" s="34"/>
    </row>
    <row r="15" spans="1:35">
      <c r="A15" s="32">
        <v>10930</v>
      </c>
      <c r="B15" s="30" t="s">
        <v>383</v>
      </c>
      <c r="C15" s="30">
        <v>90747009</v>
      </c>
      <c r="D15" s="31">
        <v>78559570</v>
      </c>
      <c r="E15" s="31">
        <v>0</v>
      </c>
      <c r="F15" s="31">
        <v>0</v>
      </c>
      <c r="G15" s="31">
        <v>0</v>
      </c>
      <c r="H15" s="31">
        <v>11580795</v>
      </c>
      <c r="I15" s="31">
        <f t="shared" si="0"/>
        <v>11580795</v>
      </c>
      <c r="J15" s="31"/>
      <c r="K15" s="31">
        <v>5632866</v>
      </c>
      <c r="L15" s="31">
        <v>29196</v>
      </c>
      <c r="M15" s="31">
        <v>21634947</v>
      </c>
      <c r="N15" s="31">
        <v>0</v>
      </c>
      <c r="O15" s="31">
        <f t="shared" si="1"/>
        <v>27297009</v>
      </c>
      <c r="P15" s="31"/>
      <c r="Q15" s="31">
        <f t="shared" si="2"/>
        <v>3894857</v>
      </c>
      <c r="R15" s="31">
        <v>2316162</v>
      </c>
      <c r="S15" s="31">
        <v>6211019</v>
      </c>
      <c r="T15" s="33"/>
      <c r="U15" s="33"/>
      <c r="V15" s="33"/>
      <c r="W15" s="33"/>
      <c r="X15" s="33"/>
      <c r="Y15" s="33"/>
      <c r="Z15" s="33"/>
      <c r="AA15" s="33"/>
      <c r="AB15" s="34"/>
      <c r="AC15" s="34"/>
      <c r="AD15" s="34"/>
      <c r="AE15" s="34"/>
      <c r="AF15" s="34"/>
      <c r="AG15" s="34"/>
      <c r="AH15" s="34"/>
      <c r="AI15" s="34"/>
    </row>
    <row r="16" spans="1:35">
      <c r="A16" s="32">
        <v>10940</v>
      </c>
      <c r="B16" s="30" t="s">
        <v>384</v>
      </c>
      <c r="C16" s="30">
        <v>24905302</v>
      </c>
      <c r="D16" s="31">
        <v>19846062</v>
      </c>
      <c r="E16" s="31">
        <v>0</v>
      </c>
      <c r="F16" s="31">
        <v>0</v>
      </c>
      <c r="G16" s="31">
        <v>0</v>
      </c>
      <c r="H16" s="31">
        <v>1274345</v>
      </c>
      <c r="I16" s="31">
        <f t="shared" si="0"/>
        <v>1274345</v>
      </c>
      <c r="J16" s="31"/>
      <c r="K16" s="31">
        <v>1422999</v>
      </c>
      <c r="L16" s="31">
        <v>7376</v>
      </c>
      <c r="M16" s="31">
        <v>5465515</v>
      </c>
      <c r="N16" s="31">
        <v>0</v>
      </c>
      <c r="O16" s="31">
        <f t="shared" si="1"/>
        <v>6895890</v>
      </c>
      <c r="P16" s="31"/>
      <c r="Q16" s="31">
        <f t="shared" si="2"/>
        <v>983936</v>
      </c>
      <c r="R16" s="31">
        <v>254865</v>
      </c>
      <c r="S16" s="31">
        <v>1238801</v>
      </c>
      <c r="T16" s="33"/>
      <c r="U16" s="33"/>
      <c r="V16" s="33"/>
      <c r="W16" s="33"/>
      <c r="X16" s="33"/>
      <c r="Y16" s="33"/>
      <c r="Z16" s="33"/>
      <c r="AA16" s="33"/>
      <c r="AB16" s="34"/>
      <c r="AC16" s="34"/>
      <c r="AD16" s="34"/>
      <c r="AE16" s="34"/>
      <c r="AF16" s="34"/>
      <c r="AG16" s="34"/>
      <c r="AH16" s="34"/>
      <c r="AI16" s="34"/>
    </row>
    <row r="17" spans="1:35">
      <c r="A17" s="32">
        <v>10950</v>
      </c>
      <c r="B17" s="30" t="s">
        <v>385</v>
      </c>
      <c r="C17" s="30">
        <v>32637513</v>
      </c>
      <c r="D17" s="31">
        <v>23690030</v>
      </c>
      <c r="E17" s="31">
        <v>0</v>
      </c>
      <c r="F17" s="31">
        <v>0</v>
      </c>
      <c r="G17" s="31">
        <v>0</v>
      </c>
      <c r="H17" s="31">
        <v>0</v>
      </c>
      <c r="I17" s="31">
        <f t="shared" si="0"/>
        <v>0</v>
      </c>
      <c r="J17" s="31"/>
      <c r="K17" s="31">
        <v>1698619</v>
      </c>
      <c r="L17" s="31">
        <v>8804</v>
      </c>
      <c r="M17" s="31">
        <v>6524126</v>
      </c>
      <c r="N17" s="31">
        <v>961860</v>
      </c>
      <c r="O17" s="31">
        <f t="shared" si="1"/>
        <v>9193409</v>
      </c>
      <c r="P17" s="31"/>
      <c r="Q17" s="31">
        <f t="shared" si="2"/>
        <v>1174514</v>
      </c>
      <c r="R17" s="31">
        <v>-192367</v>
      </c>
      <c r="S17" s="31">
        <v>982147</v>
      </c>
      <c r="T17" s="33"/>
      <c r="U17" s="33"/>
      <c r="V17" s="33"/>
      <c r="W17" s="33"/>
      <c r="X17" s="33"/>
      <c r="Y17" s="33"/>
      <c r="Z17" s="33"/>
      <c r="AA17" s="33"/>
      <c r="AB17" s="34"/>
      <c r="AC17" s="34"/>
      <c r="AD17" s="34"/>
      <c r="AE17" s="34"/>
      <c r="AF17" s="34"/>
      <c r="AG17" s="34"/>
      <c r="AH17" s="34"/>
      <c r="AI17" s="34"/>
    </row>
    <row r="18" spans="1:35">
      <c r="A18" s="32">
        <v>11300</v>
      </c>
      <c r="B18" s="30" t="s">
        <v>386</v>
      </c>
      <c r="C18" s="30">
        <v>189660798</v>
      </c>
      <c r="D18" s="31">
        <v>137563488</v>
      </c>
      <c r="E18" s="31">
        <v>0</v>
      </c>
      <c r="F18" s="31">
        <v>0</v>
      </c>
      <c r="G18" s="31">
        <v>0</v>
      </c>
      <c r="H18" s="31">
        <v>0</v>
      </c>
      <c r="I18" s="31">
        <f t="shared" si="0"/>
        <v>0</v>
      </c>
      <c r="J18" s="31"/>
      <c r="K18" s="31">
        <v>9863555</v>
      </c>
      <c r="L18" s="31">
        <v>51125</v>
      </c>
      <c r="M18" s="31">
        <v>37884357</v>
      </c>
      <c r="N18" s="31">
        <v>5337610</v>
      </c>
      <c r="O18" s="31">
        <f t="shared" si="1"/>
        <v>53136647</v>
      </c>
      <c r="P18" s="31"/>
      <c r="Q18" s="31">
        <f t="shared" si="2"/>
        <v>6820177</v>
      </c>
      <c r="R18" s="31">
        <v>-1067522</v>
      </c>
      <c r="S18" s="31">
        <v>5752655</v>
      </c>
      <c r="T18" s="33"/>
      <c r="U18" s="33"/>
      <c r="V18" s="33"/>
      <c r="W18" s="33"/>
      <c r="X18" s="33"/>
      <c r="Y18" s="33"/>
      <c r="Z18" s="33"/>
      <c r="AA18" s="33"/>
      <c r="AB18" s="34"/>
      <c r="AC18" s="34"/>
      <c r="AD18" s="34"/>
      <c r="AE18" s="34"/>
      <c r="AF18" s="34"/>
      <c r="AG18" s="34"/>
      <c r="AH18" s="34"/>
      <c r="AI18" s="34"/>
    </row>
    <row r="19" spans="1:35">
      <c r="A19" s="32">
        <v>11310</v>
      </c>
      <c r="B19" s="30" t="s">
        <v>387</v>
      </c>
      <c r="C19" s="30">
        <v>18265093</v>
      </c>
      <c r="D19" s="31">
        <v>14467153</v>
      </c>
      <c r="E19" s="31">
        <v>0</v>
      </c>
      <c r="F19" s="31">
        <v>0</v>
      </c>
      <c r="G19" s="31">
        <v>0</v>
      </c>
      <c r="H19" s="31">
        <v>845275</v>
      </c>
      <c r="I19" s="31">
        <f t="shared" si="0"/>
        <v>845275</v>
      </c>
      <c r="J19" s="31"/>
      <c r="K19" s="31">
        <v>1037321</v>
      </c>
      <c r="L19" s="31">
        <v>5377</v>
      </c>
      <c r="M19" s="31">
        <v>3984188</v>
      </c>
      <c r="N19" s="31">
        <v>0</v>
      </c>
      <c r="O19" s="31">
        <f t="shared" si="1"/>
        <v>5026886</v>
      </c>
      <c r="P19" s="31"/>
      <c r="Q19" s="31">
        <f t="shared" si="2"/>
        <v>717258</v>
      </c>
      <c r="R19" s="31">
        <v>169050</v>
      </c>
      <c r="S19" s="31">
        <v>886308</v>
      </c>
      <c r="T19" s="33"/>
      <c r="U19" s="33"/>
      <c r="V19" s="33"/>
      <c r="W19" s="33"/>
      <c r="X19" s="33"/>
      <c r="Y19" s="33"/>
      <c r="Z19" s="33"/>
      <c r="AA19" s="33"/>
      <c r="AB19" s="34"/>
      <c r="AC19" s="34"/>
      <c r="AD19" s="34"/>
      <c r="AE19" s="34"/>
      <c r="AF19" s="34"/>
      <c r="AG19" s="34"/>
      <c r="AH19" s="34"/>
      <c r="AI19" s="34"/>
    </row>
    <row r="20" spans="1:35">
      <c r="A20" s="32">
        <v>11600</v>
      </c>
      <c r="B20" s="30" t="s">
        <v>388</v>
      </c>
      <c r="C20" s="30">
        <v>77965021</v>
      </c>
      <c r="D20" s="31">
        <v>62613997</v>
      </c>
      <c r="E20" s="31">
        <v>0</v>
      </c>
      <c r="F20" s="31">
        <v>0</v>
      </c>
      <c r="G20" s="31">
        <v>0</v>
      </c>
      <c r="H20" s="31">
        <v>4257770</v>
      </c>
      <c r="I20" s="31">
        <f t="shared" si="0"/>
        <v>4257770</v>
      </c>
      <c r="J20" s="31"/>
      <c r="K20" s="31">
        <v>4489539</v>
      </c>
      <c r="L20" s="31">
        <v>23270</v>
      </c>
      <c r="M20" s="31">
        <v>17243609</v>
      </c>
      <c r="N20" s="31">
        <v>0</v>
      </c>
      <c r="O20" s="31">
        <f t="shared" si="1"/>
        <v>21756418</v>
      </c>
      <c r="P20" s="31"/>
      <c r="Q20" s="31">
        <f t="shared" si="2"/>
        <v>3104301</v>
      </c>
      <c r="R20" s="31">
        <v>851551</v>
      </c>
      <c r="S20" s="31">
        <v>3955852</v>
      </c>
      <c r="T20" s="33"/>
      <c r="U20" s="33"/>
      <c r="V20" s="33"/>
      <c r="W20" s="33"/>
      <c r="X20" s="33"/>
      <c r="Y20" s="33"/>
      <c r="Z20" s="33"/>
      <c r="AA20" s="33"/>
      <c r="AB20" s="34"/>
      <c r="AC20" s="34"/>
      <c r="AD20" s="34"/>
      <c r="AE20" s="34"/>
      <c r="AF20" s="34"/>
      <c r="AG20" s="34"/>
      <c r="AH20" s="34"/>
      <c r="AI20" s="34"/>
    </row>
    <row r="21" spans="1:35">
      <c r="A21" s="32">
        <v>11900</v>
      </c>
      <c r="B21" s="30" t="s">
        <v>389</v>
      </c>
      <c r="C21" s="30">
        <v>9058251</v>
      </c>
      <c r="D21" s="31">
        <v>6513734</v>
      </c>
      <c r="E21" s="31">
        <v>0</v>
      </c>
      <c r="F21" s="31">
        <v>0</v>
      </c>
      <c r="G21" s="31">
        <v>0</v>
      </c>
      <c r="H21" s="31">
        <v>0</v>
      </c>
      <c r="I21" s="31">
        <f t="shared" si="0"/>
        <v>0</v>
      </c>
      <c r="J21" s="31"/>
      <c r="K21" s="31">
        <v>467047</v>
      </c>
      <c r="L21" s="31">
        <v>2421</v>
      </c>
      <c r="M21" s="31">
        <v>1793853</v>
      </c>
      <c r="N21" s="31">
        <v>352550</v>
      </c>
      <c r="O21" s="31">
        <f t="shared" si="1"/>
        <v>2615871</v>
      </c>
      <c r="P21" s="31"/>
      <c r="Q21" s="31">
        <f t="shared" si="2"/>
        <v>322940</v>
      </c>
      <c r="R21" s="31">
        <v>-70514</v>
      </c>
      <c r="S21" s="31">
        <v>252426</v>
      </c>
      <c r="T21" s="33"/>
      <c r="U21" s="33"/>
      <c r="V21" s="33"/>
      <c r="W21" s="33"/>
      <c r="X21" s="33"/>
      <c r="Y21" s="33"/>
      <c r="Z21" s="33"/>
      <c r="AA21" s="33"/>
      <c r="AB21" s="34"/>
      <c r="AC21" s="34"/>
      <c r="AD21" s="34"/>
      <c r="AE21" s="34"/>
      <c r="AF21" s="34"/>
      <c r="AG21" s="34"/>
      <c r="AH21" s="34"/>
      <c r="AI21" s="34"/>
    </row>
    <row r="22" spans="1:35">
      <c r="A22" s="32">
        <v>12100</v>
      </c>
      <c r="B22" s="30" t="s">
        <v>390</v>
      </c>
      <c r="C22" s="30">
        <v>10691180</v>
      </c>
      <c r="D22" s="31">
        <v>8085569</v>
      </c>
      <c r="E22" s="31">
        <v>0</v>
      </c>
      <c r="F22" s="31">
        <v>0</v>
      </c>
      <c r="G22" s="31">
        <v>0</v>
      </c>
      <c r="H22" s="31">
        <v>31340</v>
      </c>
      <c r="I22" s="31">
        <f t="shared" si="0"/>
        <v>31340</v>
      </c>
      <c r="J22" s="31"/>
      <c r="K22" s="31">
        <v>579750</v>
      </c>
      <c r="L22" s="31">
        <v>3005</v>
      </c>
      <c r="M22" s="31">
        <v>2226729</v>
      </c>
      <c r="N22" s="31">
        <v>0</v>
      </c>
      <c r="O22" s="31">
        <f t="shared" si="1"/>
        <v>2809484</v>
      </c>
      <c r="P22" s="31"/>
      <c r="Q22" s="31">
        <f t="shared" si="2"/>
        <v>400870</v>
      </c>
      <c r="R22" s="31">
        <v>6271</v>
      </c>
      <c r="S22" s="31">
        <v>407141</v>
      </c>
      <c r="T22" s="33"/>
      <c r="U22" s="33"/>
      <c r="V22" s="33"/>
      <c r="W22" s="33"/>
      <c r="X22" s="33"/>
      <c r="Y22" s="33"/>
      <c r="Z22" s="33"/>
      <c r="AA22" s="33"/>
      <c r="AB22" s="34"/>
      <c r="AC22" s="34"/>
      <c r="AD22" s="34"/>
      <c r="AE22" s="34"/>
      <c r="AF22" s="34"/>
      <c r="AG22" s="34"/>
      <c r="AH22" s="34"/>
      <c r="AI22" s="34"/>
    </row>
    <row r="23" spans="1:35">
      <c r="A23" s="32">
        <v>12150</v>
      </c>
      <c r="B23" s="30" t="s">
        <v>391</v>
      </c>
      <c r="C23" s="30">
        <v>1598454</v>
      </c>
      <c r="D23" s="31">
        <v>1204359</v>
      </c>
      <c r="E23" s="31">
        <v>0</v>
      </c>
      <c r="F23" s="31">
        <v>0</v>
      </c>
      <c r="G23" s="31">
        <v>0</v>
      </c>
      <c r="H23" s="31">
        <v>0</v>
      </c>
      <c r="I23" s="31">
        <f t="shared" si="0"/>
        <v>0</v>
      </c>
      <c r="J23" s="31"/>
      <c r="K23" s="31">
        <v>86355</v>
      </c>
      <c r="L23" s="31">
        <v>448</v>
      </c>
      <c r="M23" s="31">
        <v>331675</v>
      </c>
      <c r="N23" s="31">
        <v>5865</v>
      </c>
      <c r="O23" s="31">
        <f t="shared" si="1"/>
        <v>424343</v>
      </c>
      <c r="P23" s="31"/>
      <c r="Q23" s="31">
        <f t="shared" si="2"/>
        <v>59710</v>
      </c>
      <c r="R23" s="31">
        <v>-1173</v>
      </c>
      <c r="S23" s="31">
        <v>58537</v>
      </c>
      <c r="T23" s="33"/>
      <c r="U23" s="33"/>
      <c r="V23" s="33"/>
      <c r="W23" s="33"/>
      <c r="X23" s="33"/>
      <c r="Y23" s="33"/>
      <c r="Z23" s="33"/>
      <c r="AA23" s="33"/>
      <c r="AB23" s="34"/>
      <c r="AC23" s="34"/>
      <c r="AD23" s="34"/>
      <c r="AE23" s="34"/>
      <c r="AF23" s="34"/>
      <c r="AG23" s="34"/>
      <c r="AH23" s="34"/>
      <c r="AI23" s="34"/>
    </row>
    <row r="24" spans="1:35">
      <c r="A24" s="32">
        <v>12160</v>
      </c>
      <c r="B24" s="30" t="s">
        <v>392</v>
      </c>
      <c r="C24" s="30">
        <v>70225886</v>
      </c>
      <c r="D24" s="31">
        <v>53160533</v>
      </c>
      <c r="E24" s="31">
        <v>0</v>
      </c>
      <c r="F24" s="31">
        <v>0</v>
      </c>
      <c r="G24" s="31">
        <v>0</v>
      </c>
      <c r="H24" s="31">
        <v>470275</v>
      </c>
      <c r="I24" s="31">
        <f t="shared" si="0"/>
        <v>470275</v>
      </c>
      <c r="J24" s="31"/>
      <c r="K24" s="31">
        <v>3811708</v>
      </c>
      <c r="L24" s="31">
        <v>19757</v>
      </c>
      <c r="M24" s="31">
        <v>14640168</v>
      </c>
      <c r="N24" s="31">
        <v>0</v>
      </c>
      <c r="O24" s="31">
        <f t="shared" si="1"/>
        <v>18471633</v>
      </c>
      <c r="P24" s="31"/>
      <c r="Q24" s="31">
        <f t="shared" si="2"/>
        <v>2635614</v>
      </c>
      <c r="R24" s="31">
        <v>94050</v>
      </c>
      <c r="S24" s="31">
        <v>2729664</v>
      </c>
      <c r="T24" s="33"/>
      <c r="U24" s="33"/>
      <c r="V24" s="33"/>
      <c r="W24" s="33"/>
      <c r="X24" s="33"/>
      <c r="Y24" s="33"/>
      <c r="Z24" s="33"/>
      <c r="AA24" s="33"/>
      <c r="AB24" s="34"/>
      <c r="AC24" s="34"/>
      <c r="AD24" s="34"/>
      <c r="AE24" s="34"/>
      <c r="AF24" s="34"/>
      <c r="AG24" s="34"/>
      <c r="AH24" s="34"/>
      <c r="AI24" s="34"/>
    </row>
    <row r="25" spans="1:35">
      <c r="A25" s="32">
        <v>12220</v>
      </c>
      <c r="B25" s="30" t="s">
        <v>393</v>
      </c>
      <c r="C25" s="30">
        <v>1734212093</v>
      </c>
      <c r="D25" s="31">
        <v>1361296816</v>
      </c>
      <c r="E25" s="31">
        <v>0</v>
      </c>
      <c r="F25" s="31">
        <v>0</v>
      </c>
      <c r="G25" s="31">
        <v>0</v>
      </c>
      <c r="H25" s="31">
        <v>64328090</v>
      </c>
      <c r="I25" s="31">
        <f t="shared" si="0"/>
        <v>64328090</v>
      </c>
      <c r="J25" s="31"/>
      <c r="K25" s="31">
        <v>97607486</v>
      </c>
      <c r="L25" s="31">
        <v>505917</v>
      </c>
      <c r="M25" s="31">
        <v>374894928</v>
      </c>
      <c r="N25" s="31">
        <v>0</v>
      </c>
      <c r="O25" s="31">
        <f t="shared" si="1"/>
        <v>473008331</v>
      </c>
      <c r="P25" s="31"/>
      <c r="Q25" s="31">
        <f t="shared" si="2"/>
        <v>67490911</v>
      </c>
      <c r="R25" s="31">
        <v>12865620</v>
      </c>
      <c r="S25" s="31">
        <v>80356531</v>
      </c>
      <c r="T25" s="33"/>
      <c r="U25" s="33"/>
      <c r="V25" s="33"/>
      <c r="W25" s="33"/>
      <c r="X25" s="33"/>
      <c r="Y25" s="33"/>
      <c r="Z25" s="33"/>
      <c r="AA25" s="33"/>
      <c r="AB25" s="34"/>
      <c r="AC25" s="34"/>
      <c r="AD25" s="34"/>
      <c r="AE25" s="34"/>
      <c r="AF25" s="34"/>
      <c r="AG25" s="34"/>
      <c r="AH25" s="34"/>
      <c r="AI25" s="34"/>
    </row>
    <row r="26" spans="1:35">
      <c r="A26" s="32">
        <v>12510</v>
      </c>
      <c r="B26" s="30" t="s">
        <v>394</v>
      </c>
      <c r="C26" s="30">
        <v>194297024</v>
      </c>
      <c r="D26" s="31">
        <v>149194287</v>
      </c>
      <c r="E26" s="31">
        <v>0</v>
      </c>
      <c r="F26" s="31">
        <v>0</v>
      </c>
      <c r="G26" s="31">
        <v>0</v>
      </c>
      <c r="H26" s="31">
        <v>3936690</v>
      </c>
      <c r="I26" s="31">
        <f t="shared" si="0"/>
        <v>3936690</v>
      </c>
      <c r="J26" s="31"/>
      <c r="K26" s="31">
        <v>10697505</v>
      </c>
      <c r="L26" s="31">
        <v>55447</v>
      </c>
      <c r="M26" s="31">
        <v>41087426</v>
      </c>
      <c r="N26" s="31">
        <v>0</v>
      </c>
      <c r="O26" s="31">
        <f t="shared" si="1"/>
        <v>51840378</v>
      </c>
      <c r="P26" s="31"/>
      <c r="Q26" s="31">
        <f t="shared" si="2"/>
        <v>7396813</v>
      </c>
      <c r="R26" s="31">
        <v>787338</v>
      </c>
      <c r="S26" s="31">
        <v>8184151</v>
      </c>
      <c r="T26" s="33"/>
      <c r="U26" s="33"/>
      <c r="V26" s="33"/>
      <c r="W26" s="33"/>
      <c r="X26" s="33"/>
      <c r="Y26" s="33"/>
      <c r="Z26" s="33"/>
      <c r="AA26" s="33"/>
      <c r="AB26" s="34"/>
      <c r="AC26" s="34"/>
      <c r="AD26" s="34"/>
      <c r="AE26" s="34"/>
      <c r="AF26" s="34"/>
      <c r="AG26" s="34"/>
      <c r="AH26" s="34"/>
      <c r="AI26" s="34"/>
    </row>
    <row r="27" spans="1:35">
      <c r="A27" s="32">
        <v>12600</v>
      </c>
      <c r="B27" s="30" t="s">
        <v>395</v>
      </c>
      <c r="C27" s="30">
        <v>52253227</v>
      </c>
      <c r="D27" s="31">
        <v>40992712</v>
      </c>
      <c r="E27" s="31">
        <v>0</v>
      </c>
      <c r="F27" s="31">
        <v>0</v>
      </c>
      <c r="G27" s="31">
        <v>0</v>
      </c>
      <c r="H27" s="31">
        <v>2010450</v>
      </c>
      <c r="I27" s="31">
        <f t="shared" si="0"/>
        <v>2010450</v>
      </c>
      <c r="J27" s="31"/>
      <c r="K27" s="31">
        <v>2939253</v>
      </c>
      <c r="L27" s="31">
        <v>15235</v>
      </c>
      <c r="M27" s="31">
        <v>11289206</v>
      </c>
      <c r="N27" s="31">
        <v>0</v>
      </c>
      <c r="O27" s="31">
        <f t="shared" si="1"/>
        <v>14243694</v>
      </c>
      <c r="P27" s="31"/>
      <c r="Q27" s="31">
        <f t="shared" si="2"/>
        <v>2032353</v>
      </c>
      <c r="R27" s="31">
        <v>402089</v>
      </c>
      <c r="S27" s="31">
        <v>2434442</v>
      </c>
      <c r="T27" s="33"/>
      <c r="U27" s="33"/>
      <c r="V27" s="33"/>
      <c r="W27" s="33"/>
      <c r="X27" s="33"/>
      <c r="Y27" s="33"/>
      <c r="Z27" s="33"/>
      <c r="AA27" s="33"/>
      <c r="AB27" s="34"/>
      <c r="AC27" s="34"/>
      <c r="AD27" s="34"/>
      <c r="AE27" s="34"/>
      <c r="AF27" s="34"/>
      <c r="AG27" s="34"/>
      <c r="AH27" s="34"/>
      <c r="AI27" s="34"/>
    </row>
    <row r="28" spans="1:35">
      <c r="A28" s="32">
        <v>12700</v>
      </c>
      <c r="B28" s="30" t="s">
        <v>396</v>
      </c>
      <c r="C28" s="30">
        <v>41331596</v>
      </c>
      <c r="D28" s="31">
        <v>31324741</v>
      </c>
      <c r="E28" s="31">
        <v>0</v>
      </c>
      <c r="F28" s="31">
        <v>0</v>
      </c>
      <c r="G28" s="31">
        <v>0</v>
      </c>
      <c r="H28" s="31">
        <v>373655</v>
      </c>
      <c r="I28" s="31">
        <f t="shared" si="0"/>
        <v>373655</v>
      </c>
      <c r="J28" s="31"/>
      <c r="K28" s="31">
        <v>2246042</v>
      </c>
      <c r="L28" s="31">
        <v>11642</v>
      </c>
      <c r="M28" s="31">
        <v>8626691</v>
      </c>
      <c r="N28" s="31">
        <v>0</v>
      </c>
      <c r="O28" s="31">
        <f t="shared" si="1"/>
        <v>10884375</v>
      </c>
      <c r="P28" s="31"/>
      <c r="Q28" s="31">
        <f t="shared" si="2"/>
        <v>1553030</v>
      </c>
      <c r="R28" s="31">
        <v>74725</v>
      </c>
      <c r="S28" s="31">
        <v>1627755</v>
      </c>
      <c r="T28" s="33"/>
      <c r="U28" s="33"/>
      <c r="V28" s="33"/>
      <c r="W28" s="33"/>
      <c r="X28" s="33"/>
      <c r="Y28" s="33"/>
      <c r="Z28" s="33"/>
      <c r="AA28" s="33"/>
      <c r="AB28" s="34"/>
      <c r="AC28" s="34"/>
      <c r="AD28" s="34"/>
      <c r="AE28" s="34"/>
      <c r="AF28" s="34"/>
      <c r="AG28" s="34"/>
      <c r="AH28" s="34"/>
      <c r="AI28" s="34"/>
    </row>
    <row r="29" spans="1:35">
      <c r="A29" s="32">
        <v>13500</v>
      </c>
      <c r="B29" s="30" t="s">
        <v>397</v>
      </c>
      <c r="C29" s="30">
        <v>153807098</v>
      </c>
      <c r="D29" s="31">
        <v>128196901</v>
      </c>
      <c r="E29" s="31">
        <v>0</v>
      </c>
      <c r="F29" s="31">
        <v>0</v>
      </c>
      <c r="G29" s="31">
        <v>0</v>
      </c>
      <c r="H29" s="31">
        <v>13858905</v>
      </c>
      <c r="I29" s="31">
        <f t="shared" si="0"/>
        <v>13858905</v>
      </c>
      <c r="J29" s="31"/>
      <c r="K29" s="31">
        <v>9191954</v>
      </c>
      <c r="L29" s="31">
        <v>47644</v>
      </c>
      <c r="M29" s="31">
        <v>35304841</v>
      </c>
      <c r="N29" s="31">
        <v>0</v>
      </c>
      <c r="O29" s="31">
        <f t="shared" si="1"/>
        <v>44544439</v>
      </c>
      <c r="P29" s="31"/>
      <c r="Q29" s="31">
        <f t="shared" si="2"/>
        <v>6355797</v>
      </c>
      <c r="R29" s="31">
        <v>2771779</v>
      </c>
      <c r="S29" s="31">
        <v>9127576</v>
      </c>
      <c r="T29" s="33"/>
      <c r="U29" s="33"/>
      <c r="V29" s="33"/>
      <c r="W29" s="33"/>
      <c r="X29" s="33"/>
      <c r="Y29" s="33"/>
      <c r="Z29" s="33"/>
      <c r="AA29" s="33"/>
      <c r="AB29" s="34"/>
      <c r="AC29" s="34"/>
      <c r="AD29" s="34"/>
      <c r="AE29" s="34"/>
      <c r="AF29" s="34"/>
      <c r="AG29" s="34"/>
      <c r="AH29" s="34"/>
      <c r="AI29" s="34"/>
    </row>
    <row r="30" spans="1:35">
      <c r="A30" s="32">
        <v>13700</v>
      </c>
      <c r="B30" s="30" t="s">
        <v>398</v>
      </c>
      <c r="C30" s="30">
        <v>18648145</v>
      </c>
      <c r="D30" s="31">
        <v>13588813</v>
      </c>
      <c r="E30" s="31">
        <v>0</v>
      </c>
      <c r="F30" s="31">
        <v>0</v>
      </c>
      <c r="G30" s="31">
        <v>0</v>
      </c>
      <c r="H30" s="31">
        <v>0</v>
      </c>
      <c r="I30" s="31">
        <f t="shared" si="0"/>
        <v>0</v>
      </c>
      <c r="J30" s="31"/>
      <c r="K30" s="31">
        <v>974343</v>
      </c>
      <c r="L30" s="31">
        <v>5050</v>
      </c>
      <c r="M30" s="31">
        <v>3742297</v>
      </c>
      <c r="N30" s="31">
        <v>444475</v>
      </c>
      <c r="O30" s="31">
        <f t="shared" si="1"/>
        <v>5166165</v>
      </c>
      <c r="P30" s="31"/>
      <c r="Q30" s="31">
        <f t="shared" si="2"/>
        <v>673712</v>
      </c>
      <c r="R30" s="31">
        <v>-88896</v>
      </c>
      <c r="S30" s="31">
        <v>584816</v>
      </c>
      <c r="T30" s="33"/>
      <c r="U30" s="33"/>
      <c r="V30" s="33"/>
      <c r="W30" s="33"/>
      <c r="X30" s="33"/>
      <c r="Y30" s="33"/>
      <c r="Z30" s="33"/>
      <c r="AA30" s="33"/>
      <c r="AB30" s="34"/>
      <c r="AC30" s="34"/>
      <c r="AD30" s="34"/>
      <c r="AE30" s="34"/>
      <c r="AF30" s="34"/>
      <c r="AG30" s="34"/>
      <c r="AH30" s="34"/>
      <c r="AI30" s="34"/>
    </row>
    <row r="31" spans="1:35">
      <c r="A31" s="32">
        <v>14300</v>
      </c>
      <c r="B31" s="30" t="s">
        <v>399</v>
      </c>
      <c r="C31" s="30">
        <v>53095208</v>
      </c>
      <c r="D31" s="31">
        <v>47058333</v>
      </c>
      <c r="E31" s="31">
        <v>0</v>
      </c>
      <c r="F31" s="31">
        <v>0</v>
      </c>
      <c r="G31" s="31">
        <v>0</v>
      </c>
      <c r="H31" s="31">
        <v>7824325</v>
      </c>
      <c r="I31" s="31">
        <f t="shared" si="0"/>
        <v>7824325</v>
      </c>
      <c r="J31" s="31"/>
      <c r="K31" s="31">
        <v>3374169</v>
      </c>
      <c r="L31" s="31">
        <v>17489</v>
      </c>
      <c r="M31" s="31">
        <v>12959650</v>
      </c>
      <c r="N31" s="31">
        <v>0</v>
      </c>
      <c r="O31" s="31">
        <f t="shared" si="1"/>
        <v>16351308</v>
      </c>
      <c r="P31" s="31"/>
      <c r="Q31" s="31">
        <f t="shared" si="2"/>
        <v>2333077</v>
      </c>
      <c r="R31" s="31">
        <v>1564860</v>
      </c>
      <c r="S31" s="31">
        <v>3897937</v>
      </c>
      <c r="T31" s="33"/>
      <c r="U31" s="33"/>
      <c r="V31" s="33"/>
      <c r="W31" s="33"/>
      <c r="X31" s="33"/>
      <c r="Y31" s="33"/>
      <c r="Z31" s="33"/>
      <c r="AA31" s="33"/>
      <c r="AB31" s="34"/>
      <c r="AC31" s="34"/>
      <c r="AD31" s="34"/>
      <c r="AE31" s="34"/>
      <c r="AF31" s="34"/>
      <c r="AG31" s="34"/>
      <c r="AH31" s="34"/>
      <c r="AI31" s="34"/>
    </row>
    <row r="32" spans="1:35" ht="26.25">
      <c r="A32" s="32">
        <v>14300.1</v>
      </c>
      <c r="B32" s="30" t="s">
        <v>400</v>
      </c>
      <c r="C32" s="30">
        <v>5560605</v>
      </c>
      <c r="D32" s="31">
        <v>5541457</v>
      </c>
      <c r="E32" s="31">
        <v>0</v>
      </c>
      <c r="F32" s="31">
        <v>0</v>
      </c>
      <c r="G32" s="31">
        <v>0</v>
      </c>
      <c r="H32" s="31">
        <v>1518000</v>
      </c>
      <c r="I32" s="31">
        <f t="shared" si="0"/>
        <v>1518000</v>
      </c>
      <c r="J32" s="31"/>
      <c r="K32" s="31">
        <v>397333</v>
      </c>
      <c r="L32" s="31">
        <v>2059</v>
      </c>
      <c r="M32" s="31">
        <v>1526092</v>
      </c>
      <c r="N32" s="31">
        <v>0</v>
      </c>
      <c r="O32" s="31">
        <f t="shared" si="1"/>
        <v>1925484</v>
      </c>
      <c r="P32" s="31"/>
      <c r="Q32" s="31">
        <f t="shared" si="2"/>
        <v>274737</v>
      </c>
      <c r="R32" s="31">
        <v>303600</v>
      </c>
      <c r="S32" s="31">
        <v>578337</v>
      </c>
      <c r="T32" s="33"/>
      <c r="U32" s="33"/>
      <c r="V32" s="33"/>
      <c r="W32" s="33"/>
      <c r="X32" s="33"/>
      <c r="Y32" s="33"/>
      <c r="Z32" s="33"/>
      <c r="AA32" s="33"/>
      <c r="AB32" s="34"/>
      <c r="AC32" s="34"/>
      <c r="AD32" s="34"/>
      <c r="AE32" s="34"/>
      <c r="AF32" s="34"/>
      <c r="AG32" s="34"/>
      <c r="AH32" s="34"/>
      <c r="AI32" s="34"/>
    </row>
    <row r="33" spans="1:35">
      <c r="A33" s="32">
        <v>18400</v>
      </c>
      <c r="B33" s="30" t="s">
        <v>401</v>
      </c>
      <c r="C33" s="30">
        <v>203378738</v>
      </c>
      <c r="D33" s="31">
        <v>159857963</v>
      </c>
      <c r="E33" s="31">
        <v>0</v>
      </c>
      <c r="F33" s="31">
        <v>0</v>
      </c>
      <c r="G33" s="31">
        <v>0</v>
      </c>
      <c r="H33" s="31">
        <v>7778080</v>
      </c>
      <c r="I33" s="31">
        <f t="shared" si="0"/>
        <v>7778080</v>
      </c>
      <c r="J33" s="31"/>
      <c r="K33" s="31">
        <v>11462110</v>
      </c>
      <c r="L33" s="31">
        <v>59410</v>
      </c>
      <c r="M33" s="31">
        <v>44024153</v>
      </c>
      <c r="N33" s="31">
        <v>0</v>
      </c>
      <c r="O33" s="31">
        <f t="shared" si="1"/>
        <v>55545673</v>
      </c>
      <c r="P33" s="31"/>
      <c r="Q33" s="31">
        <f t="shared" si="2"/>
        <v>7925501</v>
      </c>
      <c r="R33" s="31">
        <v>1555615</v>
      </c>
      <c r="S33" s="31">
        <v>9481116</v>
      </c>
      <c r="T33" s="33"/>
      <c r="U33" s="33"/>
      <c r="V33" s="33"/>
      <c r="W33" s="33"/>
      <c r="X33" s="33"/>
      <c r="Y33" s="33"/>
      <c r="Z33" s="33"/>
      <c r="AA33" s="33"/>
      <c r="AB33" s="34"/>
      <c r="AC33" s="34"/>
      <c r="AD33" s="34"/>
      <c r="AE33" s="34"/>
      <c r="AF33" s="34"/>
      <c r="AG33" s="34"/>
      <c r="AH33" s="34"/>
      <c r="AI33" s="34"/>
    </row>
    <row r="34" spans="1:35">
      <c r="A34" s="32">
        <v>18600</v>
      </c>
      <c r="B34" s="30" t="s">
        <v>402</v>
      </c>
      <c r="C34" s="30">
        <v>856640</v>
      </c>
      <c r="D34" s="31">
        <v>478866</v>
      </c>
      <c r="E34" s="31">
        <v>0</v>
      </c>
      <c r="F34" s="31">
        <v>0</v>
      </c>
      <c r="G34" s="31">
        <v>0</v>
      </c>
      <c r="H34" s="31">
        <v>0</v>
      </c>
      <c r="I34" s="31">
        <f t="shared" si="0"/>
        <v>0</v>
      </c>
      <c r="J34" s="31"/>
      <c r="K34" s="31">
        <v>34336</v>
      </c>
      <c r="L34" s="31">
        <v>178</v>
      </c>
      <c r="M34" s="31">
        <v>131878</v>
      </c>
      <c r="N34" s="31">
        <v>183680</v>
      </c>
      <c r="O34" s="31">
        <f t="shared" si="1"/>
        <v>350072</v>
      </c>
      <c r="P34" s="31"/>
      <c r="Q34" s="31">
        <f t="shared" si="2"/>
        <v>23741</v>
      </c>
      <c r="R34" s="31">
        <v>-36734</v>
      </c>
      <c r="S34" s="31">
        <v>-12993</v>
      </c>
      <c r="T34" s="33"/>
      <c r="U34" s="33"/>
      <c r="V34" s="33"/>
      <c r="W34" s="33"/>
      <c r="X34" s="33"/>
      <c r="Y34" s="33"/>
      <c r="Z34" s="33"/>
      <c r="AA34" s="33"/>
      <c r="AB34" s="34"/>
      <c r="AC34" s="34"/>
      <c r="AD34" s="34"/>
      <c r="AE34" s="34"/>
      <c r="AF34" s="34"/>
      <c r="AG34" s="34"/>
      <c r="AH34" s="34"/>
      <c r="AI34" s="34"/>
    </row>
    <row r="35" spans="1:35">
      <c r="A35" s="32">
        <v>18690</v>
      </c>
      <c r="B35" s="30" t="s">
        <v>403</v>
      </c>
      <c r="C35" s="30">
        <v>180738</v>
      </c>
      <c r="D35" s="31">
        <v>0</v>
      </c>
      <c r="E35" s="31">
        <v>0</v>
      </c>
      <c r="F35" s="31">
        <v>0</v>
      </c>
      <c r="G35" s="31">
        <v>0</v>
      </c>
      <c r="H35" s="31">
        <v>0</v>
      </c>
      <c r="I35" s="31">
        <f t="shared" si="0"/>
        <v>0</v>
      </c>
      <c r="J35" s="31"/>
      <c r="K35" s="31">
        <v>0</v>
      </c>
      <c r="L35" s="31">
        <v>0</v>
      </c>
      <c r="M35" s="31">
        <v>0</v>
      </c>
      <c r="N35" s="31">
        <v>147680</v>
      </c>
      <c r="O35" s="31">
        <f t="shared" si="1"/>
        <v>147680</v>
      </c>
      <c r="P35" s="31"/>
      <c r="Q35" s="31">
        <f t="shared" si="2"/>
        <v>0</v>
      </c>
      <c r="R35" s="31">
        <v>-29538</v>
      </c>
      <c r="S35" s="31">
        <v>-29538</v>
      </c>
      <c r="T35" s="33"/>
      <c r="U35" s="33"/>
      <c r="V35" s="33"/>
      <c r="W35" s="33"/>
      <c r="X35" s="33"/>
      <c r="Y35" s="33"/>
      <c r="Z35" s="33"/>
      <c r="AA35" s="33"/>
      <c r="AB35" s="34"/>
      <c r="AC35" s="34"/>
      <c r="AD35" s="34"/>
      <c r="AE35" s="34"/>
      <c r="AF35" s="34"/>
      <c r="AG35" s="34"/>
      <c r="AH35" s="34"/>
      <c r="AI35" s="34"/>
    </row>
    <row r="36" spans="1:35">
      <c r="A36" s="32">
        <v>18740</v>
      </c>
      <c r="B36" s="30" t="s">
        <v>404</v>
      </c>
      <c r="C36" s="30">
        <v>258662</v>
      </c>
      <c r="D36" s="31">
        <v>221627</v>
      </c>
      <c r="E36" s="31">
        <v>0</v>
      </c>
      <c r="F36" s="31">
        <v>0</v>
      </c>
      <c r="G36" s="31">
        <v>0</v>
      </c>
      <c r="H36" s="31">
        <v>30455</v>
      </c>
      <c r="I36" s="31">
        <f t="shared" si="0"/>
        <v>30455</v>
      </c>
      <c r="J36" s="31"/>
      <c r="K36" s="31">
        <v>15891</v>
      </c>
      <c r="L36" s="31">
        <v>82</v>
      </c>
      <c r="M36" s="31">
        <v>61035</v>
      </c>
      <c r="N36" s="31">
        <v>0</v>
      </c>
      <c r="O36" s="31">
        <f t="shared" si="1"/>
        <v>77008</v>
      </c>
      <c r="P36" s="31"/>
      <c r="Q36" s="31">
        <f t="shared" si="2"/>
        <v>10988</v>
      </c>
      <c r="R36" s="31">
        <v>6089</v>
      </c>
      <c r="S36" s="31">
        <v>17077</v>
      </c>
      <c r="T36" s="33"/>
      <c r="U36" s="33"/>
      <c r="V36" s="33"/>
      <c r="W36" s="33"/>
      <c r="X36" s="33"/>
      <c r="Y36" s="33"/>
      <c r="Z36" s="33"/>
      <c r="AA36" s="33"/>
      <c r="AB36" s="34"/>
      <c r="AC36" s="34"/>
      <c r="AD36" s="34"/>
      <c r="AE36" s="34"/>
      <c r="AF36" s="34"/>
      <c r="AG36" s="34"/>
      <c r="AH36" s="34"/>
      <c r="AI36" s="34"/>
    </row>
    <row r="37" spans="1:35" ht="26.25">
      <c r="A37" s="32">
        <v>18780</v>
      </c>
      <c r="B37" s="30" t="s">
        <v>405</v>
      </c>
      <c r="C37" s="30">
        <v>519337</v>
      </c>
      <c r="D37" s="31">
        <v>389219</v>
      </c>
      <c r="E37" s="31">
        <v>0</v>
      </c>
      <c r="F37" s="31">
        <v>0</v>
      </c>
      <c r="G37" s="31">
        <v>0</v>
      </c>
      <c r="H37" s="31">
        <v>240</v>
      </c>
      <c r="I37" s="31">
        <f t="shared" si="0"/>
        <v>240</v>
      </c>
      <c r="J37" s="31"/>
      <c r="K37" s="31">
        <v>27908</v>
      </c>
      <c r="L37" s="31">
        <v>145</v>
      </c>
      <c r="M37" s="31">
        <v>107189</v>
      </c>
      <c r="N37" s="31">
        <v>0</v>
      </c>
      <c r="O37" s="31">
        <f t="shared" si="1"/>
        <v>135242</v>
      </c>
      <c r="P37" s="31"/>
      <c r="Q37" s="31">
        <f t="shared" si="2"/>
        <v>19297</v>
      </c>
      <c r="R37" s="31">
        <v>50</v>
      </c>
      <c r="S37" s="31">
        <v>19347</v>
      </c>
      <c r="T37" s="33"/>
      <c r="U37" s="33"/>
      <c r="V37" s="33"/>
      <c r="W37" s="33"/>
      <c r="X37" s="33"/>
      <c r="Y37" s="33"/>
      <c r="Z37" s="33"/>
      <c r="AA37" s="33"/>
      <c r="AB37" s="34"/>
      <c r="AC37" s="34"/>
      <c r="AD37" s="34"/>
      <c r="AE37" s="34"/>
      <c r="AF37" s="34"/>
      <c r="AG37" s="34"/>
      <c r="AH37" s="34"/>
      <c r="AI37" s="34"/>
    </row>
    <row r="38" spans="1:35">
      <c r="A38" s="32">
        <v>19005</v>
      </c>
      <c r="B38" s="30" t="s">
        <v>406</v>
      </c>
      <c r="C38" s="30">
        <v>27964598</v>
      </c>
      <c r="D38" s="31">
        <v>21847962</v>
      </c>
      <c r="E38" s="31">
        <v>0</v>
      </c>
      <c r="F38" s="31">
        <v>0</v>
      </c>
      <c r="G38" s="31">
        <v>0</v>
      </c>
      <c r="H38" s="31">
        <v>988095</v>
      </c>
      <c r="I38" s="31">
        <f t="shared" si="0"/>
        <v>988095</v>
      </c>
      <c r="J38" s="31"/>
      <c r="K38" s="31">
        <v>1566539</v>
      </c>
      <c r="L38" s="31">
        <v>8120</v>
      </c>
      <c r="M38" s="31">
        <v>6016829</v>
      </c>
      <c r="N38" s="31">
        <v>0</v>
      </c>
      <c r="O38" s="31">
        <f t="shared" si="1"/>
        <v>7591488</v>
      </c>
      <c r="P38" s="31"/>
      <c r="Q38" s="31">
        <f t="shared" si="2"/>
        <v>1083187</v>
      </c>
      <c r="R38" s="31">
        <v>197619</v>
      </c>
      <c r="S38" s="31">
        <v>1280806</v>
      </c>
      <c r="T38" s="33"/>
      <c r="U38" s="33"/>
      <c r="V38" s="33"/>
      <c r="W38" s="33"/>
      <c r="X38" s="33"/>
      <c r="Y38" s="33"/>
      <c r="Z38" s="33"/>
      <c r="AA38" s="33"/>
      <c r="AB38" s="34"/>
      <c r="AC38" s="34"/>
      <c r="AD38" s="34"/>
      <c r="AE38" s="34"/>
      <c r="AF38" s="34"/>
      <c r="AG38" s="34"/>
      <c r="AH38" s="34"/>
      <c r="AI38" s="34"/>
    </row>
    <row r="39" spans="1:35">
      <c r="A39" s="32">
        <v>19100</v>
      </c>
      <c r="B39" s="30" t="s">
        <v>407</v>
      </c>
      <c r="C39" s="30">
        <v>2483290054</v>
      </c>
      <c r="D39" s="31">
        <v>1997326196</v>
      </c>
      <c r="E39" s="31">
        <v>0</v>
      </c>
      <c r="F39" s="31">
        <v>0</v>
      </c>
      <c r="G39" s="31">
        <v>0</v>
      </c>
      <c r="H39" s="31">
        <v>141324590</v>
      </c>
      <c r="I39" s="31">
        <f t="shared" si="0"/>
        <v>141324590</v>
      </c>
      <c r="J39" s="31"/>
      <c r="K39" s="31">
        <v>143211962</v>
      </c>
      <c r="L39" s="31">
        <v>742293</v>
      </c>
      <c r="M39" s="31">
        <v>550054515</v>
      </c>
      <c r="N39" s="31">
        <v>0</v>
      </c>
      <c r="O39" s="31">
        <f t="shared" si="1"/>
        <v>694008770</v>
      </c>
      <c r="P39" s="31"/>
      <c r="Q39" s="31">
        <f t="shared" si="2"/>
        <v>99024227</v>
      </c>
      <c r="R39" s="31">
        <v>28264917</v>
      </c>
      <c r="S39" s="31">
        <v>127289144</v>
      </c>
      <c r="T39" s="33"/>
      <c r="U39" s="33"/>
      <c r="V39" s="33"/>
      <c r="W39" s="33"/>
      <c r="X39" s="33"/>
      <c r="Y39" s="33"/>
      <c r="Z39" s="33"/>
      <c r="AA39" s="33"/>
      <c r="AB39" s="34"/>
      <c r="AC39" s="34"/>
      <c r="AD39" s="34"/>
      <c r="AE39" s="34"/>
      <c r="AF39" s="34"/>
      <c r="AG39" s="34"/>
      <c r="AH39" s="34"/>
      <c r="AI39" s="34"/>
    </row>
    <row r="40" spans="1:35">
      <c r="A40" s="254">
        <v>20100</v>
      </c>
      <c r="B40" s="255" t="s">
        <v>408</v>
      </c>
      <c r="C40" s="255">
        <v>469946641</v>
      </c>
      <c r="D40" s="256">
        <v>316660087</v>
      </c>
      <c r="E40" s="256">
        <v>0</v>
      </c>
      <c r="F40" s="256">
        <v>0</v>
      </c>
      <c r="G40" s="256">
        <v>0</v>
      </c>
      <c r="H40" s="256">
        <v>0</v>
      </c>
      <c r="I40" s="256">
        <f t="shared" si="0"/>
        <v>0</v>
      </c>
      <c r="J40" s="256"/>
      <c r="K40" s="256">
        <v>22705111</v>
      </c>
      <c r="L40" s="256">
        <v>117685</v>
      </c>
      <c r="M40" s="256">
        <v>87206742</v>
      </c>
      <c r="N40" s="256">
        <v>40773225</v>
      </c>
      <c r="O40" s="256">
        <f t="shared" si="1"/>
        <v>150802763</v>
      </c>
      <c r="P40" s="256"/>
      <c r="Q40" s="256">
        <f t="shared" si="2"/>
        <v>15699499</v>
      </c>
      <c r="R40" s="256">
        <v>-8154648</v>
      </c>
      <c r="S40" s="256">
        <v>7544851</v>
      </c>
      <c r="T40" s="33"/>
      <c r="U40" s="33"/>
      <c r="V40" s="33"/>
      <c r="W40" s="33"/>
      <c r="X40" s="33"/>
      <c r="Y40" s="33"/>
      <c r="Z40" s="33"/>
      <c r="AA40" s="33"/>
      <c r="AB40" s="34"/>
      <c r="AC40" s="34"/>
      <c r="AD40" s="34"/>
      <c r="AE40" s="34"/>
      <c r="AF40" s="34"/>
      <c r="AG40" s="34"/>
      <c r="AH40" s="34"/>
      <c r="AI40" s="34"/>
    </row>
    <row r="41" spans="1:35">
      <c r="A41" s="32">
        <v>20200</v>
      </c>
      <c r="B41" s="30" t="s">
        <v>409</v>
      </c>
      <c r="C41" s="30">
        <v>60834895</v>
      </c>
      <c r="D41" s="31">
        <v>44537750</v>
      </c>
      <c r="E41" s="31">
        <v>0</v>
      </c>
      <c r="F41" s="31">
        <v>0</v>
      </c>
      <c r="G41" s="31">
        <v>0</v>
      </c>
      <c r="H41" s="31">
        <v>0</v>
      </c>
      <c r="I41" s="31">
        <f t="shared" si="0"/>
        <v>0</v>
      </c>
      <c r="J41" s="31"/>
      <c r="K41" s="31">
        <v>3193439</v>
      </c>
      <c r="L41" s="31">
        <v>16552</v>
      </c>
      <c r="M41" s="31">
        <v>12265493</v>
      </c>
      <c r="N41" s="31">
        <v>1222840</v>
      </c>
      <c r="O41" s="31">
        <f t="shared" si="1"/>
        <v>16698324</v>
      </c>
      <c r="P41" s="31"/>
      <c r="Q41" s="31">
        <f t="shared" si="2"/>
        <v>2208110</v>
      </c>
      <c r="R41" s="31">
        <v>-244571</v>
      </c>
      <c r="S41" s="31">
        <v>1963539</v>
      </c>
      <c r="T41" s="33"/>
      <c r="U41" s="33"/>
      <c r="V41" s="33"/>
      <c r="W41" s="33"/>
      <c r="X41" s="33"/>
      <c r="Y41" s="33"/>
      <c r="Z41" s="33"/>
      <c r="AA41" s="33"/>
      <c r="AB41" s="34"/>
      <c r="AC41" s="34"/>
      <c r="AD41" s="34"/>
      <c r="AE41" s="34"/>
      <c r="AF41" s="34"/>
      <c r="AG41" s="34"/>
      <c r="AH41" s="34"/>
      <c r="AI41" s="34"/>
    </row>
    <row r="42" spans="1:35">
      <c r="A42" s="32">
        <v>20300</v>
      </c>
      <c r="B42" s="30" t="s">
        <v>410</v>
      </c>
      <c r="C42" s="30">
        <v>1137036767</v>
      </c>
      <c r="D42" s="31">
        <v>747188074</v>
      </c>
      <c r="E42" s="31">
        <v>0</v>
      </c>
      <c r="F42" s="31">
        <v>0</v>
      </c>
      <c r="G42" s="31">
        <v>0</v>
      </c>
      <c r="H42" s="31">
        <v>0</v>
      </c>
      <c r="I42" s="31">
        <f t="shared" si="0"/>
        <v>0</v>
      </c>
      <c r="J42" s="31"/>
      <c r="K42" s="31">
        <v>53574759</v>
      </c>
      <c r="L42" s="31">
        <v>277687</v>
      </c>
      <c r="M42" s="31">
        <v>205772184</v>
      </c>
      <c r="N42" s="31">
        <v>120053320</v>
      </c>
      <c r="O42" s="31">
        <f t="shared" si="1"/>
        <v>379677950</v>
      </c>
      <c r="P42" s="31"/>
      <c r="Q42" s="31">
        <f t="shared" si="2"/>
        <v>37044385</v>
      </c>
      <c r="R42" s="31">
        <v>-24010664</v>
      </c>
      <c r="S42" s="31">
        <v>13033721</v>
      </c>
      <c r="T42" s="33"/>
      <c r="U42" s="33"/>
      <c r="V42" s="33"/>
      <c r="W42" s="33"/>
      <c r="X42" s="33"/>
      <c r="Y42" s="33"/>
      <c r="Z42" s="33"/>
      <c r="AA42" s="33"/>
      <c r="AB42" s="34"/>
      <c r="AC42" s="34"/>
      <c r="AD42" s="34"/>
      <c r="AE42" s="34"/>
      <c r="AF42" s="34"/>
      <c r="AG42" s="34"/>
      <c r="AH42" s="34"/>
      <c r="AI42" s="34"/>
    </row>
    <row r="43" spans="1:35">
      <c r="A43" s="32">
        <v>20400</v>
      </c>
      <c r="B43" s="30" t="s">
        <v>411</v>
      </c>
      <c r="C43" s="30">
        <v>55367077</v>
      </c>
      <c r="D43" s="31">
        <v>36078513</v>
      </c>
      <c r="E43" s="31">
        <v>0</v>
      </c>
      <c r="F43" s="31">
        <v>0</v>
      </c>
      <c r="G43" s="31">
        <v>0</v>
      </c>
      <c r="H43" s="31">
        <v>0</v>
      </c>
      <c r="I43" s="31">
        <f t="shared" si="0"/>
        <v>0</v>
      </c>
      <c r="J43" s="31"/>
      <c r="K43" s="31">
        <v>2586896</v>
      </c>
      <c r="L43" s="31">
        <v>13408</v>
      </c>
      <c r="M43" s="31">
        <v>9935858</v>
      </c>
      <c r="N43" s="31">
        <v>6097391</v>
      </c>
      <c r="O43" s="31">
        <f t="shared" si="1"/>
        <v>18633553</v>
      </c>
      <c r="P43" s="31"/>
      <c r="Q43" s="31">
        <f t="shared" si="2"/>
        <v>1788715</v>
      </c>
      <c r="R43" s="31">
        <v>-1219479</v>
      </c>
      <c r="S43" s="31">
        <v>569236</v>
      </c>
      <c r="T43" s="33"/>
      <c r="U43" s="33"/>
      <c r="V43" s="33"/>
      <c r="W43" s="33"/>
      <c r="X43" s="33"/>
      <c r="Y43" s="33"/>
      <c r="Z43" s="33"/>
      <c r="AA43" s="33"/>
      <c r="AB43" s="34"/>
      <c r="AC43" s="34"/>
      <c r="AD43" s="34"/>
      <c r="AE43" s="34"/>
      <c r="AF43" s="34"/>
      <c r="AG43" s="34"/>
      <c r="AH43" s="34"/>
      <c r="AI43" s="34"/>
    </row>
    <row r="44" spans="1:35">
      <c r="A44" s="32">
        <v>20600</v>
      </c>
      <c r="B44" s="30" t="s">
        <v>412</v>
      </c>
      <c r="C44" s="30">
        <v>123409080</v>
      </c>
      <c r="D44" s="31">
        <v>85022391</v>
      </c>
      <c r="E44" s="31">
        <v>0</v>
      </c>
      <c r="F44" s="31">
        <v>0</v>
      </c>
      <c r="G44" s="31">
        <v>0</v>
      </c>
      <c r="H44" s="31">
        <v>0</v>
      </c>
      <c r="I44" s="31">
        <f t="shared" si="0"/>
        <v>0</v>
      </c>
      <c r="J44" s="31"/>
      <c r="K44" s="31">
        <v>6096262</v>
      </c>
      <c r="L44" s="31">
        <v>31598</v>
      </c>
      <c r="M44" s="31">
        <v>23414778</v>
      </c>
      <c r="N44" s="31">
        <v>8489880</v>
      </c>
      <c r="O44" s="31">
        <f t="shared" si="1"/>
        <v>38032518</v>
      </c>
      <c r="P44" s="31"/>
      <c r="Q44" s="31">
        <f t="shared" si="2"/>
        <v>4215274</v>
      </c>
      <c r="R44" s="31">
        <v>-1697975</v>
      </c>
      <c r="S44" s="31">
        <v>2517299</v>
      </c>
      <c r="T44" s="33"/>
      <c r="U44" s="33"/>
      <c r="V44" s="33"/>
      <c r="W44" s="33"/>
      <c r="X44" s="33"/>
      <c r="Y44" s="33"/>
      <c r="Z44" s="33"/>
      <c r="AA44" s="33"/>
      <c r="AB44" s="34"/>
      <c r="AC44" s="34"/>
      <c r="AD44" s="34"/>
      <c r="AE44" s="34"/>
      <c r="AF44" s="34"/>
      <c r="AG44" s="34"/>
      <c r="AH44" s="34"/>
      <c r="AI44" s="34"/>
    </row>
    <row r="45" spans="1:35">
      <c r="A45" s="32">
        <v>20700</v>
      </c>
      <c r="B45" s="30" t="s">
        <v>413</v>
      </c>
      <c r="C45" s="30">
        <v>271297256</v>
      </c>
      <c r="D45" s="31">
        <v>178919711</v>
      </c>
      <c r="E45" s="31">
        <v>0</v>
      </c>
      <c r="F45" s="31">
        <v>0</v>
      </c>
      <c r="G45" s="31">
        <v>0</v>
      </c>
      <c r="H45" s="31">
        <v>0</v>
      </c>
      <c r="I45" s="31">
        <f t="shared" si="0"/>
        <v>0</v>
      </c>
      <c r="J45" s="31"/>
      <c r="K45" s="31">
        <v>12828872</v>
      </c>
      <c r="L45" s="31">
        <v>66494</v>
      </c>
      <c r="M45" s="31">
        <v>49273671</v>
      </c>
      <c r="N45" s="31">
        <v>27411495</v>
      </c>
      <c r="O45" s="31">
        <f t="shared" si="1"/>
        <v>89580532</v>
      </c>
      <c r="P45" s="31"/>
      <c r="Q45" s="31">
        <f t="shared" si="2"/>
        <v>8870552</v>
      </c>
      <c r="R45" s="31">
        <v>-5482303</v>
      </c>
      <c r="S45" s="31">
        <v>3388249</v>
      </c>
      <c r="T45" s="33"/>
      <c r="U45" s="33"/>
      <c r="V45" s="33"/>
      <c r="W45" s="33"/>
      <c r="X45" s="33"/>
      <c r="Y45" s="33"/>
      <c r="Z45" s="33"/>
      <c r="AA45" s="33"/>
      <c r="AB45" s="34"/>
      <c r="AC45" s="34"/>
      <c r="AD45" s="34"/>
      <c r="AE45" s="34"/>
      <c r="AF45" s="34"/>
      <c r="AG45" s="34"/>
      <c r="AH45" s="34"/>
      <c r="AI45" s="34"/>
    </row>
    <row r="46" spans="1:35">
      <c r="A46" s="32">
        <v>20800</v>
      </c>
      <c r="B46" s="30" t="s">
        <v>414</v>
      </c>
      <c r="C46" s="30">
        <v>214061520</v>
      </c>
      <c r="D46" s="31">
        <v>143564788</v>
      </c>
      <c r="E46" s="31">
        <v>0</v>
      </c>
      <c r="F46" s="31">
        <v>0</v>
      </c>
      <c r="G46" s="31">
        <v>0</v>
      </c>
      <c r="H46" s="31">
        <v>0</v>
      </c>
      <c r="I46" s="31">
        <f t="shared" si="0"/>
        <v>0</v>
      </c>
      <c r="J46" s="31"/>
      <c r="K46" s="31">
        <v>10293859</v>
      </c>
      <c r="L46" s="31">
        <v>53355</v>
      </c>
      <c r="M46" s="31">
        <v>39537087</v>
      </c>
      <c r="N46" s="31">
        <v>19183275</v>
      </c>
      <c r="O46" s="31">
        <f t="shared" si="1"/>
        <v>69067576</v>
      </c>
      <c r="P46" s="31"/>
      <c r="Q46" s="31">
        <f t="shared" si="2"/>
        <v>7117712</v>
      </c>
      <c r="R46" s="31">
        <v>-3836657</v>
      </c>
      <c r="S46" s="31">
        <v>3281055</v>
      </c>
      <c r="T46" s="33"/>
      <c r="U46" s="33"/>
      <c r="V46" s="33"/>
      <c r="W46" s="33"/>
      <c r="X46" s="33"/>
      <c r="Y46" s="33"/>
      <c r="Z46" s="33"/>
      <c r="AA46" s="33"/>
      <c r="AB46" s="34"/>
      <c r="AC46" s="34"/>
      <c r="AD46" s="34"/>
      <c r="AE46" s="34"/>
      <c r="AF46" s="34"/>
      <c r="AG46" s="34"/>
      <c r="AH46" s="34"/>
      <c r="AI46" s="34"/>
    </row>
    <row r="47" spans="1:35">
      <c r="A47" s="32">
        <v>20900</v>
      </c>
      <c r="B47" s="30" t="s">
        <v>415</v>
      </c>
      <c r="C47" s="30">
        <v>441056660</v>
      </c>
      <c r="D47" s="31">
        <v>293363921</v>
      </c>
      <c r="E47" s="31">
        <v>0</v>
      </c>
      <c r="F47" s="31">
        <v>0</v>
      </c>
      <c r="G47" s="31">
        <v>0</v>
      </c>
      <c r="H47" s="31">
        <v>0</v>
      </c>
      <c r="I47" s="31">
        <f t="shared" si="0"/>
        <v>0</v>
      </c>
      <c r="J47" s="31"/>
      <c r="K47" s="31">
        <v>21034733</v>
      </c>
      <c r="L47" s="31">
        <v>109027</v>
      </c>
      <c r="M47" s="31">
        <v>80791085</v>
      </c>
      <c r="N47" s="31">
        <v>42278370</v>
      </c>
      <c r="O47" s="31">
        <f t="shared" si="1"/>
        <v>144213215</v>
      </c>
      <c r="P47" s="31"/>
      <c r="Q47" s="31">
        <f t="shared" si="2"/>
        <v>14544512</v>
      </c>
      <c r="R47" s="31">
        <v>-8455670</v>
      </c>
      <c r="S47" s="31">
        <v>6088842</v>
      </c>
      <c r="T47" s="33"/>
      <c r="U47" s="33"/>
      <c r="V47" s="33"/>
      <c r="W47" s="33"/>
      <c r="X47" s="33"/>
      <c r="Y47" s="33"/>
      <c r="Z47" s="33"/>
      <c r="AA47" s="33"/>
      <c r="AB47" s="34"/>
      <c r="AC47" s="34"/>
      <c r="AD47" s="34"/>
      <c r="AE47" s="34"/>
      <c r="AF47" s="34"/>
      <c r="AG47" s="34"/>
      <c r="AH47" s="34"/>
      <c r="AI47" s="34"/>
    </row>
    <row r="48" spans="1:35">
      <c r="A48" s="32">
        <v>21200</v>
      </c>
      <c r="B48" s="30" t="s">
        <v>416</v>
      </c>
      <c r="C48" s="30">
        <v>144479386</v>
      </c>
      <c r="D48" s="31">
        <v>93510444</v>
      </c>
      <c r="E48" s="31">
        <v>0</v>
      </c>
      <c r="F48" s="31">
        <v>0</v>
      </c>
      <c r="G48" s="31">
        <v>0</v>
      </c>
      <c r="H48" s="31">
        <v>0</v>
      </c>
      <c r="I48" s="31">
        <f t="shared" si="0"/>
        <v>0</v>
      </c>
      <c r="J48" s="31"/>
      <c r="K48" s="31">
        <v>6704871</v>
      </c>
      <c r="L48" s="31">
        <v>34753</v>
      </c>
      <c r="M48" s="31">
        <v>25752349</v>
      </c>
      <c r="N48" s="31">
        <v>16842865</v>
      </c>
      <c r="O48" s="31">
        <f t="shared" si="1"/>
        <v>49334838</v>
      </c>
      <c r="P48" s="31"/>
      <c r="Q48" s="31">
        <f t="shared" si="2"/>
        <v>4636098</v>
      </c>
      <c r="R48" s="31">
        <v>-3368568</v>
      </c>
      <c r="S48" s="31">
        <v>1267530</v>
      </c>
      <c r="T48" s="33"/>
      <c r="U48" s="33"/>
      <c r="V48" s="33"/>
      <c r="W48" s="33"/>
      <c r="X48" s="33"/>
      <c r="Y48" s="33"/>
      <c r="Z48" s="33"/>
      <c r="AA48" s="33"/>
      <c r="AB48" s="34"/>
      <c r="AC48" s="34"/>
      <c r="AD48" s="34"/>
      <c r="AE48" s="34"/>
      <c r="AF48" s="34"/>
      <c r="AG48" s="34"/>
      <c r="AH48" s="34"/>
      <c r="AI48" s="34"/>
    </row>
    <row r="49" spans="1:35">
      <c r="A49" s="32">
        <v>21300</v>
      </c>
      <c r="B49" s="30" t="s">
        <v>417</v>
      </c>
      <c r="C49" s="30">
        <v>1730002793</v>
      </c>
      <c r="D49" s="31">
        <v>1161399772</v>
      </c>
      <c r="E49" s="31">
        <v>0</v>
      </c>
      <c r="F49" s="31">
        <v>0</v>
      </c>
      <c r="G49" s="31">
        <v>0</v>
      </c>
      <c r="H49" s="31">
        <v>0</v>
      </c>
      <c r="I49" s="31">
        <f t="shared" si="0"/>
        <v>0</v>
      </c>
      <c r="J49" s="31"/>
      <c r="K49" s="31">
        <v>83274500</v>
      </c>
      <c r="L49" s="31">
        <v>431626</v>
      </c>
      <c r="M49" s="31">
        <v>319844195</v>
      </c>
      <c r="N49" s="31">
        <v>155303000</v>
      </c>
      <c r="O49" s="31">
        <f t="shared" si="1"/>
        <v>558853321</v>
      </c>
      <c r="P49" s="31"/>
      <c r="Q49" s="31">
        <f t="shared" si="2"/>
        <v>57580336</v>
      </c>
      <c r="R49" s="31">
        <v>-31060601</v>
      </c>
      <c r="S49" s="31">
        <v>26519735</v>
      </c>
      <c r="T49" s="33"/>
      <c r="U49" s="33"/>
      <c r="V49" s="33"/>
      <c r="W49" s="33"/>
      <c r="X49" s="33"/>
      <c r="Y49" s="33"/>
      <c r="Z49" s="33"/>
      <c r="AA49" s="33"/>
      <c r="AB49" s="34"/>
      <c r="AC49" s="34"/>
      <c r="AD49" s="34"/>
      <c r="AE49" s="34"/>
      <c r="AF49" s="34"/>
      <c r="AG49" s="34"/>
      <c r="AH49" s="34"/>
      <c r="AI49" s="34"/>
    </row>
    <row r="50" spans="1:35">
      <c r="A50" s="32">
        <v>21520</v>
      </c>
      <c r="B50" s="30" t="s">
        <v>41</v>
      </c>
      <c r="C50" s="30">
        <v>3153294783</v>
      </c>
      <c r="D50" s="31">
        <v>2085455588</v>
      </c>
      <c r="E50" s="31">
        <v>0</v>
      </c>
      <c r="F50" s="31">
        <v>0</v>
      </c>
      <c r="G50" s="31">
        <v>0</v>
      </c>
      <c r="H50" s="31">
        <v>0</v>
      </c>
      <c r="I50" s="31">
        <f t="shared" si="0"/>
        <v>0</v>
      </c>
      <c r="J50" s="31"/>
      <c r="K50" s="31">
        <v>149531002</v>
      </c>
      <c r="L50" s="31">
        <v>775045</v>
      </c>
      <c r="M50" s="31">
        <v>574324948</v>
      </c>
      <c r="N50" s="31">
        <v>318521045</v>
      </c>
      <c r="O50" s="31">
        <f t="shared" si="1"/>
        <v>1043152040</v>
      </c>
      <c r="P50" s="31"/>
      <c r="Q50" s="31">
        <f t="shared" si="2"/>
        <v>103393541</v>
      </c>
      <c r="R50" s="31">
        <v>-63704212</v>
      </c>
      <c r="S50" s="31">
        <v>39689329</v>
      </c>
      <c r="T50" s="33"/>
      <c r="U50" s="33"/>
      <c r="V50" s="33"/>
      <c r="W50" s="33"/>
      <c r="X50" s="33"/>
      <c r="Y50" s="33"/>
      <c r="Z50" s="33"/>
      <c r="AA50" s="33"/>
      <c r="AB50" s="34"/>
      <c r="AC50" s="34"/>
      <c r="AD50" s="34"/>
      <c r="AE50" s="34"/>
      <c r="AF50" s="34"/>
      <c r="AG50" s="34"/>
      <c r="AH50" s="34"/>
      <c r="AI50" s="34"/>
    </row>
    <row r="51" spans="1:35">
      <c r="A51" s="32">
        <v>21525</v>
      </c>
      <c r="B51" s="30" t="s">
        <v>418</v>
      </c>
      <c r="C51" s="30">
        <v>76362188</v>
      </c>
      <c r="D51" s="31">
        <v>54765104</v>
      </c>
      <c r="E51" s="31">
        <v>0</v>
      </c>
      <c r="F51" s="31">
        <v>0</v>
      </c>
      <c r="G51" s="31">
        <v>0</v>
      </c>
      <c r="H51" s="31">
        <v>0</v>
      </c>
      <c r="I51" s="31">
        <f t="shared" si="0"/>
        <v>0</v>
      </c>
      <c r="J51" s="31"/>
      <c r="K51" s="31">
        <v>3926759</v>
      </c>
      <c r="L51" s="31">
        <v>20353</v>
      </c>
      <c r="M51" s="31">
        <v>15082060</v>
      </c>
      <c r="N51" s="31">
        <v>3010915</v>
      </c>
      <c r="O51" s="31">
        <f t="shared" si="1"/>
        <v>22040087</v>
      </c>
      <c r="P51" s="31"/>
      <c r="Q51" s="31">
        <f t="shared" si="2"/>
        <v>2715166</v>
      </c>
      <c r="R51" s="31">
        <v>-602180</v>
      </c>
      <c r="S51" s="31">
        <v>2112986</v>
      </c>
      <c r="T51" s="33"/>
      <c r="U51" s="33"/>
      <c r="V51" s="33"/>
      <c r="W51" s="33"/>
      <c r="X51" s="33"/>
      <c r="Y51" s="33"/>
      <c r="Z51" s="33"/>
      <c r="AA51" s="33"/>
      <c r="AB51" s="34"/>
      <c r="AC51" s="34"/>
      <c r="AD51" s="34"/>
      <c r="AE51" s="34"/>
      <c r="AF51" s="34"/>
      <c r="AG51" s="34"/>
      <c r="AH51" s="34"/>
      <c r="AI51" s="34"/>
    </row>
    <row r="52" spans="1:35">
      <c r="A52" s="32">
        <v>21525.1</v>
      </c>
      <c r="B52" s="245" t="s">
        <v>419</v>
      </c>
      <c r="C52" s="30">
        <v>4212555</v>
      </c>
      <c r="D52" s="31">
        <v>3829724</v>
      </c>
      <c r="E52" s="31">
        <v>0</v>
      </c>
      <c r="F52" s="31">
        <v>0</v>
      </c>
      <c r="G52" s="31">
        <v>0</v>
      </c>
      <c r="H52" s="31">
        <v>784590</v>
      </c>
      <c r="I52" s="31">
        <f t="shared" si="0"/>
        <v>784590</v>
      </c>
      <c r="J52" s="31"/>
      <c r="K52" s="31">
        <v>274598</v>
      </c>
      <c r="L52" s="31">
        <v>1423</v>
      </c>
      <c r="M52" s="31">
        <v>1054688</v>
      </c>
      <c r="N52" s="31">
        <v>0</v>
      </c>
      <c r="O52" s="31">
        <f t="shared" si="1"/>
        <v>1330709</v>
      </c>
      <c r="P52" s="31"/>
      <c r="Q52" s="31">
        <f t="shared" si="2"/>
        <v>189872</v>
      </c>
      <c r="R52" s="31">
        <v>156916</v>
      </c>
      <c r="S52" s="31">
        <v>346788</v>
      </c>
      <c r="T52" s="33"/>
      <c r="U52" s="33"/>
      <c r="V52" s="33"/>
      <c r="W52" s="33"/>
      <c r="X52" s="33"/>
      <c r="Y52" s="33"/>
      <c r="Z52" s="33"/>
      <c r="AA52" s="33"/>
      <c r="AB52" s="34"/>
      <c r="AC52" s="34"/>
      <c r="AD52" s="34"/>
      <c r="AE52" s="34"/>
      <c r="AF52" s="34"/>
      <c r="AG52" s="34"/>
      <c r="AH52" s="34"/>
      <c r="AI52" s="34"/>
    </row>
    <row r="53" spans="1:35">
      <c r="A53" s="32">
        <v>21550</v>
      </c>
      <c r="B53" s="30" t="s">
        <v>420</v>
      </c>
      <c r="C53" s="30">
        <v>1704201125</v>
      </c>
      <c r="D53" s="31">
        <v>1267142058</v>
      </c>
      <c r="E53" s="31">
        <v>0</v>
      </c>
      <c r="F53" s="31">
        <v>0</v>
      </c>
      <c r="G53" s="31">
        <v>0</v>
      </c>
      <c r="H53" s="31">
        <v>0</v>
      </c>
      <c r="I53" s="31">
        <f t="shared" si="0"/>
        <v>0</v>
      </c>
      <c r="J53" s="31"/>
      <c r="K53" s="31">
        <v>90856416</v>
      </c>
      <c r="L53" s="31">
        <v>470925</v>
      </c>
      <c r="M53" s="31">
        <v>348965138</v>
      </c>
      <c r="N53" s="31">
        <v>20138385</v>
      </c>
      <c r="O53" s="31">
        <f t="shared" si="1"/>
        <v>460430864</v>
      </c>
      <c r="P53" s="31"/>
      <c r="Q53" s="31">
        <f t="shared" si="2"/>
        <v>62822869</v>
      </c>
      <c r="R53" s="31">
        <v>-4027680</v>
      </c>
      <c r="S53" s="31">
        <v>58795189</v>
      </c>
      <c r="T53" s="33"/>
      <c r="U53" s="33"/>
      <c r="V53" s="33"/>
      <c r="W53" s="33"/>
      <c r="X53" s="33"/>
      <c r="Y53" s="33"/>
      <c r="Z53" s="33"/>
      <c r="AA53" s="33"/>
      <c r="AB53" s="34"/>
      <c r="AC53" s="34"/>
      <c r="AD53" s="34"/>
      <c r="AE53" s="34"/>
      <c r="AF53" s="34"/>
      <c r="AG53" s="34"/>
      <c r="AH53" s="34"/>
      <c r="AI53" s="34"/>
    </row>
    <row r="54" spans="1:35">
      <c r="A54" s="32">
        <v>21570</v>
      </c>
      <c r="B54" s="30" t="s">
        <v>421</v>
      </c>
      <c r="C54" s="30">
        <v>6846056</v>
      </c>
      <c r="D54" s="31">
        <v>5376185</v>
      </c>
      <c r="E54" s="31">
        <v>0</v>
      </c>
      <c r="F54" s="31">
        <v>0</v>
      </c>
      <c r="G54" s="31">
        <v>0</v>
      </c>
      <c r="H54" s="31">
        <v>260335</v>
      </c>
      <c r="I54" s="31">
        <f t="shared" si="0"/>
        <v>260335</v>
      </c>
      <c r="J54" s="31"/>
      <c r="K54" s="31">
        <v>385482</v>
      </c>
      <c r="L54" s="31">
        <v>1998</v>
      </c>
      <c r="M54" s="31">
        <v>1480577</v>
      </c>
      <c r="N54" s="31">
        <v>0</v>
      </c>
      <c r="O54" s="31">
        <f t="shared" si="1"/>
        <v>1868057</v>
      </c>
      <c r="P54" s="31"/>
      <c r="Q54" s="31">
        <f t="shared" si="2"/>
        <v>266543</v>
      </c>
      <c r="R54" s="31">
        <v>52065</v>
      </c>
      <c r="S54" s="31">
        <v>318608</v>
      </c>
      <c r="T54" s="33"/>
      <c r="U54" s="33"/>
      <c r="V54" s="33"/>
      <c r="W54" s="33"/>
      <c r="X54" s="33"/>
      <c r="Y54" s="33"/>
      <c r="Z54" s="33"/>
      <c r="AA54" s="33"/>
      <c r="AB54" s="34"/>
      <c r="AC54" s="34"/>
      <c r="AD54" s="34"/>
      <c r="AE54" s="34"/>
      <c r="AF54" s="34"/>
      <c r="AG54" s="34"/>
      <c r="AH54" s="34"/>
      <c r="AI54" s="34"/>
    </row>
    <row r="55" spans="1:35">
      <c r="A55" s="32">
        <v>21800</v>
      </c>
      <c r="B55" s="30" t="s">
        <v>422</v>
      </c>
      <c r="C55" s="30">
        <v>254977835</v>
      </c>
      <c r="D55" s="31">
        <v>170592206</v>
      </c>
      <c r="E55" s="31">
        <v>0</v>
      </c>
      <c r="F55" s="31">
        <v>0</v>
      </c>
      <c r="G55" s="31">
        <v>0</v>
      </c>
      <c r="H55" s="31">
        <v>0</v>
      </c>
      <c r="I55" s="31">
        <f t="shared" si="0"/>
        <v>0</v>
      </c>
      <c r="J55" s="31"/>
      <c r="K55" s="31">
        <v>12231775</v>
      </c>
      <c r="L55" s="31">
        <v>63399</v>
      </c>
      <c r="M55" s="31">
        <v>46980315</v>
      </c>
      <c r="N55" s="31">
        <v>23557585</v>
      </c>
      <c r="O55" s="31">
        <f t="shared" si="1"/>
        <v>82833074</v>
      </c>
      <c r="P55" s="31"/>
      <c r="Q55" s="31">
        <f t="shared" si="2"/>
        <v>8457688</v>
      </c>
      <c r="R55" s="31">
        <v>-4711513</v>
      </c>
      <c r="S55" s="31">
        <v>3746175</v>
      </c>
      <c r="T55" s="33"/>
      <c r="U55" s="33"/>
      <c r="V55" s="33"/>
      <c r="W55" s="33"/>
      <c r="X55" s="33"/>
      <c r="Y55" s="33"/>
      <c r="Z55" s="33"/>
      <c r="AA55" s="33"/>
      <c r="AB55" s="34"/>
      <c r="AC55" s="34"/>
      <c r="AD55" s="34"/>
      <c r="AE55" s="34"/>
      <c r="AF55" s="34"/>
      <c r="AG55" s="34"/>
      <c r="AH55" s="34"/>
      <c r="AI55" s="34"/>
    </row>
    <row r="56" spans="1:35">
      <c r="A56" s="32">
        <v>21900</v>
      </c>
      <c r="B56" s="30" t="s">
        <v>423</v>
      </c>
      <c r="C56" s="30">
        <v>146863084</v>
      </c>
      <c r="D56" s="31">
        <v>99363488</v>
      </c>
      <c r="E56" s="31">
        <v>0</v>
      </c>
      <c r="F56" s="31">
        <v>0</v>
      </c>
      <c r="G56" s="31">
        <v>0</v>
      </c>
      <c r="H56" s="31">
        <v>0</v>
      </c>
      <c r="I56" s="31">
        <f t="shared" si="0"/>
        <v>0</v>
      </c>
      <c r="J56" s="31"/>
      <c r="K56" s="31">
        <v>7124545</v>
      </c>
      <c r="L56" s="31">
        <v>36928</v>
      </c>
      <c r="M56" s="31">
        <v>27364251</v>
      </c>
      <c r="N56" s="31">
        <v>12197075</v>
      </c>
      <c r="O56" s="31">
        <f t="shared" si="1"/>
        <v>46722799</v>
      </c>
      <c r="P56" s="31"/>
      <c r="Q56" s="31">
        <f t="shared" si="2"/>
        <v>4926282</v>
      </c>
      <c r="R56" s="31">
        <v>-2439417</v>
      </c>
      <c r="S56" s="31">
        <v>2486865</v>
      </c>
      <c r="T56" s="33"/>
      <c r="U56" s="33"/>
      <c r="V56" s="33"/>
      <c r="W56" s="33"/>
      <c r="X56" s="33"/>
      <c r="Y56" s="33"/>
      <c r="Z56" s="33"/>
      <c r="AA56" s="33"/>
      <c r="AB56" s="34"/>
      <c r="AC56" s="34"/>
      <c r="AD56" s="34"/>
      <c r="AE56" s="34"/>
      <c r="AF56" s="34"/>
      <c r="AG56" s="34"/>
      <c r="AH56" s="34"/>
      <c r="AI56" s="34"/>
    </row>
    <row r="57" spans="1:35">
      <c r="A57" s="32">
        <v>22000</v>
      </c>
      <c r="B57" s="30" t="s">
        <v>424</v>
      </c>
      <c r="C57" s="30">
        <v>144310612</v>
      </c>
      <c r="D57" s="31">
        <v>106617885</v>
      </c>
      <c r="E57" s="31">
        <v>0</v>
      </c>
      <c r="F57" s="31">
        <v>0</v>
      </c>
      <c r="G57" s="31">
        <v>0</v>
      </c>
      <c r="H57" s="31">
        <v>0</v>
      </c>
      <c r="I57" s="31">
        <f t="shared" si="0"/>
        <v>0</v>
      </c>
      <c r="J57" s="31"/>
      <c r="K57" s="31">
        <v>7644698</v>
      </c>
      <c r="L57" s="31">
        <v>39624</v>
      </c>
      <c r="M57" s="31">
        <v>29362079</v>
      </c>
      <c r="N57" s="31">
        <v>1817280</v>
      </c>
      <c r="O57" s="31">
        <f t="shared" si="1"/>
        <v>38863681</v>
      </c>
      <c r="P57" s="31"/>
      <c r="Q57" s="31">
        <f t="shared" si="2"/>
        <v>5285944</v>
      </c>
      <c r="R57" s="31">
        <v>-363459</v>
      </c>
      <c r="S57" s="31">
        <v>4922485</v>
      </c>
      <c r="T57" s="33"/>
      <c r="U57" s="33"/>
      <c r="V57" s="33"/>
      <c r="W57" s="33"/>
      <c r="X57" s="33"/>
      <c r="Y57" s="33"/>
      <c r="Z57" s="33"/>
      <c r="AA57" s="33"/>
      <c r="AB57" s="34"/>
      <c r="AC57" s="34"/>
      <c r="AD57" s="34"/>
      <c r="AE57" s="34"/>
      <c r="AF57" s="34"/>
      <c r="AG57" s="34"/>
      <c r="AH57" s="34"/>
      <c r="AI57" s="34"/>
    </row>
    <row r="58" spans="1:35">
      <c r="A58" s="32">
        <v>23000</v>
      </c>
      <c r="B58" s="30" t="s">
        <v>425</v>
      </c>
      <c r="C58" s="30">
        <v>110965161</v>
      </c>
      <c r="D58" s="31">
        <v>77954552</v>
      </c>
      <c r="E58" s="31">
        <v>0</v>
      </c>
      <c r="F58" s="31">
        <v>0</v>
      </c>
      <c r="G58" s="31">
        <v>0</v>
      </c>
      <c r="H58" s="31">
        <v>0</v>
      </c>
      <c r="I58" s="31">
        <f t="shared" si="0"/>
        <v>0</v>
      </c>
      <c r="J58" s="31"/>
      <c r="K58" s="31">
        <v>5589485</v>
      </c>
      <c r="L58" s="31">
        <v>28971</v>
      </c>
      <c r="M58" s="31">
        <v>21468328</v>
      </c>
      <c r="N58" s="31">
        <v>6131135</v>
      </c>
      <c r="O58" s="31">
        <f t="shared" si="1"/>
        <v>33217919</v>
      </c>
      <c r="P58" s="31"/>
      <c r="Q58" s="31">
        <f t="shared" si="2"/>
        <v>3864862</v>
      </c>
      <c r="R58" s="31">
        <v>-1226229</v>
      </c>
      <c r="S58" s="31">
        <v>2638633</v>
      </c>
      <c r="T58" s="33"/>
      <c r="U58" s="33"/>
      <c r="V58" s="33"/>
      <c r="W58" s="33"/>
      <c r="X58" s="33"/>
      <c r="Y58" s="33"/>
      <c r="Z58" s="33"/>
      <c r="AA58" s="33"/>
      <c r="AB58" s="34"/>
      <c r="AC58" s="34"/>
      <c r="AD58" s="34"/>
      <c r="AE58" s="34"/>
      <c r="AF58" s="34"/>
      <c r="AG58" s="34"/>
      <c r="AH58" s="34"/>
      <c r="AI58" s="34"/>
    </row>
    <row r="59" spans="1:35">
      <c r="A59" s="32">
        <v>23100</v>
      </c>
      <c r="B59" s="30" t="s">
        <v>426</v>
      </c>
      <c r="C59" s="30">
        <v>643326249</v>
      </c>
      <c r="D59" s="31">
        <v>451110687</v>
      </c>
      <c r="E59" s="31">
        <v>0</v>
      </c>
      <c r="F59" s="31">
        <v>0</v>
      </c>
      <c r="G59" s="31">
        <v>0</v>
      </c>
      <c r="H59" s="31">
        <v>0</v>
      </c>
      <c r="I59" s="31">
        <f t="shared" si="0"/>
        <v>0</v>
      </c>
      <c r="J59" s="31"/>
      <c r="K59" s="31">
        <v>32345466</v>
      </c>
      <c r="L59" s="31">
        <v>167652</v>
      </c>
      <c r="M59" s="31">
        <v>124233824</v>
      </c>
      <c r="N59" s="31">
        <v>36367310</v>
      </c>
      <c r="O59" s="31">
        <f t="shared" si="1"/>
        <v>193114252</v>
      </c>
      <c r="P59" s="31"/>
      <c r="Q59" s="31">
        <f t="shared" si="2"/>
        <v>22365344</v>
      </c>
      <c r="R59" s="31">
        <v>-7273464</v>
      </c>
      <c r="S59" s="31">
        <v>15091880</v>
      </c>
      <c r="T59" s="33"/>
      <c r="U59" s="33"/>
      <c r="V59" s="33"/>
      <c r="W59" s="33"/>
      <c r="X59" s="33"/>
      <c r="Y59" s="33"/>
      <c r="Z59" s="33"/>
      <c r="AA59" s="33"/>
      <c r="AB59" s="34"/>
      <c r="AC59" s="34"/>
      <c r="AD59" s="34"/>
      <c r="AE59" s="34"/>
      <c r="AF59" s="34"/>
      <c r="AG59" s="34"/>
      <c r="AH59" s="34"/>
      <c r="AI59" s="34"/>
    </row>
    <row r="60" spans="1:35">
      <c r="A60" s="32">
        <v>23200</v>
      </c>
      <c r="B60" s="30" t="s">
        <v>427</v>
      </c>
      <c r="C60" s="30">
        <v>339091357</v>
      </c>
      <c r="D60" s="31">
        <v>230381927</v>
      </c>
      <c r="E60" s="31">
        <v>0</v>
      </c>
      <c r="F60" s="31">
        <v>0</v>
      </c>
      <c r="G60" s="31">
        <v>0</v>
      </c>
      <c r="H60" s="31">
        <v>0</v>
      </c>
      <c r="I60" s="31">
        <f t="shared" si="0"/>
        <v>0</v>
      </c>
      <c r="J60" s="31"/>
      <c r="K60" s="31">
        <v>16518808</v>
      </c>
      <c r="L60" s="31">
        <v>85620</v>
      </c>
      <c r="M60" s="31">
        <v>63446131</v>
      </c>
      <c r="N60" s="31">
        <v>28001280</v>
      </c>
      <c r="O60" s="31">
        <f t="shared" si="1"/>
        <v>108051839</v>
      </c>
      <c r="P60" s="31"/>
      <c r="Q60" s="31">
        <f t="shared" si="2"/>
        <v>11421966</v>
      </c>
      <c r="R60" s="31">
        <v>-5600255</v>
      </c>
      <c r="S60" s="31">
        <v>5821711</v>
      </c>
      <c r="T60" s="33"/>
      <c r="U60" s="33"/>
      <c r="V60" s="33"/>
      <c r="W60" s="33"/>
      <c r="X60" s="33"/>
      <c r="Y60" s="33"/>
      <c r="Z60" s="33"/>
      <c r="AA60" s="33"/>
      <c r="AB60" s="34"/>
      <c r="AC60" s="34"/>
      <c r="AD60" s="34"/>
      <c r="AE60" s="34"/>
      <c r="AF60" s="34"/>
      <c r="AG60" s="34"/>
      <c r="AH60" s="34"/>
      <c r="AI60" s="34"/>
    </row>
    <row r="61" spans="1:35">
      <c r="A61" s="32">
        <v>30000</v>
      </c>
      <c r="B61" s="30" t="s">
        <v>428</v>
      </c>
      <c r="C61" s="30">
        <v>38027979</v>
      </c>
      <c r="D61" s="31">
        <v>29604942</v>
      </c>
      <c r="E61" s="31">
        <v>0</v>
      </c>
      <c r="F61" s="31">
        <v>0</v>
      </c>
      <c r="G61" s="31">
        <v>0</v>
      </c>
      <c r="H61" s="31">
        <v>1002035</v>
      </c>
      <c r="I61" s="31">
        <f t="shared" si="0"/>
        <v>1002035</v>
      </c>
      <c r="J61" s="31"/>
      <c r="K61" s="31">
        <v>2122729</v>
      </c>
      <c r="L61" s="31">
        <v>11002</v>
      </c>
      <c r="M61" s="31">
        <v>8153066</v>
      </c>
      <c r="N61" s="31">
        <v>0</v>
      </c>
      <c r="O61" s="31">
        <f t="shared" si="1"/>
        <v>10286797</v>
      </c>
      <c r="P61" s="31"/>
      <c r="Q61" s="31">
        <f t="shared" si="2"/>
        <v>1467766</v>
      </c>
      <c r="R61" s="31">
        <v>200406</v>
      </c>
      <c r="S61" s="31">
        <v>1668172</v>
      </c>
      <c r="T61" s="33"/>
      <c r="U61" s="33"/>
      <c r="V61" s="33"/>
      <c r="W61" s="33"/>
      <c r="X61" s="33"/>
      <c r="Y61" s="33"/>
      <c r="Z61" s="33"/>
      <c r="AA61" s="33"/>
      <c r="AB61" s="34"/>
      <c r="AC61" s="34"/>
      <c r="AD61" s="34"/>
      <c r="AE61" s="34"/>
      <c r="AF61" s="34"/>
      <c r="AG61" s="34"/>
      <c r="AH61" s="34"/>
      <c r="AI61" s="34"/>
    </row>
    <row r="62" spans="1:35">
      <c r="A62" s="32">
        <v>30100</v>
      </c>
      <c r="B62" s="30" t="s">
        <v>429</v>
      </c>
      <c r="C62" s="30">
        <v>336184984</v>
      </c>
      <c r="D62" s="31">
        <v>257905302</v>
      </c>
      <c r="E62" s="31">
        <v>0</v>
      </c>
      <c r="F62" s="31">
        <v>0</v>
      </c>
      <c r="G62" s="31">
        <v>0</v>
      </c>
      <c r="H62" s="31">
        <v>4344170</v>
      </c>
      <c r="I62" s="31">
        <f t="shared" si="0"/>
        <v>4344170</v>
      </c>
      <c r="J62" s="31"/>
      <c r="K62" s="31">
        <v>18492285</v>
      </c>
      <c r="L62" s="31">
        <v>95849</v>
      </c>
      <c r="M62" s="31">
        <v>71025943</v>
      </c>
      <c r="N62" s="31">
        <v>0</v>
      </c>
      <c r="O62" s="31">
        <f t="shared" si="1"/>
        <v>89614077</v>
      </c>
      <c r="P62" s="31"/>
      <c r="Q62" s="31">
        <f t="shared" si="2"/>
        <v>12786531</v>
      </c>
      <c r="R62" s="31">
        <v>868831</v>
      </c>
      <c r="S62" s="31">
        <v>13655362</v>
      </c>
      <c r="T62" s="33"/>
      <c r="U62" s="33"/>
      <c r="V62" s="33"/>
      <c r="W62" s="33"/>
      <c r="X62" s="33"/>
      <c r="Y62" s="33"/>
      <c r="Z62" s="33"/>
      <c r="AA62" s="33"/>
      <c r="AB62" s="34"/>
      <c r="AC62" s="34"/>
      <c r="AD62" s="34"/>
      <c r="AE62" s="34"/>
      <c r="AF62" s="34"/>
      <c r="AG62" s="34"/>
      <c r="AH62" s="34"/>
      <c r="AI62" s="34"/>
    </row>
    <row r="63" spans="1:35">
      <c r="A63" s="32">
        <v>30102</v>
      </c>
      <c r="B63" s="30" t="s">
        <v>430</v>
      </c>
      <c r="C63" s="30">
        <v>6275645</v>
      </c>
      <c r="D63" s="31">
        <v>4797110</v>
      </c>
      <c r="E63" s="31">
        <v>0</v>
      </c>
      <c r="F63" s="31">
        <v>0</v>
      </c>
      <c r="G63" s="31">
        <v>0</v>
      </c>
      <c r="H63" s="31">
        <v>57545</v>
      </c>
      <c r="I63" s="31">
        <f t="shared" si="0"/>
        <v>57545</v>
      </c>
      <c r="J63" s="31"/>
      <c r="K63" s="31">
        <v>343962</v>
      </c>
      <c r="L63" s="31">
        <v>1783</v>
      </c>
      <c r="M63" s="31">
        <v>1321102</v>
      </c>
      <c r="N63" s="31">
        <v>0</v>
      </c>
      <c r="O63" s="31">
        <f t="shared" si="1"/>
        <v>1666847</v>
      </c>
      <c r="P63" s="31"/>
      <c r="Q63" s="31">
        <f t="shared" si="2"/>
        <v>237833</v>
      </c>
      <c r="R63" s="31">
        <v>11507</v>
      </c>
      <c r="S63" s="31">
        <v>249340</v>
      </c>
      <c r="T63" s="33"/>
      <c r="U63" s="33"/>
      <c r="V63" s="33"/>
      <c r="W63" s="33"/>
      <c r="X63" s="33"/>
      <c r="Y63" s="33"/>
      <c r="Z63" s="33"/>
      <c r="AA63" s="33"/>
      <c r="AB63" s="34"/>
      <c r="AC63" s="34"/>
      <c r="AD63" s="34"/>
      <c r="AE63" s="34"/>
      <c r="AF63" s="34"/>
      <c r="AG63" s="34"/>
      <c r="AH63" s="34"/>
      <c r="AI63" s="34"/>
    </row>
    <row r="64" spans="1:35">
      <c r="A64" s="32">
        <v>30103</v>
      </c>
      <c r="B64" s="30" t="s">
        <v>431</v>
      </c>
      <c r="C64" s="30">
        <v>7180309</v>
      </c>
      <c r="D64" s="31">
        <v>6459441</v>
      </c>
      <c r="E64" s="31">
        <v>0</v>
      </c>
      <c r="F64" s="31">
        <v>0</v>
      </c>
      <c r="G64" s="31">
        <v>0</v>
      </c>
      <c r="H64" s="31">
        <v>1134010</v>
      </c>
      <c r="I64" s="31">
        <f t="shared" si="0"/>
        <v>1134010</v>
      </c>
      <c r="J64" s="31"/>
      <c r="K64" s="31">
        <v>463154</v>
      </c>
      <c r="L64" s="31">
        <v>2401</v>
      </c>
      <c r="M64" s="31">
        <v>1778901</v>
      </c>
      <c r="N64" s="31">
        <v>0</v>
      </c>
      <c r="O64" s="31">
        <f t="shared" si="1"/>
        <v>2244456</v>
      </c>
      <c r="P64" s="31"/>
      <c r="Q64" s="31">
        <f t="shared" si="2"/>
        <v>320249</v>
      </c>
      <c r="R64" s="31">
        <v>226798</v>
      </c>
      <c r="S64" s="31">
        <v>547047</v>
      </c>
      <c r="T64" s="33"/>
      <c r="U64" s="33"/>
      <c r="V64" s="33"/>
      <c r="W64" s="33"/>
      <c r="X64" s="33"/>
      <c r="Y64" s="33"/>
      <c r="Z64" s="33"/>
      <c r="AA64" s="33"/>
      <c r="AB64" s="34"/>
      <c r="AC64" s="34"/>
      <c r="AD64" s="34"/>
      <c r="AE64" s="34"/>
      <c r="AF64" s="34"/>
      <c r="AG64" s="34"/>
      <c r="AH64" s="34"/>
      <c r="AI64" s="34"/>
    </row>
    <row r="65" spans="1:35">
      <c r="A65" s="32">
        <v>30104</v>
      </c>
      <c r="B65" s="30" t="s">
        <v>432</v>
      </c>
      <c r="C65" s="30">
        <v>4578588</v>
      </c>
      <c r="D65" s="31">
        <v>3834837</v>
      </c>
      <c r="E65" s="31">
        <v>0</v>
      </c>
      <c r="F65" s="31">
        <v>0</v>
      </c>
      <c r="G65" s="31">
        <v>0</v>
      </c>
      <c r="H65" s="31">
        <v>399460</v>
      </c>
      <c r="I65" s="31">
        <f t="shared" si="0"/>
        <v>399460</v>
      </c>
      <c r="J65" s="31"/>
      <c r="K65" s="31">
        <v>274965</v>
      </c>
      <c r="L65" s="31">
        <v>1425</v>
      </c>
      <c r="M65" s="31">
        <v>1056097</v>
      </c>
      <c r="N65" s="31">
        <v>0</v>
      </c>
      <c r="O65" s="31">
        <f t="shared" si="1"/>
        <v>1332487</v>
      </c>
      <c r="P65" s="31"/>
      <c r="Q65" s="31">
        <f t="shared" si="2"/>
        <v>190125</v>
      </c>
      <c r="R65" s="31">
        <v>79895</v>
      </c>
      <c r="S65" s="31">
        <v>270020</v>
      </c>
      <c r="T65" s="33"/>
      <c r="U65" s="33"/>
      <c r="V65" s="33"/>
      <c r="W65" s="33"/>
      <c r="X65" s="33"/>
      <c r="Y65" s="33"/>
      <c r="Z65" s="33"/>
      <c r="AA65" s="33"/>
      <c r="AB65" s="34"/>
      <c r="AC65" s="34"/>
      <c r="AD65" s="34"/>
      <c r="AE65" s="34"/>
      <c r="AF65" s="34"/>
      <c r="AG65" s="34"/>
      <c r="AH65" s="34"/>
      <c r="AI65" s="34"/>
    </row>
    <row r="66" spans="1:35">
      <c r="A66" s="32">
        <v>30105</v>
      </c>
      <c r="B66" s="30" t="s">
        <v>433</v>
      </c>
      <c r="C66" s="30">
        <v>31176776</v>
      </c>
      <c r="D66" s="31">
        <v>23973545</v>
      </c>
      <c r="E66" s="31">
        <v>0</v>
      </c>
      <c r="F66" s="31">
        <v>0</v>
      </c>
      <c r="G66" s="31">
        <v>0</v>
      </c>
      <c r="H66" s="31">
        <v>613935</v>
      </c>
      <c r="I66" s="31">
        <f t="shared" si="0"/>
        <v>613935</v>
      </c>
      <c r="J66" s="31"/>
      <c r="K66" s="31">
        <v>1718947</v>
      </c>
      <c r="L66" s="31">
        <v>8910</v>
      </c>
      <c r="M66" s="31">
        <v>6602205</v>
      </c>
      <c r="N66" s="31">
        <v>0</v>
      </c>
      <c r="O66" s="31">
        <f t="shared" si="1"/>
        <v>8330062</v>
      </c>
      <c r="P66" s="31"/>
      <c r="Q66" s="31">
        <f t="shared" si="2"/>
        <v>1188570</v>
      </c>
      <c r="R66" s="31">
        <v>122789</v>
      </c>
      <c r="S66" s="31">
        <v>1311359</v>
      </c>
      <c r="T66" s="33"/>
      <c r="U66" s="33"/>
      <c r="V66" s="33"/>
      <c r="W66" s="33"/>
      <c r="X66" s="33"/>
      <c r="Y66" s="33"/>
      <c r="Z66" s="33"/>
      <c r="AA66" s="33"/>
      <c r="AB66" s="34"/>
      <c r="AC66" s="34"/>
      <c r="AD66" s="34"/>
      <c r="AE66" s="34"/>
      <c r="AF66" s="34"/>
      <c r="AG66" s="34"/>
      <c r="AH66" s="34"/>
      <c r="AI66" s="34"/>
    </row>
    <row r="67" spans="1:35">
      <c r="A67" s="32">
        <v>30200</v>
      </c>
      <c r="B67" s="30" t="s">
        <v>434</v>
      </c>
      <c r="C67" s="30">
        <v>73894467</v>
      </c>
      <c r="D67" s="31">
        <v>58993316</v>
      </c>
      <c r="E67" s="31">
        <v>0</v>
      </c>
      <c r="F67" s="31">
        <v>0</v>
      </c>
      <c r="G67" s="31">
        <v>0</v>
      </c>
      <c r="H67" s="31">
        <v>3558905</v>
      </c>
      <c r="I67" s="31">
        <f t="shared" si="0"/>
        <v>3558905</v>
      </c>
      <c r="J67" s="31"/>
      <c r="K67" s="31">
        <v>4229929</v>
      </c>
      <c r="L67" s="31">
        <v>21924</v>
      </c>
      <c r="M67" s="31">
        <v>16246490</v>
      </c>
      <c r="N67" s="31">
        <v>0</v>
      </c>
      <c r="O67" s="31">
        <f t="shared" si="1"/>
        <v>20498343</v>
      </c>
      <c r="P67" s="31"/>
      <c r="Q67" s="31">
        <f t="shared" si="2"/>
        <v>2924794</v>
      </c>
      <c r="R67" s="31">
        <v>711780</v>
      </c>
      <c r="S67" s="31">
        <v>3636574</v>
      </c>
      <c r="T67" s="33"/>
      <c r="U67" s="33"/>
      <c r="V67" s="33"/>
      <c r="W67" s="33"/>
      <c r="X67" s="33"/>
      <c r="Y67" s="33"/>
      <c r="Z67" s="33"/>
      <c r="AA67" s="33"/>
      <c r="AB67" s="34"/>
      <c r="AC67" s="34"/>
      <c r="AD67" s="34"/>
      <c r="AE67" s="34"/>
      <c r="AF67" s="34"/>
      <c r="AG67" s="34"/>
      <c r="AH67" s="34"/>
      <c r="AI67" s="34"/>
    </row>
    <row r="68" spans="1:35">
      <c r="A68" s="32">
        <v>30300</v>
      </c>
      <c r="B68" s="30" t="s">
        <v>435</v>
      </c>
      <c r="C68" s="30">
        <v>25325691</v>
      </c>
      <c r="D68" s="31">
        <v>18666048</v>
      </c>
      <c r="E68" s="31">
        <v>0</v>
      </c>
      <c r="F68" s="31">
        <v>0</v>
      </c>
      <c r="G68" s="31">
        <v>0</v>
      </c>
      <c r="H68" s="31">
        <v>0</v>
      </c>
      <c r="I68" s="31">
        <f t="shared" si="0"/>
        <v>0</v>
      </c>
      <c r="J68" s="31"/>
      <c r="K68" s="31">
        <v>1338390</v>
      </c>
      <c r="L68" s="31">
        <v>6937</v>
      </c>
      <c r="M68" s="31">
        <v>5140544</v>
      </c>
      <c r="N68" s="31">
        <v>474800</v>
      </c>
      <c r="O68" s="31">
        <f t="shared" si="1"/>
        <v>6960671</v>
      </c>
      <c r="P68" s="31"/>
      <c r="Q68" s="31">
        <f t="shared" si="2"/>
        <v>925433</v>
      </c>
      <c r="R68" s="31">
        <v>-94962</v>
      </c>
      <c r="S68" s="31">
        <v>830471</v>
      </c>
      <c r="T68" s="33"/>
      <c r="U68" s="33"/>
      <c r="V68" s="33"/>
      <c r="W68" s="33"/>
      <c r="X68" s="33"/>
      <c r="Y68" s="33"/>
      <c r="Z68" s="33"/>
      <c r="AA68" s="33"/>
      <c r="AB68" s="34"/>
      <c r="AC68" s="34"/>
      <c r="AD68" s="34"/>
      <c r="AE68" s="34"/>
      <c r="AF68" s="34"/>
      <c r="AG68" s="34"/>
      <c r="AH68" s="34"/>
      <c r="AI68" s="34"/>
    </row>
    <row r="69" spans="1:35">
      <c r="A69" s="32">
        <v>30400</v>
      </c>
      <c r="B69" s="30" t="s">
        <v>436</v>
      </c>
      <c r="C69" s="30">
        <v>46640606</v>
      </c>
      <c r="D69" s="31">
        <v>35396207</v>
      </c>
      <c r="E69" s="31">
        <v>0</v>
      </c>
      <c r="F69" s="31">
        <v>0</v>
      </c>
      <c r="G69" s="31">
        <v>0</v>
      </c>
      <c r="H69" s="31">
        <v>314735</v>
      </c>
      <c r="I69" s="31">
        <f t="shared" si="0"/>
        <v>314735</v>
      </c>
      <c r="J69" s="31"/>
      <c r="K69" s="31">
        <v>2537973</v>
      </c>
      <c r="L69" s="31">
        <v>13155</v>
      </c>
      <c r="M69" s="31">
        <v>9747954</v>
      </c>
      <c r="N69" s="31">
        <v>0</v>
      </c>
      <c r="O69" s="31">
        <f t="shared" si="1"/>
        <v>12299082</v>
      </c>
      <c r="P69" s="31"/>
      <c r="Q69" s="31">
        <f t="shared" si="2"/>
        <v>1754887</v>
      </c>
      <c r="R69" s="31">
        <v>62947</v>
      </c>
      <c r="S69" s="31">
        <v>1817834</v>
      </c>
      <c r="T69" s="33"/>
      <c r="U69" s="33"/>
      <c r="V69" s="33"/>
      <c r="W69" s="33"/>
      <c r="X69" s="33"/>
      <c r="Y69" s="33"/>
      <c r="Z69" s="33"/>
      <c r="AA69" s="33"/>
      <c r="AB69" s="34"/>
      <c r="AC69" s="34"/>
      <c r="AD69" s="34"/>
      <c r="AE69" s="34"/>
      <c r="AF69" s="34"/>
      <c r="AG69" s="34"/>
      <c r="AH69" s="34"/>
      <c r="AI69" s="34"/>
    </row>
    <row r="70" spans="1:35">
      <c r="A70" s="32">
        <v>30405</v>
      </c>
      <c r="B70" s="30" t="s">
        <v>437</v>
      </c>
      <c r="C70" s="30">
        <v>32358660</v>
      </c>
      <c r="D70" s="31">
        <v>22715152</v>
      </c>
      <c r="E70" s="31">
        <v>0</v>
      </c>
      <c r="F70" s="31">
        <v>0</v>
      </c>
      <c r="G70" s="31">
        <v>0</v>
      </c>
      <c r="H70" s="31">
        <v>0</v>
      </c>
      <c r="I70" s="31">
        <f t="shared" si="0"/>
        <v>0</v>
      </c>
      <c r="J70" s="31"/>
      <c r="K70" s="31">
        <v>1628718</v>
      </c>
      <c r="L70" s="31">
        <v>8442</v>
      </c>
      <c r="M70" s="31">
        <v>6255649</v>
      </c>
      <c r="N70" s="31">
        <v>1835120</v>
      </c>
      <c r="O70" s="31">
        <f t="shared" si="1"/>
        <v>9727929</v>
      </c>
      <c r="P70" s="31"/>
      <c r="Q70" s="31">
        <f t="shared" si="2"/>
        <v>1126181</v>
      </c>
      <c r="R70" s="31">
        <v>-367022</v>
      </c>
      <c r="S70" s="31">
        <v>759159</v>
      </c>
      <c r="T70" s="33"/>
      <c r="U70" s="33"/>
      <c r="V70" s="33"/>
      <c r="W70" s="33"/>
      <c r="X70" s="33"/>
      <c r="Y70" s="33"/>
      <c r="Z70" s="33"/>
      <c r="AA70" s="33"/>
      <c r="AB70" s="34"/>
      <c r="AC70" s="34"/>
      <c r="AD70" s="34"/>
      <c r="AE70" s="34"/>
      <c r="AF70" s="34"/>
      <c r="AG70" s="34"/>
      <c r="AH70" s="34"/>
      <c r="AI70" s="34"/>
    </row>
    <row r="71" spans="1:35">
      <c r="A71" s="32">
        <v>30500</v>
      </c>
      <c r="B71" s="30" t="s">
        <v>438</v>
      </c>
      <c r="C71" s="30">
        <v>49174198</v>
      </c>
      <c r="D71" s="31">
        <v>38072097</v>
      </c>
      <c r="E71" s="31">
        <v>0</v>
      </c>
      <c r="F71" s="31">
        <v>0</v>
      </c>
      <c r="G71" s="31">
        <v>0</v>
      </c>
      <c r="H71" s="31">
        <v>1082030</v>
      </c>
      <c r="I71" s="31">
        <f t="shared" si="0"/>
        <v>1082030</v>
      </c>
      <c r="J71" s="31"/>
      <c r="K71" s="31">
        <v>2729839</v>
      </c>
      <c r="L71" s="31">
        <v>14149</v>
      </c>
      <c r="M71" s="31">
        <v>10484882</v>
      </c>
      <c r="N71" s="31">
        <v>0</v>
      </c>
      <c r="O71" s="31">
        <f t="shared" si="1"/>
        <v>13228870</v>
      </c>
      <c r="P71" s="31"/>
      <c r="Q71" s="31">
        <f t="shared" si="2"/>
        <v>1887553</v>
      </c>
      <c r="R71" s="31">
        <v>216401</v>
      </c>
      <c r="S71" s="31">
        <v>2103954</v>
      </c>
      <c r="T71" s="33"/>
      <c r="U71" s="33"/>
      <c r="V71" s="33"/>
      <c r="W71" s="33"/>
      <c r="X71" s="33"/>
      <c r="Y71" s="33"/>
      <c r="Z71" s="33"/>
      <c r="AA71" s="33"/>
      <c r="AB71" s="34"/>
      <c r="AC71" s="34"/>
      <c r="AD71" s="34"/>
      <c r="AE71" s="34"/>
      <c r="AF71" s="34"/>
      <c r="AG71" s="34"/>
      <c r="AH71" s="34"/>
      <c r="AI71" s="34"/>
    </row>
    <row r="72" spans="1:35">
      <c r="A72" s="32">
        <v>30600</v>
      </c>
      <c r="B72" s="30" t="s">
        <v>439</v>
      </c>
      <c r="C72" s="30">
        <v>38311527</v>
      </c>
      <c r="D72" s="31">
        <v>29656746</v>
      </c>
      <c r="E72" s="31">
        <v>0</v>
      </c>
      <c r="F72" s="31">
        <v>0</v>
      </c>
      <c r="G72" s="31">
        <v>0</v>
      </c>
      <c r="H72" s="31">
        <v>840565</v>
      </c>
      <c r="I72" s="31">
        <f t="shared" ref="I72:I135" si="3">SUM(E72:H72)</f>
        <v>840565</v>
      </c>
      <c r="J72" s="31"/>
      <c r="K72" s="31">
        <v>2126443</v>
      </c>
      <c r="L72" s="31">
        <v>11022</v>
      </c>
      <c r="M72" s="31">
        <v>8167332</v>
      </c>
      <c r="N72" s="31">
        <v>0</v>
      </c>
      <c r="O72" s="31">
        <f t="shared" ref="O72:O135" si="4">SUM(K72:N72)</f>
        <v>10304797</v>
      </c>
      <c r="P72" s="31"/>
      <c r="Q72" s="31">
        <f t="shared" ref="Q72:Q135" si="5">S72-R72</f>
        <v>1470334</v>
      </c>
      <c r="R72" s="31">
        <v>168112</v>
      </c>
      <c r="S72" s="31">
        <v>1638446</v>
      </c>
      <c r="T72" s="33"/>
      <c r="U72" s="33"/>
      <c r="V72" s="33"/>
      <c r="W72" s="33"/>
      <c r="X72" s="33"/>
      <c r="Y72" s="33"/>
      <c r="Z72" s="33"/>
      <c r="AA72" s="33"/>
      <c r="AB72" s="34"/>
      <c r="AC72" s="34"/>
      <c r="AD72" s="34"/>
      <c r="AE72" s="34"/>
      <c r="AF72" s="34"/>
      <c r="AG72" s="34"/>
      <c r="AH72" s="34"/>
      <c r="AI72" s="34"/>
    </row>
    <row r="73" spans="1:35">
      <c r="A73" s="32">
        <v>30601</v>
      </c>
      <c r="B73" s="30" t="s">
        <v>440</v>
      </c>
      <c r="C73" s="30">
        <v>960125</v>
      </c>
      <c r="D73" s="31">
        <v>598900</v>
      </c>
      <c r="E73" s="31">
        <v>0</v>
      </c>
      <c r="F73" s="31">
        <v>0</v>
      </c>
      <c r="G73" s="31">
        <v>0</v>
      </c>
      <c r="H73" s="31">
        <v>0</v>
      </c>
      <c r="I73" s="31">
        <f t="shared" si="3"/>
        <v>0</v>
      </c>
      <c r="J73" s="31"/>
      <c r="K73" s="31">
        <v>42942</v>
      </c>
      <c r="L73" s="31">
        <v>223</v>
      </c>
      <c r="M73" s="31">
        <v>164934</v>
      </c>
      <c r="N73" s="31">
        <v>137530</v>
      </c>
      <c r="O73" s="31">
        <f t="shared" si="4"/>
        <v>345629</v>
      </c>
      <c r="P73" s="31"/>
      <c r="Q73" s="31">
        <f t="shared" si="5"/>
        <v>29692</v>
      </c>
      <c r="R73" s="31">
        <v>-27503</v>
      </c>
      <c r="S73" s="31">
        <v>2189</v>
      </c>
      <c r="T73" s="33"/>
      <c r="U73" s="33"/>
      <c r="V73" s="33"/>
      <c r="W73" s="33"/>
      <c r="X73" s="33"/>
      <c r="Y73" s="33"/>
      <c r="Z73" s="33"/>
      <c r="AA73" s="33"/>
      <c r="AB73" s="34"/>
      <c r="AC73" s="34"/>
      <c r="AD73" s="34"/>
      <c r="AE73" s="34"/>
      <c r="AF73" s="34"/>
      <c r="AG73" s="34"/>
      <c r="AH73" s="34"/>
      <c r="AI73" s="34"/>
    </row>
    <row r="74" spans="1:35">
      <c r="A74" s="32">
        <v>30700</v>
      </c>
      <c r="B74" s="30" t="s">
        <v>441</v>
      </c>
      <c r="C74" s="30">
        <v>98112662</v>
      </c>
      <c r="D74" s="31">
        <v>76141522</v>
      </c>
      <c r="E74" s="31">
        <v>0</v>
      </c>
      <c r="F74" s="31">
        <v>0</v>
      </c>
      <c r="G74" s="31">
        <v>0</v>
      </c>
      <c r="H74" s="31">
        <v>2384160</v>
      </c>
      <c r="I74" s="31">
        <f t="shared" si="3"/>
        <v>2384160</v>
      </c>
      <c r="J74" s="31"/>
      <c r="K74" s="31">
        <v>5459487</v>
      </c>
      <c r="L74" s="31">
        <v>28297</v>
      </c>
      <c r="M74" s="31">
        <v>20969028</v>
      </c>
      <c r="N74" s="31">
        <v>0</v>
      </c>
      <c r="O74" s="31">
        <f t="shared" si="4"/>
        <v>26456812</v>
      </c>
      <c r="P74" s="31"/>
      <c r="Q74" s="31">
        <f t="shared" si="5"/>
        <v>3774974</v>
      </c>
      <c r="R74" s="31">
        <v>476833</v>
      </c>
      <c r="S74" s="31">
        <v>4251807</v>
      </c>
      <c r="T74" s="33"/>
      <c r="U74" s="33"/>
      <c r="V74" s="33"/>
      <c r="W74" s="33"/>
      <c r="X74" s="33"/>
      <c r="Y74" s="33"/>
      <c r="Z74" s="33"/>
      <c r="AA74" s="33"/>
      <c r="AB74" s="34"/>
      <c r="AC74" s="34"/>
      <c r="AD74" s="34"/>
      <c r="AE74" s="34"/>
      <c r="AF74" s="34"/>
      <c r="AG74" s="34"/>
      <c r="AH74" s="34"/>
      <c r="AI74" s="34"/>
    </row>
    <row r="75" spans="1:35">
      <c r="A75" s="32">
        <v>30705</v>
      </c>
      <c r="B75" s="30" t="s">
        <v>442</v>
      </c>
      <c r="C75" s="30">
        <v>19502706</v>
      </c>
      <c r="D75" s="31">
        <v>13460453</v>
      </c>
      <c r="E75" s="31">
        <v>0</v>
      </c>
      <c r="F75" s="31">
        <v>0</v>
      </c>
      <c r="G75" s="31">
        <v>0</v>
      </c>
      <c r="H75" s="31">
        <v>0</v>
      </c>
      <c r="I75" s="31">
        <f t="shared" si="3"/>
        <v>0</v>
      </c>
      <c r="J75" s="31"/>
      <c r="K75" s="31">
        <v>965139</v>
      </c>
      <c r="L75" s="31">
        <v>5002</v>
      </c>
      <c r="M75" s="31">
        <v>3706947</v>
      </c>
      <c r="N75" s="31">
        <v>1342640</v>
      </c>
      <c r="O75" s="31">
        <f t="shared" si="4"/>
        <v>6019728</v>
      </c>
      <c r="P75" s="31"/>
      <c r="Q75" s="31">
        <f t="shared" si="5"/>
        <v>667348</v>
      </c>
      <c r="R75" s="31">
        <v>-268528</v>
      </c>
      <c r="S75" s="31">
        <v>398820</v>
      </c>
      <c r="T75" s="33"/>
      <c r="U75" s="33"/>
      <c r="V75" s="33"/>
      <c r="W75" s="33"/>
      <c r="X75" s="33"/>
      <c r="Y75" s="33"/>
      <c r="Z75" s="33"/>
      <c r="AA75" s="33"/>
      <c r="AB75" s="34"/>
      <c r="AC75" s="34"/>
      <c r="AD75" s="34"/>
      <c r="AE75" s="34"/>
      <c r="AF75" s="34"/>
      <c r="AG75" s="34"/>
      <c r="AH75" s="34"/>
      <c r="AI75" s="34"/>
    </row>
    <row r="76" spans="1:35">
      <c r="A76" s="32">
        <v>30800</v>
      </c>
      <c r="B76" s="30" t="s">
        <v>443</v>
      </c>
      <c r="C76" s="30">
        <v>38128055</v>
      </c>
      <c r="D76" s="31">
        <v>28066714</v>
      </c>
      <c r="E76" s="31">
        <v>0</v>
      </c>
      <c r="F76" s="31">
        <v>0</v>
      </c>
      <c r="G76" s="31">
        <v>0</v>
      </c>
      <c r="H76" s="31">
        <v>0</v>
      </c>
      <c r="I76" s="31">
        <f t="shared" si="3"/>
        <v>0</v>
      </c>
      <c r="J76" s="31"/>
      <c r="K76" s="31">
        <v>2012435</v>
      </c>
      <c r="L76" s="31">
        <v>10431</v>
      </c>
      <c r="M76" s="31">
        <v>7729445</v>
      </c>
      <c r="N76" s="31">
        <v>724100</v>
      </c>
      <c r="O76" s="31">
        <f t="shared" si="4"/>
        <v>10476411</v>
      </c>
      <c r="P76" s="31"/>
      <c r="Q76" s="31">
        <f t="shared" si="5"/>
        <v>1391503</v>
      </c>
      <c r="R76" s="31">
        <v>-144823</v>
      </c>
      <c r="S76" s="31">
        <v>1246680</v>
      </c>
      <c r="T76" s="33"/>
      <c r="U76" s="33"/>
      <c r="V76" s="33"/>
      <c r="W76" s="33"/>
      <c r="X76" s="33"/>
      <c r="Y76" s="33"/>
      <c r="Z76" s="33"/>
      <c r="AA76" s="33"/>
      <c r="AB76" s="34"/>
      <c r="AC76" s="34"/>
      <c r="AD76" s="34"/>
      <c r="AE76" s="34"/>
      <c r="AF76" s="34"/>
      <c r="AG76" s="34"/>
      <c r="AH76" s="34"/>
      <c r="AI76" s="34"/>
    </row>
    <row r="77" spans="1:35">
      <c r="A77" s="32">
        <v>30900</v>
      </c>
      <c r="B77" s="30" t="s">
        <v>444</v>
      </c>
      <c r="C77" s="30">
        <v>63649160</v>
      </c>
      <c r="D77" s="31">
        <v>47452186</v>
      </c>
      <c r="E77" s="31">
        <v>0</v>
      </c>
      <c r="F77" s="31">
        <v>0</v>
      </c>
      <c r="G77" s="31">
        <v>0</v>
      </c>
      <c r="H77" s="31">
        <v>0</v>
      </c>
      <c r="I77" s="31">
        <f t="shared" si="3"/>
        <v>0</v>
      </c>
      <c r="J77" s="31"/>
      <c r="K77" s="31">
        <v>3402409</v>
      </c>
      <c r="L77" s="31">
        <v>17635</v>
      </c>
      <c r="M77" s="31">
        <v>13068115</v>
      </c>
      <c r="N77" s="31">
        <v>495465</v>
      </c>
      <c r="O77" s="31">
        <f t="shared" si="4"/>
        <v>16983624</v>
      </c>
      <c r="P77" s="31"/>
      <c r="Q77" s="31">
        <f t="shared" si="5"/>
        <v>2352603</v>
      </c>
      <c r="R77" s="31">
        <v>-99090</v>
      </c>
      <c r="S77" s="31">
        <v>2253513</v>
      </c>
      <c r="T77" s="33"/>
      <c r="U77" s="33"/>
      <c r="V77" s="33"/>
      <c r="W77" s="33"/>
      <c r="X77" s="33"/>
      <c r="Y77" s="33"/>
      <c r="Z77" s="33"/>
      <c r="AA77" s="33"/>
      <c r="AB77" s="34"/>
      <c r="AC77" s="34"/>
      <c r="AD77" s="34"/>
      <c r="AE77" s="34"/>
      <c r="AF77" s="34"/>
      <c r="AG77" s="34"/>
      <c r="AH77" s="34"/>
      <c r="AI77" s="34"/>
    </row>
    <row r="78" spans="1:35">
      <c r="A78" s="32">
        <v>30905</v>
      </c>
      <c r="B78" s="30" t="s">
        <v>445</v>
      </c>
      <c r="C78" s="30">
        <v>13175731</v>
      </c>
      <c r="D78" s="31">
        <v>8493812</v>
      </c>
      <c r="E78" s="31">
        <v>0</v>
      </c>
      <c r="F78" s="31">
        <v>0</v>
      </c>
      <c r="G78" s="31">
        <v>0</v>
      </c>
      <c r="H78" s="31">
        <v>0</v>
      </c>
      <c r="I78" s="31">
        <f t="shared" si="3"/>
        <v>0</v>
      </c>
      <c r="J78" s="31"/>
      <c r="K78" s="31">
        <v>609022</v>
      </c>
      <c r="L78" s="31">
        <v>3157</v>
      </c>
      <c r="M78" s="31">
        <v>2339157</v>
      </c>
      <c r="N78" s="31">
        <v>1506485</v>
      </c>
      <c r="O78" s="31">
        <f t="shared" si="4"/>
        <v>4457821</v>
      </c>
      <c r="P78" s="31"/>
      <c r="Q78" s="31">
        <f t="shared" si="5"/>
        <v>421110</v>
      </c>
      <c r="R78" s="31">
        <v>-301299</v>
      </c>
      <c r="S78" s="31">
        <v>119811</v>
      </c>
      <c r="T78" s="33"/>
      <c r="U78" s="33"/>
      <c r="V78" s="33"/>
      <c r="W78" s="33"/>
      <c r="X78" s="33"/>
      <c r="Y78" s="33"/>
      <c r="Z78" s="33"/>
      <c r="AA78" s="33"/>
      <c r="AB78" s="34"/>
      <c r="AC78" s="34"/>
      <c r="AD78" s="34"/>
      <c r="AE78" s="34"/>
      <c r="AF78" s="34"/>
      <c r="AG78" s="34"/>
      <c r="AH78" s="34"/>
      <c r="AI78" s="34"/>
    </row>
    <row r="79" spans="1:35">
      <c r="A79" s="32">
        <v>31000</v>
      </c>
      <c r="B79" s="30" t="s">
        <v>446</v>
      </c>
      <c r="C79" s="30">
        <v>181307691</v>
      </c>
      <c r="D79" s="31">
        <v>142961627</v>
      </c>
      <c r="E79" s="31">
        <v>0</v>
      </c>
      <c r="F79" s="31">
        <v>0</v>
      </c>
      <c r="G79" s="31">
        <v>0</v>
      </c>
      <c r="H79" s="31">
        <v>6875085</v>
      </c>
      <c r="I79" s="31">
        <f t="shared" si="3"/>
        <v>6875085</v>
      </c>
      <c r="J79" s="31"/>
      <c r="K79" s="31">
        <v>10250612</v>
      </c>
      <c r="L79" s="31">
        <v>53131</v>
      </c>
      <c r="M79" s="31">
        <v>39370979</v>
      </c>
      <c r="N79" s="31">
        <v>0</v>
      </c>
      <c r="O79" s="31">
        <f t="shared" si="4"/>
        <v>49674722</v>
      </c>
      <c r="P79" s="31"/>
      <c r="Q79" s="31">
        <f t="shared" si="5"/>
        <v>7087808</v>
      </c>
      <c r="R79" s="31">
        <v>1375015</v>
      </c>
      <c r="S79" s="31">
        <v>8462823</v>
      </c>
      <c r="T79" s="33"/>
      <c r="U79" s="33"/>
      <c r="V79" s="33"/>
      <c r="W79" s="33"/>
      <c r="X79" s="33"/>
      <c r="Y79" s="33"/>
      <c r="Z79" s="33"/>
      <c r="AA79" s="33"/>
      <c r="AB79" s="34"/>
      <c r="AC79" s="34"/>
      <c r="AD79" s="34"/>
      <c r="AE79" s="34"/>
      <c r="AF79" s="34"/>
      <c r="AG79" s="34"/>
      <c r="AH79" s="34"/>
      <c r="AI79" s="34"/>
    </row>
    <row r="80" spans="1:35">
      <c r="A80" s="32">
        <v>31005</v>
      </c>
      <c r="B80" s="30" t="s">
        <v>447</v>
      </c>
      <c r="C80" s="30">
        <v>18009221</v>
      </c>
      <c r="D80" s="31">
        <v>12665084</v>
      </c>
      <c r="E80" s="31">
        <v>0</v>
      </c>
      <c r="F80" s="31">
        <v>0</v>
      </c>
      <c r="G80" s="31">
        <v>0</v>
      </c>
      <c r="H80" s="31">
        <v>0</v>
      </c>
      <c r="I80" s="31">
        <f t="shared" si="3"/>
        <v>0</v>
      </c>
      <c r="J80" s="31"/>
      <c r="K80" s="31">
        <v>908110</v>
      </c>
      <c r="L80" s="31">
        <v>4707</v>
      </c>
      <c r="M80" s="31">
        <v>3487906</v>
      </c>
      <c r="N80" s="31">
        <v>943690</v>
      </c>
      <c r="O80" s="31">
        <f t="shared" si="4"/>
        <v>5344413</v>
      </c>
      <c r="P80" s="31"/>
      <c r="Q80" s="31">
        <f t="shared" si="5"/>
        <v>627915</v>
      </c>
      <c r="R80" s="31">
        <v>-188740</v>
      </c>
      <c r="S80" s="31">
        <v>439175</v>
      </c>
      <c r="T80" s="33"/>
      <c r="U80" s="33"/>
      <c r="V80" s="33"/>
      <c r="W80" s="33"/>
      <c r="X80" s="33"/>
      <c r="Y80" s="33"/>
      <c r="Z80" s="33"/>
      <c r="AA80" s="33"/>
      <c r="AB80" s="34"/>
      <c r="AC80" s="34"/>
      <c r="AD80" s="34"/>
      <c r="AE80" s="34"/>
      <c r="AF80" s="34"/>
      <c r="AG80" s="34"/>
      <c r="AH80" s="34"/>
      <c r="AI80" s="34"/>
    </row>
    <row r="81" spans="1:35">
      <c r="A81" s="32">
        <v>31100</v>
      </c>
      <c r="B81" s="30" t="s">
        <v>448</v>
      </c>
      <c r="C81" s="30">
        <v>378480708</v>
      </c>
      <c r="D81" s="31">
        <v>296205576</v>
      </c>
      <c r="E81" s="31">
        <v>0</v>
      </c>
      <c r="F81" s="31">
        <v>0</v>
      </c>
      <c r="G81" s="31">
        <v>0</v>
      </c>
      <c r="H81" s="31">
        <v>11655005</v>
      </c>
      <c r="I81" s="31">
        <f t="shared" si="3"/>
        <v>11655005</v>
      </c>
      <c r="J81" s="31"/>
      <c r="K81" s="31">
        <v>21238485</v>
      </c>
      <c r="L81" s="31">
        <v>110083</v>
      </c>
      <c r="M81" s="31">
        <v>81573663</v>
      </c>
      <c r="N81" s="31">
        <v>0</v>
      </c>
      <c r="O81" s="31">
        <f t="shared" si="4"/>
        <v>102922231</v>
      </c>
      <c r="P81" s="31"/>
      <c r="Q81" s="31">
        <f t="shared" si="5"/>
        <v>14685397</v>
      </c>
      <c r="R81" s="31">
        <v>2331002</v>
      </c>
      <c r="S81" s="31">
        <v>17016399</v>
      </c>
      <c r="T81" s="33"/>
      <c r="U81" s="33"/>
      <c r="V81" s="33"/>
      <c r="W81" s="33"/>
      <c r="X81" s="33"/>
      <c r="Y81" s="33"/>
      <c r="Z81" s="33"/>
      <c r="AA81" s="33"/>
      <c r="AB81" s="34"/>
      <c r="AC81" s="34"/>
      <c r="AD81" s="34"/>
      <c r="AE81" s="34"/>
      <c r="AF81" s="34"/>
      <c r="AG81" s="34"/>
      <c r="AH81" s="34"/>
      <c r="AI81" s="34"/>
    </row>
    <row r="82" spans="1:35">
      <c r="A82" s="32">
        <v>31101</v>
      </c>
      <c r="B82" s="30" t="s">
        <v>449</v>
      </c>
      <c r="C82" s="30">
        <v>2564632</v>
      </c>
      <c r="D82" s="31">
        <v>2027785</v>
      </c>
      <c r="E82" s="31">
        <v>0</v>
      </c>
      <c r="F82" s="31">
        <v>0</v>
      </c>
      <c r="G82" s="31">
        <v>0</v>
      </c>
      <c r="H82" s="31">
        <v>97175</v>
      </c>
      <c r="I82" s="31">
        <f t="shared" si="3"/>
        <v>97175</v>
      </c>
      <c r="J82" s="31"/>
      <c r="K82" s="31">
        <v>145396</v>
      </c>
      <c r="L82" s="31">
        <v>754</v>
      </c>
      <c r="M82" s="31">
        <v>558443</v>
      </c>
      <c r="N82" s="31">
        <v>0</v>
      </c>
      <c r="O82" s="31">
        <f t="shared" si="4"/>
        <v>704593</v>
      </c>
      <c r="P82" s="31"/>
      <c r="Q82" s="31">
        <f t="shared" si="5"/>
        <v>100534</v>
      </c>
      <c r="R82" s="31">
        <v>19433</v>
      </c>
      <c r="S82" s="31">
        <v>119967</v>
      </c>
      <c r="T82" s="33"/>
      <c r="U82" s="33"/>
      <c r="V82" s="33"/>
      <c r="W82" s="33"/>
      <c r="X82" s="33"/>
      <c r="Y82" s="33"/>
      <c r="Z82" s="33"/>
      <c r="AA82" s="33"/>
      <c r="AB82" s="34"/>
      <c r="AC82" s="34"/>
      <c r="AD82" s="34"/>
      <c r="AE82" s="34"/>
      <c r="AF82" s="34"/>
      <c r="AG82" s="34"/>
      <c r="AH82" s="34"/>
      <c r="AI82" s="34"/>
    </row>
    <row r="83" spans="1:35">
      <c r="A83" s="32">
        <v>31102</v>
      </c>
      <c r="B83" s="30" t="s">
        <v>450</v>
      </c>
      <c r="C83" s="30">
        <v>6362501</v>
      </c>
      <c r="D83" s="31">
        <v>5057412</v>
      </c>
      <c r="E83" s="31">
        <v>0</v>
      </c>
      <c r="F83" s="31">
        <v>0</v>
      </c>
      <c r="G83" s="31">
        <v>0</v>
      </c>
      <c r="H83" s="31">
        <v>264585</v>
      </c>
      <c r="I83" s="31">
        <f t="shared" si="3"/>
        <v>264585</v>
      </c>
      <c r="J83" s="31"/>
      <c r="K83" s="31">
        <v>362626</v>
      </c>
      <c r="L83" s="31">
        <v>1880</v>
      </c>
      <c r="M83" s="31">
        <v>1392788</v>
      </c>
      <c r="N83" s="31">
        <v>0</v>
      </c>
      <c r="O83" s="31">
        <f t="shared" si="4"/>
        <v>1757294</v>
      </c>
      <c r="P83" s="31"/>
      <c r="Q83" s="31">
        <f t="shared" si="5"/>
        <v>250738</v>
      </c>
      <c r="R83" s="31">
        <v>52918</v>
      </c>
      <c r="S83" s="31">
        <v>303656</v>
      </c>
      <c r="T83" s="33"/>
      <c r="U83" s="33"/>
      <c r="V83" s="33"/>
      <c r="W83" s="33"/>
      <c r="X83" s="33"/>
      <c r="Y83" s="33"/>
      <c r="Z83" s="33"/>
      <c r="AA83" s="33"/>
      <c r="AB83" s="34"/>
      <c r="AC83" s="34"/>
      <c r="AD83" s="34"/>
      <c r="AE83" s="34"/>
      <c r="AF83" s="34"/>
      <c r="AG83" s="34"/>
      <c r="AH83" s="34"/>
      <c r="AI83" s="34"/>
    </row>
    <row r="84" spans="1:35">
      <c r="A84" s="32">
        <v>31105</v>
      </c>
      <c r="B84" s="30" t="s">
        <v>451</v>
      </c>
      <c r="C84" s="30">
        <v>60475912</v>
      </c>
      <c r="D84" s="31">
        <v>42571274</v>
      </c>
      <c r="E84" s="31">
        <v>0</v>
      </c>
      <c r="F84" s="31">
        <v>0</v>
      </c>
      <c r="G84" s="31">
        <v>0</v>
      </c>
      <c r="H84" s="31">
        <v>0</v>
      </c>
      <c r="I84" s="31">
        <f t="shared" si="3"/>
        <v>0</v>
      </c>
      <c r="J84" s="31"/>
      <c r="K84" s="31">
        <v>3052439</v>
      </c>
      <c r="L84" s="31">
        <v>15821</v>
      </c>
      <c r="M84" s="31">
        <v>11723935</v>
      </c>
      <c r="N84" s="31">
        <v>3208465</v>
      </c>
      <c r="O84" s="31">
        <f t="shared" si="4"/>
        <v>18000660</v>
      </c>
      <c r="P84" s="31"/>
      <c r="Q84" s="31">
        <f t="shared" si="5"/>
        <v>2110615</v>
      </c>
      <c r="R84" s="31">
        <v>-641693</v>
      </c>
      <c r="S84" s="31">
        <v>1468922</v>
      </c>
      <c r="T84" s="33"/>
      <c r="U84" s="33"/>
      <c r="V84" s="33"/>
      <c r="W84" s="33"/>
      <c r="X84" s="33"/>
      <c r="Y84" s="33"/>
      <c r="Z84" s="33"/>
      <c r="AA84" s="33"/>
      <c r="AB84" s="34"/>
      <c r="AC84" s="34"/>
      <c r="AD84" s="34"/>
      <c r="AE84" s="34"/>
      <c r="AF84" s="34"/>
      <c r="AG84" s="34"/>
      <c r="AH84" s="34"/>
      <c r="AI84" s="34"/>
    </row>
    <row r="85" spans="1:35">
      <c r="A85" s="32">
        <v>31110</v>
      </c>
      <c r="B85" s="30" t="s">
        <v>452</v>
      </c>
      <c r="C85" s="30">
        <v>87866274</v>
      </c>
      <c r="D85" s="31">
        <v>68139813</v>
      </c>
      <c r="E85" s="31">
        <v>0</v>
      </c>
      <c r="F85" s="31">
        <v>0</v>
      </c>
      <c r="G85" s="31">
        <v>0</v>
      </c>
      <c r="H85" s="31">
        <v>1947095</v>
      </c>
      <c r="I85" s="31">
        <f t="shared" si="3"/>
        <v>1947095</v>
      </c>
      <c r="J85" s="31"/>
      <c r="K85" s="31">
        <v>4885750</v>
      </c>
      <c r="L85" s="31">
        <v>25324</v>
      </c>
      <c r="M85" s="31">
        <v>18765393</v>
      </c>
      <c r="N85" s="31">
        <v>0</v>
      </c>
      <c r="O85" s="31">
        <f t="shared" si="4"/>
        <v>23676467</v>
      </c>
      <c r="P85" s="31"/>
      <c r="Q85" s="31">
        <f t="shared" si="5"/>
        <v>3378263</v>
      </c>
      <c r="R85" s="31">
        <v>389420</v>
      </c>
      <c r="S85" s="31">
        <v>3767683</v>
      </c>
      <c r="T85" s="33"/>
      <c r="U85" s="33"/>
      <c r="V85" s="33"/>
      <c r="W85" s="33"/>
      <c r="X85" s="33"/>
      <c r="Y85" s="33"/>
      <c r="Z85" s="33"/>
      <c r="AA85" s="33"/>
      <c r="AB85" s="34"/>
      <c r="AC85" s="34"/>
      <c r="AD85" s="34"/>
      <c r="AE85" s="34"/>
      <c r="AF85" s="34"/>
      <c r="AG85" s="34"/>
      <c r="AH85" s="34"/>
      <c r="AI85" s="34"/>
    </row>
    <row r="86" spans="1:35">
      <c r="A86" s="32">
        <v>31200</v>
      </c>
      <c r="B86" s="30" t="s">
        <v>453</v>
      </c>
      <c r="C86" s="30">
        <v>178924914</v>
      </c>
      <c r="D86" s="31">
        <v>133536097</v>
      </c>
      <c r="E86" s="31">
        <v>0</v>
      </c>
      <c r="F86" s="31">
        <v>0</v>
      </c>
      <c r="G86" s="31">
        <v>0</v>
      </c>
      <c r="H86" s="31">
        <v>0</v>
      </c>
      <c r="I86" s="31">
        <f t="shared" si="3"/>
        <v>0</v>
      </c>
      <c r="J86" s="31"/>
      <c r="K86" s="31">
        <v>9574784</v>
      </c>
      <c r="L86" s="31">
        <v>49628</v>
      </c>
      <c r="M86" s="31">
        <v>36775232</v>
      </c>
      <c r="N86" s="31">
        <v>1627480</v>
      </c>
      <c r="O86" s="31">
        <f t="shared" si="4"/>
        <v>48027124</v>
      </c>
      <c r="P86" s="31"/>
      <c r="Q86" s="31">
        <f t="shared" si="5"/>
        <v>6620505</v>
      </c>
      <c r="R86" s="31">
        <v>-325496</v>
      </c>
      <c r="S86" s="31">
        <v>6295009</v>
      </c>
      <c r="T86" s="33"/>
      <c r="U86" s="33"/>
      <c r="V86" s="33"/>
      <c r="W86" s="33"/>
      <c r="X86" s="33"/>
      <c r="Y86" s="33"/>
      <c r="Z86" s="33"/>
      <c r="AA86" s="33"/>
      <c r="AB86" s="34"/>
      <c r="AC86" s="34"/>
      <c r="AD86" s="34"/>
      <c r="AE86" s="34"/>
      <c r="AF86" s="34"/>
      <c r="AG86" s="34"/>
      <c r="AH86" s="34"/>
      <c r="AI86" s="34"/>
    </row>
    <row r="87" spans="1:35">
      <c r="A87" s="32">
        <v>31205</v>
      </c>
      <c r="B87" s="30" t="s">
        <v>454</v>
      </c>
      <c r="C87" s="30">
        <v>21998866</v>
      </c>
      <c r="D87" s="31">
        <v>14820156</v>
      </c>
      <c r="E87" s="31">
        <v>0</v>
      </c>
      <c r="F87" s="31">
        <v>0</v>
      </c>
      <c r="G87" s="31">
        <v>0</v>
      </c>
      <c r="H87" s="31">
        <v>0</v>
      </c>
      <c r="I87" s="31">
        <f t="shared" si="3"/>
        <v>0</v>
      </c>
      <c r="J87" s="31"/>
      <c r="K87" s="31">
        <v>1062632</v>
      </c>
      <c r="L87" s="31">
        <v>5508</v>
      </c>
      <c r="M87" s="31">
        <v>4081403</v>
      </c>
      <c r="N87" s="31">
        <v>1891985</v>
      </c>
      <c r="O87" s="31">
        <f t="shared" si="4"/>
        <v>7041528</v>
      </c>
      <c r="P87" s="31"/>
      <c r="Q87" s="31">
        <f t="shared" si="5"/>
        <v>734760</v>
      </c>
      <c r="R87" s="31">
        <v>-378393</v>
      </c>
      <c r="S87" s="31">
        <v>356367</v>
      </c>
      <c r="T87" s="33"/>
      <c r="U87" s="33"/>
      <c r="V87" s="33"/>
      <c r="W87" s="33"/>
      <c r="X87" s="33"/>
      <c r="Y87" s="33"/>
      <c r="Z87" s="33"/>
      <c r="AA87" s="33"/>
      <c r="AB87" s="34"/>
      <c r="AC87" s="34"/>
      <c r="AD87" s="34"/>
      <c r="AE87" s="34"/>
      <c r="AF87" s="34"/>
      <c r="AG87" s="34"/>
      <c r="AH87" s="34"/>
      <c r="AI87" s="34"/>
    </row>
    <row r="88" spans="1:35">
      <c r="A88" s="32">
        <v>31300</v>
      </c>
      <c r="B88" s="30" t="s">
        <v>455</v>
      </c>
      <c r="C88" s="30">
        <v>451779490</v>
      </c>
      <c r="D88" s="31">
        <v>363887093</v>
      </c>
      <c r="E88" s="31">
        <v>0</v>
      </c>
      <c r="F88" s="31">
        <v>0</v>
      </c>
      <c r="G88" s="31">
        <v>0</v>
      </c>
      <c r="H88" s="31">
        <v>24733030</v>
      </c>
      <c r="I88" s="31">
        <f t="shared" si="3"/>
        <v>24733030</v>
      </c>
      <c r="J88" s="31"/>
      <c r="K88" s="31">
        <v>26091374</v>
      </c>
      <c r="L88" s="31">
        <v>135236</v>
      </c>
      <c r="M88" s="31">
        <v>100212844</v>
      </c>
      <c r="N88" s="31">
        <v>0</v>
      </c>
      <c r="O88" s="31">
        <f t="shared" si="4"/>
        <v>126439454</v>
      </c>
      <c r="P88" s="31"/>
      <c r="Q88" s="31">
        <f t="shared" si="5"/>
        <v>18040938</v>
      </c>
      <c r="R88" s="31">
        <v>4946604</v>
      </c>
      <c r="S88" s="31">
        <v>22987542</v>
      </c>
      <c r="T88" s="33"/>
      <c r="U88" s="33"/>
      <c r="V88" s="33"/>
      <c r="W88" s="33"/>
      <c r="X88" s="33"/>
      <c r="Y88" s="33"/>
      <c r="Z88" s="33"/>
      <c r="AA88" s="33"/>
      <c r="AB88" s="34"/>
      <c r="AC88" s="34"/>
      <c r="AD88" s="34"/>
      <c r="AE88" s="34"/>
      <c r="AF88" s="34"/>
      <c r="AG88" s="34"/>
      <c r="AH88" s="34"/>
      <c r="AI88" s="34"/>
    </row>
    <row r="89" spans="1:35">
      <c r="A89" s="32">
        <v>31301</v>
      </c>
      <c r="B89" s="30" t="s">
        <v>456</v>
      </c>
      <c r="C89" s="30">
        <v>8704026</v>
      </c>
      <c r="D89" s="31">
        <v>8367700</v>
      </c>
      <c r="E89" s="31">
        <v>0</v>
      </c>
      <c r="F89" s="31">
        <v>0</v>
      </c>
      <c r="G89" s="31">
        <v>0</v>
      </c>
      <c r="H89" s="31">
        <v>1963850</v>
      </c>
      <c r="I89" s="31">
        <f t="shared" si="3"/>
        <v>1963850</v>
      </c>
      <c r="J89" s="31"/>
      <c r="K89" s="31">
        <v>599979</v>
      </c>
      <c r="L89" s="31">
        <v>3110</v>
      </c>
      <c r="M89" s="31">
        <v>2304426</v>
      </c>
      <c r="N89" s="31">
        <v>0</v>
      </c>
      <c r="O89" s="31">
        <f t="shared" si="4"/>
        <v>2907515</v>
      </c>
      <c r="P89" s="31"/>
      <c r="Q89" s="31">
        <f t="shared" si="5"/>
        <v>414857</v>
      </c>
      <c r="R89" s="31">
        <v>392773</v>
      </c>
      <c r="S89" s="31">
        <v>807630</v>
      </c>
      <c r="T89" s="33"/>
      <c r="U89" s="33"/>
      <c r="V89" s="33"/>
      <c r="W89" s="33"/>
      <c r="X89" s="33"/>
      <c r="Y89" s="33"/>
      <c r="Z89" s="33"/>
      <c r="AA89" s="33"/>
      <c r="AB89" s="34"/>
      <c r="AC89" s="34"/>
      <c r="AD89" s="34"/>
      <c r="AE89" s="34"/>
      <c r="AF89" s="34"/>
      <c r="AG89" s="34"/>
      <c r="AH89" s="34"/>
      <c r="AI89" s="34"/>
    </row>
    <row r="90" spans="1:35">
      <c r="A90" s="32">
        <v>31320</v>
      </c>
      <c r="B90" s="30" t="s">
        <v>457</v>
      </c>
      <c r="C90" s="30">
        <v>84658305</v>
      </c>
      <c r="D90" s="31">
        <v>65390133</v>
      </c>
      <c r="E90" s="31">
        <v>0</v>
      </c>
      <c r="F90" s="31">
        <v>0</v>
      </c>
      <c r="G90" s="31">
        <v>0</v>
      </c>
      <c r="H90" s="31">
        <v>1556565</v>
      </c>
      <c r="I90" s="31">
        <f t="shared" si="3"/>
        <v>1556565</v>
      </c>
      <c r="J90" s="31"/>
      <c r="K90" s="31">
        <v>4688593</v>
      </c>
      <c r="L90" s="31">
        <v>24302</v>
      </c>
      <c r="M90" s="31">
        <v>18008144</v>
      </c>
      <c r="N90" s="31">
        <v>0</v>
      </c>
      <c r="O90" s="31">
        <f t="shared" si="4"/>
        <v>22721039</v>
      </c>
      <c r="P90" s="31"/>
      <c r="Q90" s="31">
        <f t="shared" si="5"/>
        <v>3241938</v>
      </c>
      <c r="R90" s="31">
        <v>311312</v>
      </c>
      <c r="S90" s="31">
        <v>3553250</v>
      </c>
      <c r="T90" s="33"/>
      <c r="U90" s="33"/>
      <c r="V90" s="33"/>
      <c r="W90" s="33"/>
      <c r="X90" s="33"/>
      <c r="Y90" s="33"/>
      <c r="Z90" s="33"/>
      <c r="AA90" s="33"/>
      <c r="AB90" s="34"/>
      <c r="AC90" s="34"/>
      <c r="AD90" s="34"/>
      <c r="AE90" s="34"/>
      <c r="AF90" s="34"/>
      <c r="AG90" s="34"/>
      <c r="AH90" s="34"/>
      <c r="AI90" s="34"/>
    </row>
    <row r="91" spans="1:35">
      <c r="A91" s="32">
        <v>31400</v>
      </c>
      <c r="B91" s="30" t="s">
        <v>458</v>
      </c>
      <c r="C91" s="30">
        <v>176513543</v>
      </c>
      <c r="D91" s="31">
        <v>137331100</v>
      </c>
      <c r="E91" s="31">
        <v>0</v>
      </c>
      <c r="F91" s="31">
        <v>0</v>
      </c>
      <c r="G91" s="31">
        <v>0</v>
      </c>
      <c r="H91" s="31">
        <v>4613755</v>
      </c>
      <c r="I91" s="31">
        <f t="shared" si="3"/>
        <v>4613755</v>
      </c>
      <c r="J91" s="31"/>
      <c r="K91" s="31">
        <v>9846892</v>
      </c>
      <c r="L91" s="31">
        <v>51038</v>
      </c>
      <c r="M91" s="31">
        <v>37820358</v>
      </c>
      <c r="N91" s="31">
        <v>0</v>
      </c>
      <c r="O91" s="31">
        <f t="shared" si="4"/>
        <v>47718288</v>
      </c>
      <c r="P91" s="31"/>
      <c r="Q91" s="31">
        <f t="shared" si="5"/>
        <v>6808655</v>
      </c>
      <c r="R91" s="31">
        <v>922753</v>
      </c>
      <c r="S91" s="31">
        <v>7731408</v>
      </c>
      <c r="T91" s="33"/>
      <c r="U91" s="33"/>
      <c r="V91" s="33"/>
      <c r="W91" s="33"/>
      <c r="X91" s="33"/>
      <c r="Y91" s="33"/>
      <c r="Z91" s="33"/>
      <c r="AA91" s="33"/>
      <c r="AB91" s="34"/>
      <c r="AC91" s="34"/>
      <c r="AD91" s="34"/>
      <c r="AE91" s="34"/>
      <c r="AF91" s="34"/>
      <c r="AG91" s="34"/>
      <c r="AH91" s="34"/>
      <c r="AI91" s="34"/>
    </row>
    <row r="92" spans="1:35">
      <c r="A92" s="32">
        <v>31405</v>
      </c>
      <c r="B92" s="30" t="s">
        <v>459</v>
      </c>
      <c r="C92" s="30">
        <v>35557944</v>
      </c>
      <c r="D92" s="31">
        <v>25366031</v>
      </c>
      <c r="E92" s="31">
        <v>0</v>
      </c>
      <c r="F92" s="31">
        <v>0</v>
      </c>
      <c r="G92" s="31">
        <v>0</v>
      </c>
      <c r="H92" s="31">
        <v>0</v>
      </c>
      <c r="I92" s="31">
        <f t="shared" si="3"/>
        <v>0</v>
      </c>
      <c r="J92" s="31"/>
      <c r="K92" s="31">
        <v>1818791</v>
      </c>
      <c r="L92" s="31">
        <v>9427</v>
      </c>
      <c r="M92" s="31">
        <v>6985689</v>
      </c>
      <c r="N92" s="31">
        <v>1471435</v>
      </c>
      <c r="O92" s="31">
        <f t="shared" si="4"/>
        <v>10285342</v>
      </c>
      <c r="P92" s="31"/>
      <c r="Q92" s="31">
        <f t="shared" si="5"/>
        <v>1257607</v>
      </c>
      <c r="R92" s="31">
        <v>-294291</v>
      </c>
      <c r="S92" s="31">
        <v>963316</v>
      </c>
      <c r="T92" s="33"/>
      <c r="U92" s="33"/>
      <c r="V92" s="33"/>
      <c r="W92" s="33"/>
      <c r="X92" s="33"/>
      <c r="Y92" s="33"/>
      <c r="Z92" s="33"/>
      <c r="AA92" s="33"/>
      <c r="AB92" s="34"/>
      <c r="AC92" s="34"/>
      <c r="AD92" s="34"/>
      <c r="AE92" s="34"/>
      <c r="AF92" s="34"/>
      <c r="AG92" s="34"/>
      <c r="AH92" s="34"/>
      <c r="AI92" s="34"/>
    </row>
    <row r="93" spans="1:35">
      <c r="A93" s="32">
        <v>31500</v>
      </c>
      <c r="B93" s="30" t="s">
        <v>460</v>
      </c>
      <c r="C93" s="30">
        <v>27252978</v>
      </c>
      <c r="D93" s="31">
        <v>20784929</v>
      </c>
      <c r="E93" s="31">
        <v>0</v>
      </c>
      <c r="F93" s="31">
        <v>0</v>
      </c>
      <c r="G93" s="31">
        <v>0</v>
      </c>
      <c r="H93" s="31">
        <v>276380</v>
      </c>
      <c r="I93" s="31">
        <f t="shared" si="3"/>
        <v>276380</v>
      </c>
      <c r="J93" s="31"/>
      <c r="K93" s="31">
        <v>1490318</v>
      </c>
      <c r="L93" s="31">
        <v>7725</v>
      </c>
      <c r="M93" s="31">
        <v>5724075</v>
      </c>
      <c r="N93" s="31">
        <v>0</v>
      </c>
      <c r="O93" s="31">
        <f t="shared" si="4"/>
        <v>7222118</v>
      </c>
      <c r="P93" s="31"/>
      <c r="Q93" s="31">
        <f t="shared" si="5"/>
        <v>1030483</v>
      </c>
      <c r="R93" s="31">
        <v>55280</v>
      </c>
      <c r="S93" s="31">
        <v>1085763</v>
      </c>
      <c r="T93" s="33"/>
      <c r="U93" s="33"/>
      <c r="V93" s="33"/>
      <c r="W93" s="33"/>
      <c r="X93" s="33"/>
      <c r="Y93" s="33"/>
      <c r="Z93" s="33"/>
      <c r="AA93" s="33"/>
      <c r="AB93" s="34"/>
      <c r="AC93" s="34"/>
      <c r="AD93" s="34"/>
      <c r="AE93" s="34"/>
      <c r="AF93" s="34"/>
      <c r="AG93" s="34"/>
      <c r="AH93" s="34"/>
      <c r="AI93" s="34"/>
    </row>
    <row r="94" spans="1:35">
      <c r="A94" s="32">
        <v>31600</v>
      </c>
      <c r="B94" s="30" t="s">
        <v>461</v>
      </c>
      <c r="C94" s="30">
        <v>125968422</v>
      </c>
      <c r="D94" s="31">
        <v>96995534</v>
      </c>
      <c r="E94" s="31">
        <v>0</v>
      </c>
      <c r="F94" s="31">
        <v>0</v>
      </c>
      <c r="G94" s="31">
        <v>0</v>
      </c>
      <c r="H94" s="31">
        <v>2178915</v>
      </c>
      <c r="I94" s="31">
        <f t="shared" si="3"/>
        <v>2178915</v>
      </c>
      <c r="J94" s="31"/>
      <c r="K94" s="31">
        <v>6954758</v>
      </c>
      <c r="L94" s="31">
        <v>36048</v>
      </c>
      <c r="M94" s="31">
        <v>26712127</v>
      </c>
      <c r="N94" s="31">
        <v>0</v>
      </c>
      <c r="O94" s="31">
        <f t="shared" si="4"/>
        <v>33702933</v>
      </c>
      <c r="P94" s="31"/>
      <c r="Q94" s="31">
        <f t="shared" si="5"/>
        <v>4808883</v>
      </c>
      <c r="R94" s="31">
        <v>435781</v>
      </c>
      <c r="S94" s="31">
        <v>5244664</v>
      </c>
      <c r="T94" s="33"/>
      <c r="U94" s="33"/>
      <c r="V94" s="33"/>
      <c r="W94" s="33"/>
      <c r="X94" s="33"/>
      <c r="Y94" s="33"/>
      <c r="Z94" s="33"/>
      <c r="AA94" s="33"/>
      <c r="AB94" s="34"/>
      <c r="AC94" s="34"/>
      <c r="AD94" s="34"/>
      <c r="AE94" s="34"/>
      <c r="AF94" s="34"/>
      <c r="AG94" s="34"/>
      <c r="AH94" s="34"/>
      <c r="AI94" s="34"/>
    </row>
    <row r="95" spans="1:35">
      <c r="A95" s="32">
        <v>31605</v>
      </c>
      <c r="B95" s="30" t="s">
        <v>462</v>
      </c>
      <c r="C95" s="30">
        <v>17339407</v>
      </c>
      <c r="D95" s="31">
        <v>13399850</v>
      </c>
      <c r="E95" s="31">
        <v>0</v>
      </c>
      <c r="F95" s="31">
        <v>0</v>
      </c>
      <c r="G95" s="31">
        <v>0</v>
      </c>
      <c r="H95" s="31">
        <v>411275</v>
      </c>
      <c r="I95" s="31">
        <f t="shared" si="3"/>
        <v>411275</v>
      </c>
      <c r="J95" s="31"/>
      <c r="K95" s="31">
        <v>960794</v>
      </c>
      <c r="L95" s="31">
        <v>4980</v>
      </c>
      <c r="M95" s="31">
        <v>3690258</v>
      </c>
      <c r="N95" s="31">
        <v>0</v>
      </c>
      <c r="O95" s="31">
        <f t="shared" si="4"/>
        <v>4656032</v>
      </c>
      <c r="P95" s="31"/>
      <c r="Q95" s="31">
        <f t="shared" si="5"/>
        <v>664343</v>
      </c>
      <c r="R95" s="31">
        <v>82251</v>
      </c>
      <c r="S95" s="31">
        <v>746594</v>
      </c>
      <c r="T95" s="33"/>
      <c r="U95" s="33"/>
      <c r="V95" s="33"/>
      <c r="W95" s="33"/>
      <c r="X95" s="33"/>
      <c r="Y95" s="33"/>
      <c r="Z95" s="33"/>
      <c r="AA95" s="33"/>
      <c r="AB95" s="34"/>
      <c r="AC95" s="34"/>
      <c r="AD95" s="34"/>
      <c r="AE95" s="34"/>
      <c r="AF95" s="34"/>
      <c r="AG95" s="34"/>
      <c r="AH95" s="34"/>
      <c r="AI95" s="34"/>
    </row>
    <row r="96" spans="1:35">
      <c r="A96" s="32">
        <v>31700</v>
      </c>
      <c r="B96" s="30" t="s">
        <v>463</v>
      </c>
      <c r="C96" s="30">
        <v>36556086</v>
      </c>
      <c r="D96" s="31">
        <v>28983229</v>
      </c>
      <c r="E96" s="31">
        <v>0</v>
      </c>
      <c r="F96" s="31">
        <v>0</v>
      </c>
      <c r="G96" s="31">
        <v>0</v>
      </c>
      <c r="H96" s="31">
        <v>1600670</v>
      </c>
      <c r="I96" s="31">
        <f t="shared" si="3"/>
        <v>1600670</v>
      </c>
      <c r="J96" s="31"/>
      <c r="K96" s="31">
        <v>2078151</v>
      </c>
      <c r="L96" s="31">
        <v>10771</v>
      </c>
      <c r="M96" s="31">
        <v>7981849</v>
      </c>
      <c r="N96" s="31">
        <v>0</v>
      </c>
      <c r="O96" s="31">
        <f t="shared" si="4"/>
        <v>10070771</v>
      </c>
      <c r="P96" s="31"/>
      <c r="Q96" s="31">
        <f t="shared" si="5"/>
        <v>1436942</v>
      </c>
      <c r="R96" s="31">
        <v>320139</v>
      </c>
      <c r="S96" s="31">
        <v>1757081</v>
      </c>
      <c r="T96" s="33"/>
      <c r="U96" s="33"/>
      <c r="V96" s="33"/>
      <c r="W96" s="33"/>
      <c r="X96" s="33"/>
      <c r="Y96" s="33"/>
      <c r="Z96" s="33"/>
      <c r="AA96" s="33"/>
      <c r="AB96" s="34"/>
      <c r="AC96" s="34"/>
      <c r="AD96" s="34"/>
      <c r="AE96" s="34"/>
      <c r="AF96" s="34"/>
      <c r="AG96" s="34"/>
      <c r="AH96" s="34"/>
      <c r="AI96" s="34"/>
    </row>
    <row r="97" spans="1:35">
      <c r="A97" s="32">
        <v>31800</v>
      </c>
      <c r="B97" s="30" t="s">
        <v>464</v>
      </c>
      <c r="C97" s="30">
        <v>231756779</v>
      </c>
      <c r="D97" s="31">
        <v>175976272</v>
      </c>
      <c r="E97" s="31">
        <v>0</v>
      </c>
      <c r="F97" s="31">
        <v>0</v>
      </c>
      <c r="G97" s="31">
        <v>0</v>
      </c>
      <c r="H97" s="31">
        <v>1259915</v>
      </c>
      <c r="I97" s="31">
        <f t="shared" si="3"/>
        <v>1259915</v>
      </c>
      <c r="J97" s="31"/>
      <c r="K97" s="31">
        <v>12617822</v>
      </c>
      <c r="L97" s="31">
        <v>65400</v>
      </c>
      <c r="M97" s="31">
        <v>48463062</v>
      </c>
      <c r="N97" s="31">
        <v>0</v>
      </c>
      <c r="O97" s="31">
        <f t="shared" si="4"/>
        <v>61146284</v>
      </c>
      <c r="P97" s="31"/>
      <c r="Q97" s="31">
        <f t="shared" si="5"/>
        <v>8724621</v>
      </c>
      <c r="R97" s="31">
        <v>251978</v>
      </c>
      <c r="S97" s="31">
        <v>8976599</v>
      </c>
      <c r="T97" s="33"/>
      <c r="U97" s="33"/>
      <c r="V97" s="33"/>
      <c r="W97" s="33"/>
      <c r="X97" s="33"/>
      <c r="Y97" s="33"/>
      <c r="Z97" s="33"/>
      <c r="AA97" s="33"/>
      <c r="AB97" s="34"/>
      <c r="AC97" s="34"/>
      <c r="AD97" s="34"/>
      <c r="AE97" s="34"/>
      <c r="AF97" s="34"/>
      <c r="AG97" s="34"/>
      <c r="AH97" s="34"/>
      <c r="AI97" s="34"/>
    </row>
    <row r="98" spans="1:35">
      <c r="A98" s="32">
        <v>31805</v>
      </c>
      <c r="B98" s="30" t="s">
        <v>465</v>
      </c>
      <c r="C98" s="30">
        <v>43113012</v>
      </c>
      <c r="D98" s="31">
        <v>31904515</v>
      </c>
      <c r="E98" s="31">
        <v>0</v>
      </c>
      <c r="F98" s="31">
        <v>0</v>
      </c>
      <c r="G98" s="31">
        <v>0</v>
      </c>
      <c r="H98" s="31">
        <v>0</v>
      </c>
      <c r="I98" s="31">
        <f t="shared" si="3"/>
        <v>0</v>
      </c>
      <c r="J98" s="31"/>
      <c r="K98" s="31">
        <v>2287612</v>
      </c>
      <c r="L98" s="31">
        <v>11857</v>
      </c>
      <c r="M98" s="31">
        <v>8786358</v>
      </c>
      <c r="N98" s="31">
        <v>554860</v>
      </c>
      <c r="O98" s="31">
        <f t="shared" si="4"/>
        <v>11640687</v>
      </c>
      <c r="P98" s="31"/>
      <c r="Q98" s="31">
        <f t="shared" si="5"/>
        <v>1581775</v>
      </c>
      <c r="R98" s="31">
        <v>-110969</v>
      </c>
      <c r="S98" s="31">
        <v>1470806</v>
      </c>
      <c r="T98" s="33"/>
      <c r="U98" s="33"/>
      <c r="V98" s="33"/>
      <c r="W98" s="33"/>
      <c r="X98" s="33"/>
      <c r="Y98" s="33"/>
      <c r="Z98" s="33"/>
      <c r="AA98" s="33"/>
      <c r="AB98" s="34"/>
      <c r="AC98" s="34"/>
      <c r="AD98" s="34"/>
      <c r="AE98" s="34"/>
      <c r="AF98" s="34"/>
      <c r="AG98" s="34"/>
      <c r="AH98" s="34"/>
      <c r="AI98" s="34"/>
    </row>
    <row r="99" spans="1:35">
      <c r="A99" s="32">
        <v>31810</v>
      </c>
      <c r="B99" s="30" t="s">
        <v>466</v>
      </c>
      <c r="C99" s="30">
        <v>57585964</v>
      </c>
      <c r="D99" s="31">
        <v>45773929</v>
      </c>
      <c r="E99" s="31">
        <v>0</v>
      </c>
      <c r="F99" s="31">
        <v>0</v>
      </c>
      <c r="G99" s="31">
        <v>0</v>
      </c>
      <c r="H99" s="31">
        <v>2550165</v>
      </c>
      <c r="I99" s="31">
        <f t="shared" si="3"/>
        <v>2550165</v>
      </c>
      <c r="J99" s="31"/>
      <c r="K99" s="31">
        <v>3282075</v>
      </c>
      <c r="L99" s="31">
        <v>17012</v>
      </c>
      <c r="M99" s="31">
        <v>12605931</v>
      </c>
      <c r="N99" s="31">
        <v>0</v>
      </c>
      <c r="O99" s="31">
        <f t="shared" si="4"/>
        <v>15905018</v>
      </c>
      <c r="P99" s="31"/>
      <c r="Q99" s="31">
        <f t="shared" si="5"/>
        <v>2269398</v>
      </c>
      <c r="R99" s="31">
        <v>510029</v>
      </c>
      <c r="S99" s="31">
        <v>2779427</v>
      </c>
      <c r="T99" s="33"/>
      <c r="U99" s="33"/>
      <c r="V99" s="33"/>
      <c r="W99" s="33"/>
      <c r="X99" s="33"/>
      <c r="Y99" s="33"/>
      <c r="Z99" s="33"/>
      <c r="AA99" s="33"/>
      <c r="AB99" s="34"/>
      <c r="AC99" s="34"/>
      <c r="AD99" s="34"/>
      <c r="AE99" s="34"/>
      <c r="AF99" s="34"/>
      <c r="AG99" s="34"/>
      <c r="AH99" s="34"/>
      <c r="AI99" s="34"/>
    </row>
    <row r="100" spans="1:35">
      <c r="A100" s="32">
        <v>31820</v>
      </c>
      <c r="B100" s="30" t="s">
        <v>467</v>
      </c>
      <c r="C100" s="30">
        <v>51377674</v>
      </c>
      <c r="D100" s="31">
        <v>38366389</v>
      </c>
      <c r="E100" s="31">
        <v>0</v>
      </c>
      <c r="F100" s="31">
        <v>0</v>
      </c>
      <c r="G100" s="31">
        <v>0</v>
      </c>
      <c r="H100" s="31">
        <v>0</v>
      </c>
      <c r="I100" s="31">
        <f t="shared" si="3"/>
        <v>0</v>
      </c>
      <c r="J100" s="31"/>
      <c r="K100" s="31">
        <v>2750941</v>
      </c>
      <c r="L100" s="31">
        <v>14259</v>
      </c>
      <c r="M100" s="31">
        <v>10565928</v>
      </c>
      <c r="N100" s="31">
        <v>471750</v>
      </c>
      <c r="O100" s="31">
        <f t="shared" si="4"/>
        <v>13802878</v>
      </c>
      <c r="P100" s="31"/>
      <c r="Q100" s="31">
        <f t="shared" si="5"/>
        <v>1902144</v>
      </c>
      <c r="R100" s="31">
        <v>-94345</v>
      </c>
      <c r="S100" s="31">
        <v>1807799</v>
      </c>
      <c r="T100" s="33"/>
      <c r="U100" s="33"/>
      <c r="V100" s="33"/>
      <c r="W100" s="33"/>
      <c r="X100" s="33"/>
      <c r="Y100" s="33"/>
      <c r="Z100" s="33"/>
      <c r="AA100" s="33"/>
      <c r="AB100" s="34"/>
      <c r="AC100" s="34"/>
      <c r="AD100" s="34"/>
      <c r="AE100" s="34"/>
      <c r="AF100" s="34"/>
      <c r="AG100" s="34"/>
      <c r="AH100" s="34"/>
      <c r="AI100" s="34"/>
    </row>
    <row r="101" spans="1:35">
      <c r="A101" s="32">
        <v>31900</v>
      </c>
      <c r="B101" s="30" t="s">
        <v>468</v>
      </c>
      <c r="C101" s="30">
        <v>135306096</v>
      </c>
      <c r="D101" s="31">
        <v>108008700</v>
      </c>
      <c r="E101" s="31">
        <v>0</v>
      </c>
      <c r="F101" s="31">
        <v>0</v>
      </c>
      <c r="G101" s="31">
        <v>0</v>
      </c>
      <c r="H101" s="31">
        <v>6479740</v>
      </c>
      <c r="I101" s="31">
        <f t="shared" si="3"/>
        <v>6479740</v>
      </c>
      <c r="J101" s="31"/>
      <c r="K101" s="31">
        <v>7744422</v>
      </c>
      <c r="L101" s="31">
        <v>40141</v>
      </c>
      <c r="M101" s="31">
        <v>29745103</v>
      </c>
      <c r="N101" s="31">
        <v>0</v>
      </c>
      <c r="O101" s="31">
        <f t="shared" si="4"/>
        <v>37529666</v>
      </c>
      <c r="P101" s="31"/>
      <c r="Q101" s="31">
        <f t="shared" si="5"/>
        <v>5354898</v>
      </c>
      <c r="R101" s="31">
        <v>1295944</v>
      </c>
      <c r="S101" s="31">
        <v>6650842</v>
      </c>
      <c r="T101" s="33"/>
      <c r="U101" s="33"/>
      <c r="V101" s="33"/>
      <c r="W101" s="33"/>
      <c r="X101" s="33"/>
      <c r="Y101" s="33"/>
      <c r="Z101" s="33"/>
      <c r="AA101" s="33"/>
      <c r="AB101" s="34"/>
      <c r="AC101" s="34"/>
      <c r="AD101" s="34"/>
      <c r="AE101" s="34"/>
      <c r="AF101" s="34"/>
      <c r="AG101" s="34"/>
      <c r="AH101" s="34"/>
      <c r="AI101" s="34"/>
    </row>
    <row r="102" spans="1:35">
      <c r="A102" s="32">
        <v>32000</v>
      </c>
      <c r="B102" s="30" t="s">
        <v>469</v>
      </c>
      <c r="C102" s="30">
        <v>54391589</v>
      </c>
      <c r="D102" s="31">
        <v>43299637</v>
      </c>
      <c r="E102" s="31">
        <v>0</v>
      </c>
      <c r="F102" s="31">
        <v>0</v>
      </c>
      <c r="G102" s="31">
        <v>0</v>
      </c>
      <c r="H102" s="31">
        <v>2498425</v>
      </c>
      <c r="I102" s="31">
        <f t="shared" si="3"/>
        <v>2498425</v>
      </c>
      <c r="J102" s="31"/>
      <c r="K102" s="31">
        <v>3104664</v>
      </c>
      <c r="L102" s="31">
        <v>16092</v>
      </c>
      <c r="M102" s="31">
        <v>11924522</v>
      </c>
      <c r="N102" s="31">
        <v>0</v>
      </c>
      <c r="O102" s="31">
        <f t="shared" si="4"/>
        <v>15045278</v>
      </c>
      <c r="P102" s="31"/>
      <c r="Q102" s="31">
        <f t="shared" si="5"/>
        <v>2146726</v>
      </c>
      <c r="R102" s="31">
        <v>499686</v>
      </c>
      <c r="S102" s="31">
        <v>2646412</v>
      </c>
      <c r="T102" s="33"/>
      <c r="U102" s="33"/>
      <c r="V102" s="33"/>
      <c r="W102" s="33"/>
      <c r="X102" s="33"/>
      <c r="Y102" s="33"/>
      <c r="Z102" s="33"/>
      <c r="AA102" s="33"/>
      <c r="AB102" s="34"/>
      <c r="AC102" s="34"/>
      <c r="AD102" s="34"/>
      <c r="AE102" s="34"/>
      <c r="AF102" s="34"/>
      <c r="AG102" s="34"/>
      <c r="AH102" s="34"/>
      <c r="AI102" s="34"/>
    </row>
    <row r="103" spans="1:35">
      <c r="A103" s="32">
        <v>32005</v>
      </c>
      <c r="B103" s="30" t="s">
        <v>470</v>
      </c>
      <c r="C103" s="30">
        <v>12266312</v>
      </c>
      <c r="D103" s="31">
        <v>8916042</v>
      </c>
      <c r="E103" s="31">
        <v>0</v>
      </c>
      <c r="F103" s="31">
        <v>0</v>
      </c>
      <c r="G103" s="31">
        <v>0</v>
      </c>
      <c r="H103" s="31">
        <v>0</v>
      </c>
      <c r="I103" s="31">
        <f t="shared" si="3"/>
        <v>0</v>
      </c>
      <c r="J103" s="31"/>
      <c r="K103" s="31">
        <v>639297</v>
      </c>
      <c r="L103" s="31">
        <v>3314</v>
      </c>
      <c r="M103" s="31">
        <v>2455437</v>
      </c>
      <c r="N103" s="31">
        <v>331200</v>
      </c>
      <c r="O103" s="31">
        <f t="shared" si="4"/>
        <v>3429248</v>
      </c>
      <c r="P103" s="31"/>
      <c r="Q103" s="31">
        <f t="shared" si="5"/>
        <v>442043</v>
      </c>
      <c r="R103" s="31">
        <v>-66240</v>
      </c>
      <c r="S103" s="31">
        <v>375803</v>
      </c>
      <c r="T103" s="33"/>
      <c r="U103" s="33"/>
      <c r="V103" s="33"/>
      <c r="W103" s="33"/>
      <c r="X103" s="33"/>
      <c r="Y103" s="33"/>
      <c r="Z103" s="33"/>
      <c r="AA103" s="33"/>
      <c r="AB103" s="34"/>
      <c r="AC103" s="34"/>
      <c r="AD103" s="34"/>
      <c r="AE103" s="34"/>
      <c r="AF103" s="34"/>
      <c r="AG103" s="34"/>
      <c r="AH103" s="34"/>
      <c r="AI103" s="34"/>
    </row>
    <row r="104" spans="1:35">
      <c r="A104" s="32">
        <v>32100</v>
      </c>
      <c r="B104" s="30" t="s">
        <v>471</v>
      </c>
      <c r="C104" s="30">
        <v>33917452</v>
      </c>
      <c r="D104" s="31">
        <v>24876632</v>
      </c>
      <c r="E104" s="31">
        <v>0</v>
      </c>
      <c r="F104" s="31">
        <v>0</v>
      </c>
      <c r="G104" s="31">
        <v>0</v>
      </c>
      <c r="H104" s="31">
        <v>0</v>
      </c>
      <c r="I104" s="31">
        <f t="shared" si="3"/>
        <v>0</v>
      </c>
      <c r="J104" s="31"/>
      <c r="K104" s="31">
        <v>1783700</v>
      </c>
      <c r="L104" s="31">
        <v>9245</v>
      </c>
      <c r="M104" s="31">
        <v>6850911</v>
      </c>
      <c r="N104" s="31">
        <v>754350</v>
      </c>
      <c r="O104" s="31">
        <f t="shared" si="4"/>
        <v>9398206</v>
      </c>
      <c r="P104" s="31"/>
      <c r="Q104" s="31">
        <f t="shared" si="5"/>
        <v>1233343</v>
      </c>
      <c r="R104" s="31">
        <v>-150872</v>
      </c>
      <c r="S104" s="31">
        <v>1082471</v>
      </c>
      <c r="T104" s="33"/>
      <c r="U104" s="33"/>
      <c r="V104" s="33"/>
      <c r="W104" s="33"/>
      <c r="X104" s="33"/>
      <c r="Y104" s="33"/>
      <c r="Z104" s="33"/>
      <c r="AA104" s="33"/>
      <c r="AB104" s="34"/>
      <c r="AC104" s="34"/>
      <c r="AD104" s="34"/>
      <c r="AE104" s="34"/>
      <c r="AF104" s="34"/>
      <c r="AG104" s="34"/>
      <c r="AH104" s="34"/>
      <c r="AI104" s="34"/>
    </row>
    <row r="105" spans="1:35">
      <c r="A105" s="32">
        <v>32200</v>
      </c>
      <c r="B105" s="30" t="s">
        <v>472</v>
      </c>
      <c r="C105" s="30">
        <v>20880154</v>
      </c>
      <c r="D105" s="31">
        <v>16039045</v>
      </c>
      <c r="E105" s="31">
        <v>0</v>
      </c>
      <c r="F105" s="31">
        <v>0</v>
      </c>
      <c r="G105" s="31">
        <v>0</v>
      </c>
      <c r="H105" s="31">
        <v>334140</v>
      </c>
      <c r="I105" s="31">
        <f t="shared" si="3"/>
        <v>334140</v>
      </c>
      <c r="J105" s="31"/>
      <c r="K105" s="31">
        <v>1150029</v>
      </c>
      <c r="L105" s="31">
        <v>5961</v>
      </c>
      <c r="M105" s="31">
        <v>4417080</v>
      </c>
      <c r="N105" s="31">
        <v>0</v>
      </c>
      <c r="O105" s="31">
        <f t="shared" si="4"/>
        <v>5573070</v>
      </c>
      <c r="P105" s="31"/>
      <c r="Q105" s="31">
        <f t="shared" si="5"/>
        <v>795190</v>
      </c>
      <c r="R105" s="31">
        <v>66824</v>
      </c>
      <c r="S105" s="31">
        <v>862014</v>
      </c>
      <c r="T105" s="33"/>
      <c r="U105" s="33"/>
      <c r="V105" s="33"/>
      <c r="W105" s="33"/>
      <c r="X105" s="33"/>
      <c r="Y105" s="33"/>
      <c r="Z105" s="33"/>
      <c r="AA105" s="33"/>
      <c r="AB105" s="34"/>
      <c r="AC105" s="34"/>
      <c r="AD105" s="34"/>
      <c r="AE105" s="34"/>
      <c r="AF105" s="34"/>
      <c r="AG105" s="34"/>
      <c r="AH105" s="34"/>
      <c r="AI105" s="34"/>
    </row>
    <row r="106" spans="1:35">
      <c r="A106" s="32">
        <v>32300</v>
      </c>
      <c r="B106" s="30" t="s">
        <v>473</v>
      </c>
      <c r="C106" s="30">
        <v>237332982</v>
      </c>
      <c r="D106" s="31">
        <v>184560641</v>
      </c>
      <c r="E106" s="31">
        <v>0</v>
      </c>
      <c r="F106" s="31">
        <v>0</v>
      </c>
      <c r="G106" s="31">
        <v>0</v>
      </c>
      <c r="H106" s="31">
        <v>5954220</v>
      </c>
      <c r="I106" s="31">
        <f t="shared" si="3"/>
        <v>5954220</v>
      </c>
      <c r="J106" s="31"/>
      <c r="K106" s="31">
        <v>13233337</v>
      </c>
      <c r="L106" s="31">
        <v>68591</v>
      </c>
      <c r="M106" s="31">
        <v>50827158</v>
      </c>
      <c r="N106" s="31">
        <v>0</v>
      </c>
      <c r="O106" s="31">
        <f t="shared" si="4"/>
        <v>64129086</v>
      </c>
      <c r="P106" s="31"/>
      <c r="Q106" s="31">
        <f t="shared" si="5"/>
        <v>9150220</v>
      </c>
      <c r="R106" s="31">
        <v>1190843</v>
      </c>
      <c r="S106" s="31">
        <v>10341063</v>
      </c>
      <c r="T106" s="33"/>
      <c r="U106" s="33"/>
      <c r="V106" s="33"/>
      <c r="W106" s="33"/>
      <c r="X106" s="33"/>
      <c r="Y106" s="33"/>
      <c r="Z106" s="33"/>
      <c r="AA106" s="33"/>
      <c r="AB106" s="34"/>
      <c r="AC106" s="34"/>
      <c r="AD106" s="34"/>
      <c r="AE106" s="34"/>
      <c r="AF106" s="34"/>
      <c r="AG106" s="34"/>
      <c r="AH106" s="34"/>
      <c r="AI106" s="34"/>
    </row>
    <row r="107" spans="1:35">
      <c r="A107" s="32">
        <v>32305</v>
      </c>
      <c r="B107" s="30" t="s">
        <v>474</v>
      </c>
      <c r="C107" s="30">
        <v>24387852</v>
      </c>
      <c r="D107" s="31">
        <v>18149963</v>
      </c>
      <c r="E107" s="31">
        <v>0</v>
      </c>
      <c r="F107" s="31">
        <v>0</v>
      </c>
      <c r="G107" s="31">
        <v>0</v>
      </c>
      <c r="H107" s="31">
        <v>0</v>
      </c>
      <c r="I107" s="31">
        <f t="shared" si="3"/>
        <v>0</v>
      </c>
      <c r="J107" s="31"/>
      <c r="K107" s="31">
        <v>1301386</v>
      </c>
      <c r="L107" s="31">
        <v>6745</v>
      </c>
      <c r="M107" s="31">
        <v>4998417</v>
      </c>
      <c r="N107" s="31">
        <v>209785</v>
      </c>
      <c r="O107" s="31">
        <f t="shared" si="4"/>
        <v>6516333</v>
      </c>
      <c r="P107" s="31"/>
      <c r="Q107" s="31">
        <f t="shared" si="5"/>
        <v>899846</v>
      </c>
      <c r="R107" s="31">
        <v>-41958</v>
      </c>
      <c r="S107" s="31">
        <v>857888</v>
      </c>
      <c r="T107" s="33"/>
      <c r="U107" s="33"/>
      <c r="V107" s="33"/>
      <c r="W107" s="33"/>
      <c r="X107" s="33"/>
      <c r="Y107" s="33"/>
      <c r="Z107" s="33"/>
      <c r="AA107" s="33"/>
      <c r="AB107" s="34"/>
      <c r="AC107" s="34"/>
      <c r="AD107" s="34"/>
      <c r="AE107" s="34"/>
      <c r="AF107" s="34"/>
      <c r="AG107" s="34"/>
      <c r="AH107" s="34"/>
      <c r="AI107" s="34"/>
    </row>
    <row r="108" spans="1:35">
      <c r="A108" s="32">
        <v>32400</v>
      </c>
      <c r="B108" s="30" t="s">
        <v>475</v>
      </c>
      <c r="C108" s="30">
        <v>84064050</v>
      </c>
      <c r="D108" s="31">
        <v>65370641</v>
      </c>
      <c r="E108" s="31">
        <v>0</v>
      </c>
      <c r="F108" s="31">
        <v>0</v>
      </c>
      <c r="G108" s="31">
        <v>0</v>
      </c>
      <c r="H108" s="31">
        <v>2245645</v>
      </c>
      <c r="I108" s="31">
        <f t="shared" si="3"/>
        <v>2245645</v>
      </c>
      <c r="J108" s="31"/>
      <c r="K108" s="31">
        <v>4687195</v>
      </c>
      <c r="L108" s="31">
        <v>24295</v>
      </c>
      <c r="M108" s="31">
        <v>18002776</v>
      </c>
      <c r="N108" s="31">
        <v>0</v>
      </c>
      <c r="O108" s="31">
        <f t="shared" si="4"/>
        <v>22714266</v>
      </c>
      <c r="P108" s="31"/>
      <c r="Q108" s="31">
        <f t="shared" si="5"/>
        <v>3240971</v>
      </c>
      <c r="R108" s="31">
        <v>449128</v>
      </c>
      <c r="S108" s="31">
        <v>3690099</v>
      </c>
      <c r="T108" s="33"/>
      <c r="U108" s="33"/>
      <c r="V108" s="33"/>
      <c r="W108" s="33"/>
      <c r="X108" s="33"/>
      <c r="Y108" s="33"/>
      <c r="Z108" s="33"/>
      <c r="AA108" s="33"/>
      <c r="AB108" s="34"/>
      <c r="AC108" s="34"/>
      <c r="AD108" s="34"/>
      <c r="AE108" s="34"/>
      <c r="AF108" s="34"/>
      <c r="AG108" s="34"/>
      <c r="AH108" s="34"/>
      <c r="AI108" s="34"/>
    </row>
    <row r="109" spans="1:35">
      <c r="A109" s="32">
        <v>32405</v>
      </c>
      <c r="B109" s="30" t="s">
        <v>476</v>
      </c>
      <c r="C109" s="30">
        <v>21011016</v>
      </c>
      <c r="D109" s="31">
        <v>15832522</v>
      </c>
      <c r="E109" s="31">
        <v>0</v>
      </c>
      <c r="F109" s="31">
        <v>0</v>
      </c>
      <c r="G109" s="31">
        <v>0</v>
      </c>
      <c r="H109" s="31">
        <v>46580</v>
      </c>
      <c r="I109" s="31">
        <f t="shared" si="3"/>
        <v>46580</v>
      </c>
      <c r="J109" s="31"/>
      <c r="K109" s="31">
        <v>1135221</v>
      </c>
      <c r="L109" s="31">
        <v>5884</v>
      </c>
      <c r="M109" s="31">
        <v>4360204</v>
      </c>
      <c r="N109" s="31">
        <v>0</v>
      </c>
      <c r="O109" s="31">
        <f t="shared" si="4"/>
        <v>5501309</v>
      </c>
      <c r="P109" s="31"/>
      <c r="Q109" s="31">
        <f t="shared" si="5"/>
        <v>784951</v>
      </c>
      <c r="R109" s="31">
        <v>9316</v>
      </c>
      <c r="S109" s="31">
        <v>794267</v>
      </c>
      <c r="T109" s="33"/>
      <c r="U109" s="33"/>
      <c r="V109" s="33"/>
      <c r="W109" s="33"/>
      <c r="X109" s="33"/>
      <c r="Y109" s="33"/>
      <c r="Z109" s="33"/>
      <c r="AA109" s="33"/>
      <c r="AB109" s="34"/>
      <c r="AC109" s="34"/>
      <c r="AD109" s="34"/>
      <c r="AE109" s="34"/>
      <c r="AF109" s="34"/>
      <c r="AG109" s="34"/>
      <c r="AH109" s="34"/>
      <c r="AI109" s="34"/>
    </row>
    <row r="110" spans="1:35">
      <c r="A110" s="32">
        <v>32410</v>
      </c>
      <c r="B110" s="30" t="s">
        <v>477</v>
      </c>
      <c r="C110" s="30">
        <v>33480925</v>
      </c>
      <c r="D110" s="31">
        <v>25336229</v>
      </c>
      <c r="E110" s="31">
        <v>0</v>
      </c>
      <c r="F110" s="31">
        <v>0</v>
      </c>
      <c r="G110" s="31">
        <v>0</v>
      </c>
      <c r="H110" s="31">
        <v>134205</v>
      </c>
      <c r="I110" s="31">
        <f t="shared" si="3"/>
        <v>134205</v>
      </c>
      <c r="J110" s="31"/>
      <c r="K110" s="31">
        <v>1816654</v>
      </c>
      <c r="L110" s="31">
        <v>9416</v>
      </c>
      <c r="M110" s="31">
        <v>6977482</v>
      </c>
      <c r="N110" s="31">
        <v>0</v>
      </c>
      <c r="O110" s="31">
        <f t="shared" si="4"/>
        <v>8803552</v>
      </c>
      <c r="P110" s="31"/>
      <c r="Q110" s="31">
        <f t="shared" si="5"/>
        <v>1256130</v>
      </c>
      <c r="R110" s="31">
        <v>26837</v>
      </c>
      <c r="S110" s="31">
        <v>1282967</v>
      </c>
      <c r="T110" s="33"/>
      <c r="U110" s="33"/>
      <c r="V110" s="33"/>
      <c r="W110" s="33"/>
      <c r="X110" s="33"/>
      <c r="Y110" s="33"/>
      <c r="Z110" s="33"/>
      <c r="AA110" s="33"/>
      <c r="AB110" s="34"/>
      <c r="AC110" s="34"/>
      <c r="AD110" s="34"/>
      <c r="AE110" s="34"/>
      <c r="AF110" s="34"/>
      <c r="AG110" s="34"/>
      <c r="AH110" s="34"/>
      <c r="AI110" s="34"/>
    </row>
    <row r="111" spans="1:35">
      <c r="A111" s="32">
        <v>32500</v>
      </c>
      <c r="B111" s="30" t="s">
        <v>478</v>
      </c>
      <c r="C111" s="30">
        <v>191972313</v>
      </c>
      <c r="D111" s="31">
        <v>143473565</v>
      </c>
      <c r="E111" s="31">
        <v>0</v>
      </c>
      <c r="F111" s="31">
        <v>0</v>
      </c>
      <c r="G111" s="31">
        <v>0</v>
      </c>
      <c r="H111" s="31">
        <v>0</v>
      </c>
      <c r="I111" s="31">
        <f t="shared" si="3"/>
        <v>0</v>
      </c>
      <c r="J111" s="31"/>
      <c r="K111" s="31">
        <v>10287319</v>
      </c>
      <c r="L111" s="31">
        <v>53321</v>
      </c>
      <c r="M111" s="31">
        <v>39511965</v>
      </c>
      <c r="N111" s="31">
        <v>1525485</v>
      </c>
      <c r="O111" s="31">
        <f t="shared" si="4"/>
        <v>51378090</v>
      </c>
      <c r="P111" s="31"/>
      <c r="Q111" s="31">
        <f t="shared" si="5"/>
        <v>7113189</v>
      </c>
      <c r="R111" s="31">
        <v>-305098</v>
      </c>
      <c r="S111" s="31">
        <v>6808091</v>
      </c>
      <c r="T111" s="33"/>
      <c r="U111" s="33"/>
      <c r="V111" s="33"/>
      <c r="W111" s="33"/>
      <c r="X111" s="33"/>
      <c r="Y111" s="33"/>
      <c r="Z111" s="33"/>
      <c r="AA111" s="33"/>
      <c r="AB111" s="34"/>
      <c r="AC111" s="34"/>
      <c r="AD111" s="34"/>
      <c r="AE111" s="34"/>
      <c r="AF111" s="34"/>
      <c r="AG111" s="34"/>
      <c r="AH111" s="34"/>
      <c r="AI111" s="34"/>
    </row>
    <row r="112" spans="1:35">
      <c r="A112" s="32">
        <v>32505</v>
      </c>
      <c r="B112" s="30" t="s">
        <v>479</v>
      </c>
      <c r="C112" s="30">
        <v>27995425</v>
      </c>
      <c r="D112" s="31">
        <v>19961169</v>
      </c>
      <c r="E112" s="31">
        <v>0</v>
      </c>
      <c r="F112" s="31">
        <v>0</v>
      </c>
      <c r="G112" s="31">
        <v>0</v>
      </c>
      <c r="H112" s="31">
        <v>0</v>
      </c>
      <c r="I112" s="31">
        <f t="shared" si="3"/>
        <v>0</v>
      </c>
      <c r="J112" s="31"/>
      <c r="K112" s="31">
        <v>1431253</v>
      </c>
      <c r="L112" s="31">
        <v>7418</v>
      </c>
      <c r="M112" s="31">
        <v>5497215</v>
      </c>
      <c r="N112" s="31">
        <v>1202670</v>
      </c>
      <c r="O112" s="31">
        <f t="shared" si="4"/>
        <v>8138556</v>
      </c>
      <c r="P112" s="31"/>
      <c r="Q112" s="31">
        <f t="shared" si="5"/>
        <v>989643</v>
      </c>
      <c r="R112" s="31">
        <v>-240535</v>
      </c>
      <c r="S112" s="31">
        <v>749108</v>
      </c>
      <c r="T112" s="33"/>
      <c r="U112" s="33"/>
      <c r="V112" s="33"/>
      <c r="W112" s="33"/>
      <c r="X112" s="33"/>
      <c r="Y112" s="33"/>
      <c r="Z112" s="33"/>
      <c r="AA112" s="33"/>
      <c r="AB112" s="34"/>
      <c r="AC112" s="34"/>
      <c r="AD112" s="34"/>
      <c r="AE112" s="34"/>
      <c r="AF112" s="34"/>
      <c r="AG112" s="34"/>
      <c r="AH112" s="34"/>
      <c r="AI112" s="34"/>
    </row>
    <row r="113" spans="1:35">
      <c r="A113" s="32">
        <v>32600</v>
      </c>
      <c r="B113" s="30" t="s">
        <v>480</v>
      </c>
      <c r="C113" s="30">
        <v>689415246</v>
      </c>
      <c r="D113" s="31">
        <v>518296049</v>
      </c>
      <c r="E113" s="31">
        <v>0</v>
      </c>
      <c r="F113" s="31">
        <v>0</v>
      </c>
      <c r="G113" s="31">
        <v>0</v>
      </c>
      <c r="H113" s="31">
        <v>0</v>
      </c>
      <c r="I113" s="31">
        <f t="shared" si="3"/>
        <v>0</v>
      </c>
      <c r="J113" s="31"/>
      <c r="K113" s="31">
        <v>37162780</v>
      </c>
      <c r="L113" s="31">
        <v>192621</v>
      </c>
      <c r="M113" s="31">
        <v>142736366</v>
      </c>
      <c r="N113" s="31">
        <v>2080300</v>
      </c>
      <c r="O113" s="31">
        <f t="shared" si="4"/>
        <v>182172067</v>
      </c>
      <c r="P113" s="31"/>
      <c r="Q113" s="31">
        <f t="shared" si="5"/>
        <v>25696286</v>
      </c>
      <c r="R113" s="31">
        <v>-416061</v>
      </c>
      <c r="S113" s="31">
        <v>25280225</v>
      </c>
      <c r="T113" s="33"/>
      <c r="U113" s="33"/>
      <c r="V113" s="33"/>
      <c r="W113" s="33"/>
      <c r="X113" s="33"/>
      <c r="Y113" s="33"/>
      <c r="Z113" s="33"/>
      <c r="AA113" s="33"/>
      <c r="AB113" s="34"/>
      <c r="AC113" s="34"/>
      <c r="AD113" s="34"/>
      <c r="AE113" s="34"/>
      <c r="AF113" s="34"/>
      <c r="AG113" s="34"/>
      <c r="AH113" s="34"/>
      <c r="AI113" s="34"/>
    </row>
    <row r="114" spans="1:35">
      <c r="A114" s="32">
        <v>32605</v>
      </c>
      <c r="B114" s="30" t="s">
        <v>481</v>
      </c>
      <c r="C114" s="30">
        <v>98040391</v>
      </c>
      <c r="D114" s="31">
        <v>69265469</v>
      </c>
      <c r="E114" s="31">
        <v>0</v>
      </c>
      <c r="F114" s="31">
        <v>0</v>
      </c>
      <c r="G114" s="31">
        <v>0</v>
      </c>
      <c r="H114" s="31">
        <v>0</v>
      </c>
      <c r="I114" s="31">
        <f t="shared" si="3"/>
        <v>0</v>
      </c>
      <c r="J114" s="31"/>
      <c r="K114" s="31">
        <v>4966462</v>
      </c>
      <c r="L114" s="31">
        <v>25742</v>
      </c>
      <c r="M114" s="31">
        <v>19075394</v>
      </c>
      <c r="N114" s="31">
        <v>4888195</v>
      </c>
      <c r="O114" s="31">
        <f t="shared" si="4"/>
        <v>28955793</v>
      </c>
      <c r="P114" s="31"/>
      <c r="Q114" s="31">
        <f t="shared" si="5"/>
        <v>3434071</v>
      </c>
      <c r="R114" s="31">
        <v>-977641</v>
      </c>
      <c r="S114" s="31">
        <v>2456430</v>
      </c>
      <c r="T114" s="33"/>
      <c r="U114" s="33"/>
      <c r="V114" s="33"/>
      <c r="W114" s="33"/>
      <c r="X114" s="33"/>
      <c r="Y114" s="33"/>
      <c r="Z114" s="33"/>
      <c r="AA114" s="33"/>
      <c r="AB114" s="34"/>
      <c r="AC114" s="34"/>
      <c r="AD114" s="34"/>
      <c r="AE114" s="34"/>
      <c r="AF114" s="34"/>
      <c r="AG114" s="34"/>
      <c r="AH114" s="34"/>
      <c r="AI114" s="34"/>
    </row>
    <row r="115" spans="1:35">
      <c r="A115" s="32">
        <v>32700</v>
      </c>
      <c r="B115" s="30" t="s">
        <v>482</v>
      </c>
      <c r="C115" s="30">
        <v>58639802</v>
      </c>
      <c r="D115" s="31">
        <v>46900827</v>
      </c>
      <c r="E115" s="31">
        <v>0</v>
      </c>
      <c r="F115" s="31">
        <v>0</v>
      </c>
      <c r="G115" s="31">
        <v>0</v>
      </c>
      <c r="H115" s="31">
        <v>2959870</v>
      </c>
      <c r="I115" s="31">
        <f t="shared" si="3"/>
        <v>2959870</v>
      </c>
      <c r="J115" s="31"/>
      <c r="K115" s="31">
        <v>3362876</v>
      </c>
      <c r="L115" s="31">
        <v>17430</v>
      </c>
      <c r="M115" s="31">
        <v>12916274</v>
      </c>
      <c r="N115" s="31">
        <v>0</v>
      </c>
      <c r="O115" s="31">
        <f t="shared" si="4"/>
        <v>16296580</v>
      </c>
      <c r="P115" s="31"/>
      <c r="Q115" s="31">
        <f t="shared" si="5"/>
        <v>2325268</v>
      </c>
      <c r="R115" s="31">
        <v>591975</v>
      </c>
      <c r="S115" s="31">
        <v>2917243</v>
      </c>
      <c r="T115" s="33"/>
      <c r="U115" s="33"/>
      <c r="V115" s="33"/>
      <c r="W115" s="33"/>
      <c r="X115" s="33"/>
      <c r="Y115" s="33"/>
      <c r="Z115" s="33"/>
      <c r="AA115" s="33"/>
      <c r="AB115" s="34"/>
      <c r="AC115" s="34"/>
      <c r="AD115" s="34"/>
      <c r="AE115" s="34"/>
      <c r="AF115" s="34"/>
      <c r="AG115" s="34"/>
      <c r="AH115" s="34"/>
      <c r="AI115" s="34"/>
    </row>
    <row r="116" spans="1:35">
      <c r="A116" s="32">
        <v>32800</v>
      </c>
      <c r="B116" s="30" t="s">
        <v>483</v>
      </c>
      <c r="C116" s="30">
        <v>78609531</v>
      </c>
      <c r="D116" s="31">
        <v>61923558</v>
      </c>
      <c r="E116" s="31">
        <v>0</v>
      </c>
      <c r="F116" s="31">
        <v>0</v>
      </c>
      <c r="G116" s="31">
        <v>0</v>
      </c>
      <c r="H116" s="31">
        <v>3084555</v>
      </c>
      <c r="I116" s="31">
        <f t="shared" si="3"/>
        <v>3084555</v>
      </c>
      <c r="J116" s="31"/>
      <c r="K116" s="31">
        <v>4440033</v>
      </c>
      <c r="L116" s="31">
        <v>23013</v>
      </c>
      <c r="M116" s="31">
        <v>17053465</v>
      </c>
      <c r="N116" s="31">
        <v>0</v>
      </c>
      <c r="O116" s="31">
        <f t="shared" si="4"/>
        <v>21516511</v>
      </c>
      <c r="P116" s="31"/>
      <c r="Q116" s="31">
        <f t="shared" si="5"/>
        <v>3070071</v>
      </c>
      <c r="R116" s="31">
        <v>616909</v>
      </c>
      <c r="S116" s="31">
        <v>3686980</v>
      </c>
      <c r="T116" s="33"/>
      <c r="U116" s="33"/>
      <c r="V116" s="33"/>
      <c r="W116" s="33"/>
      <c r="X116" s="33"/>
      <c r="Y116" s="33"/>
      <c r="Z116" s="33"/>
      <c r="AA116" s="33"/>
      <c r="AB116" s="34"/>
      <c r="AC116" s="34"/>
      <c r="AD116" s="34"/>
      <c r="AE116" s="34"/>
      <c r="AF116" s="34"/>
      <c r="AG116" s="34"/>
      <c r="AH116" s="34"/>
      <c r="AI116" s="34"/>
    </row>
    <row r="117" spans="1:35">
      <c r="A117" s="32">
        <v>32900</v>
      </c>
      <c r="B117" s="30" t="s">
        <v>484</v>
      </c>
      <c r="C117" s="30">
        <v>250186179</v>
      </c>
      <c r="D117" s="31">
        <v>196722370</v>
      </c>
      <c r="E117" s="31">
        <v>0</v>
      </c>
      <c r="F117" s="31">
        <v>0</v>
      </c>
      <c r="G117" s="31">
        <v>0</v>
      </c>
      <c r="H117" s="31">
        <v>8705140</v>
      </c>
      <c r="I117" s="31">
        <f t="shared" si="3"/>
        <v>8705140</v>
      </c>
      <c r="J117" s="31"/>
      <c r="K117" s="31">
        <v>14105356</v>
      </c>
      <c r="L117" s="31">
        <v>73111</v>
      </c>
      <c r="M117" s="31">
        <v>54176443</v>
      </c>
      <c r="N117" s="31">
        <v>0</v>
      </c>
      <c r="O117" s="31">
        <f t="shared" si="4"/>
        <v>68354910</v>
      </c>
      <c r="P117" s="31"/>
      <c r="Q117" s="31">
        <f t="shared" si="5"/>
        <v>9753179</v>
      </c>
      <c r="R117" s="31">
        <v>1741026</v>
      </c>
      <c r="S117" s="31">
        <v>11494205</v>
      </c>
      <c r="T117" s="33"/>
      <c r="U117" s="33"/>
      <c r="V117" s="33"/>
      <c r="W117" s="33"/>
      <c r="X117" s="33"/>
      <c r="Y117" s="33"/>
      <c r="Z117" s="33"/>
      <c r="AA117" s="33"/>
      <c r="AB117" s="34"/>
      <c r="AC117" s="34"/>
      <c r="AD117" s="34"/>
      <c r="AE117" s="34"/>
      <c r="AF117" s="34"/>
      <c r="AG117" s="34"/>
      <c r="AH117" s="34"/>
      <c r="AI117" s="34"/>
    </row>
    <row r="118" spans="1:35">
      <c r="A118" s="32">
        <v>32901</v>
      </c>
      <c r="B118" s="30" t="s">
        <v>485</v>
      </c>
      <c r="C118" s="30">
        <v>8597823</v>
      </c>
      <c r="D118" s="31">
        <v>5159836</v>
      </c>
      <c r="E118" s="31">
        <v>0</v>
      </c>
      <c r="F118" s="31">
        <v>0</v>
      </c>
      <c r="G118" s="31">
        <v>0</v>
      </c>
      <c r="H118" s="31">
        <v>0</v>
      </c>
      <c r="I118" s="31">
        <f t="shared" si="3"/>
        <v>0</v>
      </c>
      <c r="J118" s="31"/>
      <c r="K118" s="31">
        <v>369970</v>
      </c>
      <c r="L118" s="31">
        <v>1918</v>
      </c>
      <c r="M118" s="31">
        <v>1420995</v>
      </c>
      <c r="N118" s="31">
        <v>1489290</v>
      </c>
      <c r="O118" s="31">
        <f t="shared" si="4"/>
        <v>3282173</v>
      </c>
      <c r="P118" s="31"/>
      <c r="Q118" s="31">
        <f t="shared" si="5"/>
        <v>255816</v>
      </c>
      <c r="R118" s="31">
        <v>-297853</v>
      </c>
      <c r="S118" s="31">
        <v>-42037</v>
      </c>
      <c r="T118" s="33"/>
      <c r="U118" s="33"/>
      <c r="V118" s="33"/>
      <c r="W118" s="33"/>
      <c r="X118" s="33"/>
      <c r="Y118" s="33"/>
      <c r="Z118" s="33"/>
      <c r="AA118" s="33"/>
      <c r="AB118" s="34"/>
      <c r="AC118" s="34"/>
      <c r="AD118" s="34"/>
      <c r="AE118" s="34"/>
      <c r="AF118" s="34"/>
      <c r="AG118" s="34"/>
      <c r="AH118" s="34"/>
      <c r="AI118" s="34"/>
    </row>
    <row r="119" spans="1:35">
      <c r="A119" s="32">
        <v>32905</v>
      </c>
      <c r="B119" s="30" t="s">
        <v>486</v>
      </c>
      <c r="C119" s="30">
        <v>36155044</v>
      </c>
      <c r="D119" s="31">
        <v>25876396</v>
      </c>
      <c r="E119" s="31">
        <v>0</v>
      </c>
      <c r="F119" s="31">
        <v>0</v>
      </c>
      <c r="G119" s="31">
        <v>0</v>
      </c>
      <c r="H119" s="31">
        <v>0</v>
      </c>
      <c r="I119" s="31">
        <f t="shared" si="3"/>
        <v>0</v>
      </c>
      <c r="J119" s="31"/>
      <c r="K119" s="31">
        <v>1855385</v>
      </c>
      <c r="L119" s="31">
        <v>9617</v>
      </c>
      <c r="M119" s="31">
        <v>7126241</v>
      </c>
      <c r="N119" s="31">
        <v>1436310</v>
      </c>
      <c r="O119" s="31">
        <f t="shared" si="4"/>
        <v>10427553</v>
      </c>
      <c r="P119" s="31"/>
      <c r="Q119" s="31">
        <f t="shared" si="5"/>
        <v>1282910</v>
      </c>
      <c r="R119" s="31">
        <v>-287262</v>
      </c>
      <c r="S119" s="31">
        <v>995648</v>
      </c>
      <c r="T119" s="33"/>
      <c r="U119" s="33"/>
      <c r="V119" s="33"/>
      <c r="W119" s="33"/>
      <c r="X119" s="33"/>
      <c r="Y119" s="33"/>
      <c r="Z119" s="33"/>
      <c r="AA119" s="33"/>
      <c r="AB119" s="34"/>
      <c r="AC119" s="34"/>
      <c r="AD119" s="34"/>
      <c r="AE119" s="34"/>
      <c r="AF119" s="34"/>
      <c r="AG119" s="34"/>
      <c r="AH119" s="34"/>
      <c r="AI119" s="34"/>
    </row>
    <row r="120" spans="1:35">
      <c r="A120" s="32">
        <v>32910</v>
      </c>
      <c r="B120" s="30" t="s">
        <v>487</v>
      </c>
      <c r="C120" s="30">
        <v>45536024</v>
      </c>
      <c r="D120" s="31">
        <v>36132586</v>
      </c>
      <c r="E120" s="31">
        <v>0</v>
      </c>
      <c r="F120" s="31">
        <v>0</v>
      </c>
      <c r="G120" s="31">
        <v>0</v>
      </c>
      <c r="H120" s="31">
        <v>1996200</v>
      </c>
      <c r="I120" s="31">
        <f t="shared" si="3"/>
        <v>1996200</v>
      </c>
      <c r="J120" s="31"/>
      <c r="K120" s="31">
        <v>2590773</v>
      </c>
      <c r="L120" s="31">
        <v>13428</v>
      </c>
      <c r="M120" s="31">
        <v>9950749</v>
      </c>
      <c r="N120" s="31">
        <v>0</v>
      </c>
      <c r="O120" s="31">
        <f t="shared" si="4"/>
        <v>12554950</v>
      </c>
      <c r="P120" s="31"/>
      <c r="Q120" s="31">
        <f t="shared" si="5"/>
        <v>1791396</v>
      </c>
      <c r="R120" s="31">
        <v>399236</v>
      </c>
      <c r="S120" s="31">
        <v>2190632</v>
      </c>
      <c r="T120" s="33"/>
      <c r="U120" s="33"/>
      <c r="V120" s="33"/>
      <c r="W120" s="33"/>
      <c r="X120" s="33"/>
      <c r="Y120" s="33"/>
      <c r="Z120" s="33"/>
      <c r="AA120" s="33"/>
      <c r="AB120" s="34"/>
      <c r="AC120" s="34"/>
      <c r="AD120" s="34"/>
      <c r="AE120" s="34"/>
      <c r="AF120" s="34"/>
      <c r="AG120" s="34"/>
      <c r="AH120" s="34"/>
      <c r="AI120" s="34"/>
    </row>
    <row r="121" spans="1:35">
      <c r="A121" s="32">
        <v>32920</v>
      </c>
      <c r="B121" s="30" t="s">
        <v>488</v>
      </c>
      <c r="C121" s="30">
        <v>37359877</v>
      </c>
      <c r="D121" s="31">
        <v>30270973</v>
      </c>
      <c r="E121" s="31">
        <v>0</v>
      </c>
      <c r="F121" s="31">
        <v>0</v>
      </c>
      <c r="G121" s="31">
        <v>0</v>
      </c>
      <c r="H121" s="31">
        <v>2288770</v>
      </c>
      <c r="I121" s="31">
        <f t="shared" si="3"/>
        <v>2288770</v>
      </c>
      <c r="J121" s="31"/>
      <c r="K121" s="31">
        <v>2170484</v>
      </c>
      <c r="L121" s="31">
        <v>11250</v>
      </c>
      <c r="M121" s="31">
        <v>8336488</v>
      </c>
      <c r="N121" s="31">
        <v>0</v>
      </c>
      <c r="O121" s="31">
        <f t="shared" si="4"/>
        <v>10518222</v>
      </c>
      <c r="P121" s="31"/>
      <c r="Q121" s="31">
        <f t="shared" si="5"/>
        <v>1500786</v>
      </c>
      <c r="R121" s="31">
        <v>457753</v>
      </c>
      <c r="S121" s="31">
        <v>1958539</v>
      </c>
      <c r="T121" s="33"/>
      <c r="U121" s="33"/>
      <c r="V121" s="33"/>
      <c r="W121" s="33"/>
      <c r="X121" s="33"/>
      <c r="Y121" s="33"/>
      <c r="Z121" s="33"/>
      <c r="AA121" s="33"/>
      <c r="AB121" s="34"/>
      <c r="AC121" s="34"/>
      <c r="AD121" s="34"/>
      <c r="AE121" s="34"/>
      <c r="AF121" s="34"/>
      <c r="AG121" s="34"/>
      <c r="AH121" s="34"/>
      <c r="AI121" s="34"/>
    </row>
    <row r="122" spans="1:35">
      <c r="A122" s="32">
        <v>33000</v>
      </c>
      <c r="B122" s="30" t="s">
        <v>489</v>
      </c>
      <c r="C122" s="30">
        <v>96638459</v>
      </c>
      <c r="D122" s="31">
        <v>74143671</v>
      </c>
      <c r="E122" s="31">
        <v>0</v>
      </c>
      <c r="F122" s="31">
        <v>0</v>
      </c>
      <c r="G122" s="31">
        <v>0</v>
      </c>
      <c r="H122" s="31">
        <v>1286575</v>
      </c>
      <c r="I122" s="31">
        <f t="shared" si="3"/>
        <v>1286575</v>
      </c>
      <c r="J122" s="31"/>
      <c r="K122" s="31">
        <v>5316238</v>
      </c>
      <c r="L122" s="31">
        <v>27555</v>
      </c>
      <c r="M122" s="31">
        <v>20418828</v>
      </c>
      <c r="N122" s="31">
        <v>0</v>
      </c>
      <c r="O122" s="31">
        <f t="shared" si="4"/>
        <v>25762621</v>
      </c>
      <c r="P122" s="31"/>
      <c r="Q122" s="31">
        <f t="shared" si="5"/>
        <v>3675924</v>
      </c>
      <c r="R122" s="31">
        <v>257317</v>
      </c>
      <c r="S122" s="31">
        <v>3933241</v>
      </c>
      <c r="T122" s="33"/>
      <c r="U122" s="33"/>
      <c r="V122" s="33"/>
      <c r="W122" s="33"/>
      <c r="X122" s="33"/>
      <c r="Y122" s="33"/>
      <c r="Z122" s="33"/>
      <c r="AA122" s="33"/>
      <c r="AB122" s="34"/>
      <c r="AC122" s="34"/>
      <c r="AD122" s="34"/>
      <c r="AE122" s="34"/>
      <c r="AF122" s="34"/>
      <c r="AG122" s="34"/>
      <c r="AH122" s="34"/>
      <c r="AI122" s="34"/>
    </row>
    <row r="123" spans="1:35">
      <c r="A123" s="32">
        <v>33001</v>
      </c>
      <c r="B123" s="30" t="s">
        <v>490</v>
      </c>
      <c r="C123" s="30">
        <v>2571662</v>
      </c>
      <c r="D123" s="31">
        <v>2135878</v>
      </c>
      <c r="E123" s="31">
        <v>0</v>
      </c>
      <c r="F123" s="31">
        <v>0</v>
      </c>
      <c r="G123" s="31">
        <v>0</v>
      </c>
      <c r="H123" s="31">
        <v>215660</v>
      </c>
      <c r="I123" s="31">
        <f t="shared" si="3"/>
        <v>215660</v>
      </c>
      <c r="J123" s="31"/>
      <c r="K123" s="31">
        <v>153146</v>
      </c>
      <c r="L123" s="31">
        <v>794</v>
      </c>
      <c r="M123" s="31">
        <v>588211</v>
      </c>
      <c r="N123" s="31">
        <v>0</v>
      </c>
      <c r="O123" s="31">
        <f t="shared" si="4"/>
        <v>742151</v>
      </c>
      <c r="P123" s="31"/>
      <c r="Q123" s="31">
        <f t="shared" si="5"/>
        <v>105893</v>
      </c>
      <c r="R123" s="31">
        <v>43131</v>
      </c>
      <c r="S123" s="31">
        <v>149024</v>
      </c>
      <c r="T123" s="33"/>
      <c r="U123" s="33"/>
      <c r="V123" s="33"/>
      <c r="W123" s="33"/>
      <c r="X123" s="33"/>
      <c r="Y123" s="33"/>
      <c r="Z123" s="33"/>
      <c r="AA123" s="33"/>
      <c r="AB123" s="34"/>
      <c r="AC123" s="34"/>
      <c r="AD123" s="34"/>
      <c r="AE123" s="34"/>
      <c r="AF123" s="34"/>
      <c r="AG123" s="34"/>
      <c r="AH123" s="34"/>
      <c r="AI123" s="34"/>
    </row>
    <row r="124" spans="1:35">
      <c r="A124" s="32">
        <v>33027</v>
      </c>
      <c r="B124" s="30" t="s">
        <v>491</v>
      </c>
      <c r="C124" s="30">
        <v>9938112</v>
      </c>
      <c r="D124" s="31">
        <v>8646125</v>
      </c>
      <c r="E124" s="31">
        <v>0</v>
      </c>
      <c r="F124" s="31">
        <v>0</v>
      </c>
      <c r="G124" s="31">
        <v>0</v>
      </c>
      <c r="H124" s="31">
        <v>1226030</v>
      </c>
      <c r="I124" s="31">
        <f t="shared" si="3"/>
        <v>1226030</v>
      </c>
      <c r="J124" s="31"/>
      <c r="K124" s="31">
        <v>619943</v>
      </c>
      <c r="L124" s="31">
        <v>3213</v>
      </c>
      <c r="M124" s="31">
        <v>2381103</v>
      </c>
      <c r="N124" s="31">
        <v>0</v>
      </c>
      <c r="O124" s="31">
        <f t="shared" si="4"/>
        <v>3004259</v>
      </c>
      <c r="P124" s="31"/>
      <c r="Q124" s="31">
        <f t="shared" si="5"/>
        <v>428661</v>
      </c>
      <c r="R124" s="31">
        <v>245205</v>
      </c>
      <c r="S124" s="31">
        <v>673866</v>
      </c>
      <c r="T124" s="33"/>
      <c r="U124" s="33"/>
      <c r="V124" s="33"/>
      <c r="W124" s="33"/>
      <c r="X124" s="33"/>
      <c r="Y124" s="33"/>
      <c r="Z124" s="33"/>
      <c r="AA124" s="33"/>
      <c r="AB124" s="34"/>
      <c r="AC124" s="34"/>
      <c r="AD124" s="34"/>
      <c r="AE124" s="34"/>
      <c r="AF124" s="34"/>
      <c r="AG124" s="34"/>
      <c r="AH124" s="34"/>
      <c r="AI124" s="34"/>
    </row>
    <row r="125" spans="1:35">
      <c r="A125" s="32">
        <v>33100</v>
      </c>
      <c r="B125" s="30" t="s">
        <v>492</v>
      </c>
      <c r="C125" s="30">
        <v>138163312</v>
      </c>
      <c r="D125" s="31">
        <v>105778285</v>
      </c>
      <c r="E125" s="31">
        <v>0</v>
      </c>
      <c r="F125" s="31">
        <v>0</v>
      </c>
      <c r="G125" s="31">
        <v>0</v>
      </c>
      <c r="H125" s="31">
        <v>1699420</v>
      </c>
      <c r="I125" s="31">
        <f t="shared" si="3"/>
        <v>1699420</v>
      </c>
      <c r="J125" s="31"/>
      <c r="K125" s="31">
        <v>7584498</v>
      </c>
      <c r="L125" s="31">
        <v>39312</v>
      </c>
      <c r="M125" s="31">
        <v>29130857</v>
      </c>
      <c r="N125" s="31">
        <v>0</v>
      </c>
      <c r="O125" s="31">
        <f t="shared" si="4"/>
        <v>36754667</v>
      </c>
      <c r="P125" s="31"/>
      <c r="Q125" s="31">
        <f t="shared" si="5"/>
        <v>5244318</v>
      </c>
      <c r="R125" s="31">
        <v>339887</v>
      </c>
      <c r="S125" s="31">
        <v>5584205</v>
      </c>
      <c r="T125" s="33"/>
      <c r="U125" s="33"/>
      <c r="V125" s="33"/>
      <c r="W125" s="33"/>
      <c r="X125" s="33"/>
      <c r="Y125" s="33"/>
      <c r="Z125" s="33"/>
      <c r="AA125" s="33"/>
      <c r="AB125" s="34"/>
      <c r="AC125" s="34"/>
      <c r="AD125" s="34"/>
      <c r="AE125" s="34"/>
      <c r="AF125" s="34"/>
      <c r="AG125" s="34"/>
      <c r="AH125" s="34"/>
      <c r="AI125" s="34"/>
    </row>
    <row r="126" spans="1:35">
      <c r="A126" s="32">
        <v>33105</v>
      </c>
      <c r="B126" s="30" t="s">
        <v>493</v>
      </c>
      <c r="C126" s="30">
        <v>15531174</v>
      </c>
      <c r="D126" s="31">
        <v>11246954</v>
      </c>
      <c r="E126" s="31">
        <v>0</v>
      </c>
      <c r="F126" s="31">
        <v>0</v>
      </c>
      <c r="G126" s="31">
        <v>0</v>
      </c>
      <c r="H126" s="31">
        <v>0</v>
      </c>
      <c r="I126" s="31">
        <f t="shared" si="3"/>
        <v>0</v>
      </c>
      <c r="J126" s="31"/>
      <c r="K126" s="31">
        <v>806427</v>
      </c>
      <c r="L126" s="31">
        <v>4180</v>
      </c>
      <c r="M126" s="31">
        <v>3097360</v>
      </c>
      <c r="N126" s="31">
        <v>486990</v>
      </c>
      <c r="O126" s="31">
        <f t="shared" si="4"/>
        <v>4394957</v>
      </c>
      <c r="P126" s="31"/>
      <c r="Q126" s="31">
        <f t="shared" si="5"/>
        <v>557606</v>
      </c>
      <c r="R126" s="31">
        <v>-97400</v>
      </c>
      <c r="S126" s="31">
        <v>460206</v>
      </c>
      <c r="T126" s="33"/>
      <c r="U126" s="33"/>
      <c r="V126" s="33"/>
      <c r="W126" s="33"/>
      <c r="X126" s="33"/>
      <c r="Y126" s="33"/>
      <c r="Z126" s="33"/>
      <c r="AA126" s="33"/>
      <c r="AB126" s="34"/>
      <c r="AC126" s="34"/>
      <c r="AD126" s="34"/>
      <c r="AE126" s="34"/>
      <c r="AF126" s="34"/>
      <c r="AG126" s="34"/>
      <c r="AH126" s="34"/>
      <c r="AI126" s="34"/>
    </row>
    <row r="127" spans="1:35">
      <c r="A127" s="32">
        <v>33200</v>
      </c>
      <c r="B127" s="30" t="s">
        <v>494</v>
      </c>
      <c r="C127" s="30">
        <v>603001942</v>
      </c>
      <c r="D127" s="31">
        <v>468027345</v>
      </c>
      <c r="E127" s="31">
        <v>0</v>
      </c>
      <c r="F127" s="31">
        <v>0</v>
      </c>
      <c r="G127" s="31">
        <v>0</v>
      </c>
      <c r="H127" s="31">
        <v>13827995</v>
      </c>
      <c r="I127" s="31">
        <f t="shared" si="3"/>
        <v>13827995</v>
      </c>
      <c r="J127" s="31"/>
      <c r="K127" s="31">
        <v>33558422</v>
      </c>
      <c r="L127" s="31">
        <v>173939</v>
      </c>
      <c r="M127" s="31">
        <v>128892594</v>
      </c>
      <c r="N127" s="31">
        <v>0</v>
      </c>
      <c r="O127" s="31">
        <f t="shared" si="4"/>
        <v>162624955</v>
      </c>
      <c r="P127" s="31"/>
      <c r="Q127" s="31">
        <f t="shared" si="5"/>
        <v>23204045</v>
      </c>
      <c r="R127" s="31">
        <v>2765595</v>
      </c>
      <c r="S127" s="31">
        <v>25969640</v>
      </c>
      <c r="T127" s="33"/>
      <c r="U127" s="33"/>
      <c r="V127" s="33"/>
      <c r="W127" s="33"/>
      <c r="X127" s="33"/>
      <c r="Y127" s="33"/>
      <c r="Z127" s="33"/>
      <c r="AA127" s="33"/>
      <c r="AB127" s="34"/>
      <c r="AC127" s="34"/>
      <c r="AD127" s="34"/>
      <c r="AE127" s="34"/>
      <c r="AF127" s="34"/>
      <c r="AG127" s="34"/>
      <c r="AH127" s="34"/>
      <c r="AI127" s="34"/>
    </row>
    <row r="128" spans="1:35">
      <c r="A128" s="32">
        <v>33202</v>
      </c>
      <c r="B128" s="30" t="s">
        <v>495</v>
      </c>
      <c r="C128" s="30">
        <v>7214591</v>
      </c>
      <c r="D128" s="31">
        <v>6941474</v>
      </c>
      <c r="E128" s="31">
        <v>0</v>
      </c>
      <c r="F128" s="31">
        <v>0</v>
      </c>
      <c r="G128" s="31">
        <v>0</v>
      </c>
      <c r="H128" s="31">
        <v>1627260</v>
      </c>
      <c r="I128" s="31">
        <f t="shared" si="3"/>
        <v>1627260</v>
      </c>
      <c r="J128" s="31"/>
      <c r="K128" s="31">
        <v>497716</v>
      </c>
      <c r="L128" s="31">
        <v>2580</v>
      </c>
      <c r="M128" s="31">
        <v>1911650</v>
      </c>
      <c r="N128" s="31">
        <v>0</v>
      </c>
      <c r="O128" s="31">
        <f t="shared" si="4"/>
        <v>2411946</v>
      </c>
      <c r="P128" s="31"/>
      <c r="Q128" s="31">
        <f t="shared" si="5"/>
        <v>344147</v>
      </c>
      <c r="R128" s="31">
        <v>325452</v>
      </c>
      <c r="S128" s="31">
        <v>669599</v>
      </c>
      <c r="T128" s="33"/>
      <c r="U128" s="33"/>
      <c r="V128" s="33"/>
      <c r="W128" s="33"/>
      <c r="X128" s="33"/>
      <c r="Y128" s="33"/>
      <c r="Z128" s="33"/>
      <c r="AA128" s="33"/>
      <c r="AB128" s="34"/>
      <c r="AC128" s="34"/>
      <c r="AD128" s="34"/>
      <c r="AE128" s="34"/>
      <c r="AF128" s="34"/>
      <c r="AG128" s="34"/>
      <c r="AH128" s="34"/>
      <c r="AI128" s="34"/>
    </row>
    <row r="129" spans="1:35">
      <c r="A129" s="32">
        <v>33203</v>
      </c>
      <c r="B129" s="30" t="s">
        <v>496</v>
      </c>
      <c r="C129" s="30">
        <v>4992073</v>
      </c>
      <c r="D129" s="31">
        <v>4006932</v>
      </c>
      <c r="E129" s="31">
        <v>0</v>
      </c>
      <c r="F129" s="31">
        <v>0</v>
      </c>
      <c r="G129" s="31">
        <v>0</v>
      </c>
      <c r="H129" s="31">
        <v>250315</v>
      </c>
      <c r="I129" s="31">
        <f t="shared" si="3"/>
        <v>250315</v>
      </c>
      <c r="J129" s="31"/>
      <c r="K129" s="31">
        <v>287304</v>
      </c>
      <c r="L129" s="31">
        <v>1489</v>
      </c>
      <c r="M129" s="31">
        <v>1103491</v>
      </c>
      <c r="N129" s="31">
        <v>0</v>
      </c>
      <c r="O129" s="31">
        <f t="shared" si="4"/>
        <v>1392284</v>
      </c>
      <c r="P129" s="31"/>
      <c r="Q129" s="31">
        <f t="shared" si="5"/>
        <v>198657</v>
      </c>
      <c r="R129" s="31">
        <v>50063</v>
      </c>
      <c r="S129" s="31">
        <v>248720</v>
      </c>
      <c r="T129" s="33"/>
      <c r="U129" s="33"/>
      <c r="V129" s="33"/>
      <c r="W129" s="33"/>
      <c r="X129" s="33"/>
      <c r="Y129" s="33"/>
      <c r="Z129" s="33"/>
      <c r="AA129" s="33"/>
      <c r="AB129" s="34"/>
      <c r="AC129" s="34"/>
      <c r="AD129" s="34"/>
      <c r="AE129" s="34"/>
      <c r="AF129" s="34"/>
      <c r="AG129" s="34"/>
      <c r="AH129" s="34"/>
      <c r="AI129" s="34"/>
    </row>
    <row r="130" spans="1:35">
      <c r="A130" s="32">
        <v>33204</v>
      </c>
      <c r="B130" s="30" t="s">
        <v>497</v>
      </c>
      <c r="C130" s="30">
        <v>17614820</v>
      </c>
      <c r="D130" s="31">
        <v>14468414</v>
      </c>
      <c r="E130" s="31">
        <v>0</v>
      </c>
      <c r="F130" s="31">
        <v>0</v>
      </c>
      <c r="G130" s="31">
        <v>0</v>
      </c>
      <c r="H130" s="31">
        <v>1230005</v>
      </c>
      <c r="I130" s="31">
        <f t="shared" si="3"/>
        <v>1230005</v>
      </c>
      <c r="J130" s="31"/>
      <c r="K130" s="31">
        <v>1037412</v>
      </c>
      <c r="L130" s="31">
        <v>5377</v>
      </c>
      <c r="M130" s="31">
        <v>3984535</v>
      </c>
      <c r="N130" s="31">
        <v>0</v>
      </c>
      <c r="O130" s="31">
        <f t="shared" si="4"/>
        <v>5027324</v>
      </c>
      <c r="P130" s="31"/>
      <c r="Q130" s="31">
        <f t="shared" si="5"/>
        <v>717321</v>
      </c>
      <c r="R130" s="31">
        <v>246004</v>
      </c>
      <c r="S130" s="31">
        <v>963325</v>
      </c>
      <c r="T130" s="33"/>
      <c r="U130" s="33"/>
      <c r="V130" s="33"/>
      <c r="W130" s="33"/>
      <c r="X130" s="33"/>
      <c r="Y130" s="33"/>
      <c r="Z130" s="33"/>
      <c r="AA130" s="33"/>
      <c r="AB130" s="34"/>
      <c r="AC130" s="34"/>
      <c r="AD130" s="34"/>
      <c r="AE130" s="34"/>
      <c r="AF130" s="34"/>
      <c r="AG130" s="34"/>
      <c r="AH130" s="34"/>
      <c r="AI130" s="34"/>
    </row>
    <row r="131" spans="1:35">
      <c r="A131" s="32">
        <v>33205</v>
      </c>
      <c r="B131" s="30" t="s">
        <v>498</v>
      </c>
      <c r="C131" s="30">
        <v>48649784</v>
      </c>
      <c r="D131" s="31">
        <v>35343440</v>
      </c>
      <c r="E131" s="31">
        <v>0</v>
      </c>
      <c r="F131" s="31">
        <v>0</v>
      </c>
      <c r="G131" s="31">
        <v>0</v>
      </c>
      <c r="H131" s="31">
        <v>0</v>
      </c>
      <c r="I131" s="31">
        <f t="shared" si="3"/>
        <v>0</v>
      </c>
      <c r="J131" s="31"/>
      <c r="K131" s="31">
        <v>2534190</v>
      </c>
      <c r="L131" s="31">
        <v>13135</v>
      </c>
      <c r="M131" s="31">
        <v>9733422</v>
      </c>
      <c r="N131" s="31">
        <v>1374235</v>
      </c>
      <c r="O131" s="31">
        <f t="shared" si="4"/>
        <v>13654982</v>
      </c>
      <c r="P131" s="31"/>
      <c r="Q131" s="31">
        <f t="shared" si="5"/>
        <v>1752271</v>
      </c>
      <c r="R131" s="31">
        <v>-274850</v>
      </c>
      <c r="S131" s="31">
        <v>1477421</v>
      </c>
      <c r="T131" s="33"/>
      <c r="U131" s="33"/>
      <c r="V131" s="33"/>
      <c r="W131" s="33"/>
      <c r="X131" s="33"/>
      <c r="Y131" s="33"/>
      <c r="Z131" s="33"/>
      <c r="AA131" s="33"/>
      <c r="AB131" s="34"/>
      <c r="AC131" s="34"/>
      <c r="AD131" s="34"/>
      <c r="AE131" s="34"/>
      <c r="AF131" s="34"/>
      <c r="AG131" s="34"/>
      <c r="AH131" s="34"/>
      <c r="AI131" s="34"/>
    </row>
    <row r="132" spans="1:35">
      <c r="A132" s="32">
        <v>33206</v>
      </c>
      <c r="B132" s="30" t="s">
        <v>499</v>
      </c>
      <c r="C132" s="30">
        <v>3975469</v>
      </c>
      <c r="D132" s="31">
        <v>3308308</v>
      </c>
      <c r="E132" s="31">
        <v>0</v>
      </c>
      <c r="F132" s="31">
        <v>0</v>
      </c>
      <c r="G132" s="31">
        <v>0</v>
      </c>
      <c r="H132" s="31">
        <v>340795</v>
      </c>
      <c r="I132" s="31">
        <f t="shared" si="3"/>
        <v>340795</v>
      </c>
      <c r="J132" s="31"/>
      <c r="K132" s="31">
        <v>237212</v>
      </c>
      <c r="L132" s="31">
        <v>1230</v>
      </c>
      <c r="M132" s="31">
        <v>911093</v>
      </c>
      <c r="N132" s="31">
        <v>0</v>
      </c>
      <c r="O132" s="31">
        <f t="shared" si="4"/>
        <v>1149535</v>
      </c>
      <c r="P132" s="31"/>
      <c r="Q132" s="31">
        <f t="shared" si="5"/>
        <v>164021</v>
      </c>
      <c r="R132" s="31">
        <v>68160</v>
      </c>
      <c r="S132" s="31">
        <v>232181</v>
      </c>
      <c r="T132" s="33"/>
      <c r="U132" s="33"/>
      <c r="V132" s="33"/>
      <c r="W132" s="33"/>
      <c r="X132" s="33"/>
      <c r="Y132" s="33"/>
      <c r="Z132" s="33"/>
      <c r="AA132" s="33"/>
      <c r="AB132" s="34"/>
      <c r="AC132" s="34"/>
      <c r="AD132" s="34"/>
      <c r="AE132" s="34"/>
      <c r="AF132" s="34"/>
      <c r="AG132" s="34"/>
      <c r="AH132" s="34"/>
      <c r="AI132" s="34"/>
    </row>
    <row r="133" spans="1:35">
      <c r="A133" s="32">
        <v>33207</v>
      </c>
      <c r="B133" s="30" t="s">
        <v>500</v>
      </c>
      <c r="C133" s="30">
        <v>8157012</v>
      </c>
      <c r="D133" s="31">
        <v>9486827</v>
      </c>
      <c r="E133" s="31">
        <v>0</v>
      </c>
      <c r="F133" s="31">
        <v>0</v>
      </c>
      <c r="G133" s="31">
        <v>0</v>
      </c>
      <c r="H133" s="31">
        <v>3614020</v>
      </c>
      <c r="I133" s="31">
        <f t="shared" si="3"/>
        <v>3614020</v>
      </c>
      <c r="J133" s="31"/>
      <c r="K133" s="31">
        <v>680223</v>
      </c>
      <c r="L133" s="31">
        <v>3526</v>
      </c>
      <c r="M133" s="31">
        <v>2612629</v>
      </c>
      <c r="N133" s="31">
        <v>0</v>
      </c>
      <c r="O133" s="31">
        <f t="shared" si="4"/>
        <v>3296378</v>
      </c>
      <c r="P133" s="31"/>
      <c r="Q133" s="31">
        <f t="shared" si="5"/>
        <v>470342</v>
      </c>
      <c r="R133" s="31">
        <v>722804</v>
      </c>
      <c r="S133" s="31">
        <v>1193146</v>
      </c>
      <c r="T133" s="33"/>
      <c r="U133" s="33"/>
      <c r="V133" s="33"/>
      <c r="W133" s="33"/>
      <c r="X133" s="33"/>
      <c r="Y133" s="33"/>
      <c r="Z133" s="33"/>
      <c r="AA133" s="33"/>
      <c r="AB133" s="34"/>
      <c r="AC133" s="34"/>
      <c r="AD133" s="34"/>
      <c r="AE133" s="34"/>
      <c r="AF133" s="34"/>
      <c r="AG133" s="34"/>
      <c r="AH133" s="34"/>
      <c r="AI133" s="34"/>
    </row>
    <row r="134" spans="1:35">
      <c r="A134" s="32">
        <v>33208</v>
      </c>
      <c r="B134" s="30" t="s">
        <v>501</v>
      </c>
      <c r="C134" s="30">
        <v>1303837</v>
      </c>
      <c r="D134" s="31">
        <v>895903</v>
      </c>
      <c r="E134" s="31">
        <v>0</v>
      </c>
      <c r="F134" s="31">
        <v>0</v>
      </c>
      <c r="G134" s="31">
        <v>0</v>
      </c>
      <c r="H134" s="31">
        <v>0</v>
      </c>
      <c r="I134" s="31">
        <f t="shared" si="3"/>
        <v>0</v>
      </c>
      <c r="J134" s="31"/>
      <c r="K134" s="31">
        <v>64238</v>
      </c>
      <c r="L134" s="31">
        <v>333</v>
      </c>
      <c r="M134" s="31">
        <v>246728</v>
      </c>
      <c r="N134" s="31">
        <v>112295</v>
      </c>
      <c r="O134" s="31">
        <f t="shared" si="4"/>
        <v>423594</v>
      </c>
      <c r="P134" s="31"/>
      <c r="Q134" s="31">
        <f t="shared" si="5"/>
        <v>44417</v>
      </c>
      <c r="R134" s="31">
        <v>-22454</v>
      </c>
      <c r="S134" s="31">
        <v>21963</v>
      </c>
      <c r="T134" s="33"/>
      <c r="U134" s="33"/>
      <c r="V134" s="33"/>
      <c r="W134" s="33"/>
      <c r="X134" s="33"/>
      <c r="Y134" s="33"/>
      <c r="Z134" s="33"/>
      <c r="AA134" s="33"/>
      <c r="AB134" s="34"/>
      <c r="AC134" s="34"/>
      <c r="AD134" s="34"/>
      <c r="AE134" s="34"/>
      <c r="AF134" s="34"/>
      <c r="AG134" s="34"/>
      <c r="AH134" s="34"/>
      <c r="AI134" s="34"/>
    </row>
    <row r="135" spans="1:35">
      <c r="A135" s="32">
        <v>33209</v>
      </c>
      <c r="B135" s="30" t="s">
        <v>502</v>
      </c>
      <c r="C135" s="30">
        <v>3006485</v>
      </c>
      <c r="D135" s="31">
        <v>2453128</v>
      </c>
      <c r="E135" s="31">
        <v>0</v>
      </c>
      <c r="F135" s="31">
        <v>0</v>
      </c>
      <c r="G135" s="31">
        <v>0</v>
      </c>
      <c r="H135" s="31">
        <v>195065</v>
      </c>
      <c r="I135" s="31">
        <f t="shared" si="3"/>
        <v>195065</v>
      </c>
      <c r="J135" s="31"/>
      <c r="K135" s="31">
        <v>175894</v>
      </c>
      <c r="L135" s="31">
        <v>912</v>
      </c>
      <c r="M135" s="31">
        <v>675580</v>
      </c>
      <c r="N135" s="31">
        <v>0</v>
      </c>
      <c r="O135" s="31">
        <f t="shared" si="4"/>
        <v>852386</v>
      </c>
      <c r="P135" s="31"/>
      <c r="Q135" s="31">
        <f t="shared" si="5"/>
        <v>121622</v>
      </c>
      <c r="R135" s="31">
        <v>39013</v>
      </c>
      <c r="S135" s="31">
        <v>160635</v>
      </c>
      <c r="T135" s="33"/>
      <c r="U135" s="33"/>
      <c r="V135" s="33"/>
      <c r="W135" s="33"/>
      <c r="X135" s="33"/>
      <c r="Y135" s="33"/>
      <c r="Z135" s="33"/>
      <c r="AA135" s="33"/>
      <c r="AB135" s="34"/>
      <c r="AC135" s="34"/>
      <c r="AD135" s="34"/>
      <c r="AE135" s="34"/>
      <c r="AF135" s="34"/>
      <c r="AG135" s="34"/>
      <c r="AH135" s="34"/>
      <c r="AI135" s="34"/>
    </row>
    <row r="136" spans="1:35">
      <c r="A136" s="32">
        <v>33300</v>
      </c>
      <c r="B136" s="30" t="s">
        <v>503</v>
      </c>
      <c r="C136" s="30">
        <v>86919463</v>
      </c>
      <c r="D136" s="31">
        <v>67632801</v>
      </c>
      <c r="E136" s="31">
        <v>0</v>
      </c>
      <c r="F136" s="31">
        <v>0</v>
      </c>
      <c r="G136" s="31">
        <v>0</v>
      </c>
      <c r="H136" s="31">
        <v>2296410</v>
      </c>
      <c r="I136" s="31">
        <f t="shared" ref="I136:I199" si="6">SUM(E136:H136)</f>
        <v>2296410</v>
      </c>
      <c r="J136" s="31"/>
      <c r="K136" s="31">
        <v>4849396</v>
      </c>
      <c r="L136" s="31">
        <v>25135</v>
      </c>
      <c r="M136" s="31">
        <v>18625765</v>
      </c>
      <c r="N136" s="31">
        <v>0</v>
      </c>
      <c r="O136" s="31">
        <f t="shared" ref="O136:O199" si="7">SUM(K136:N136)</f>
        <v>23500296</v>
      </c>
      <c r="P136" s="31"/>
      <c r="Q136" s="31">
        <f t="shared" ref="Q136:Q199" si="8">S136-R136</f>
        <v>3353126</v>
      </c>
      <c r="R136" s="31">
        <v>459278</v>
      </c>
      <c r="S136" s="31">
        <v>3812404</v>
      </c>
      <c r="T136" s="33"/>
      <c r="U136" s="33"/>
      <c r="V136" s="33"/>
      <c r="W136" s="33"/>
      <c r="X136" s="33"/>
      <c r="Y136" s="33"/>
      <c r="Z136" s="33"/>
      <c r="AA136" s="33"/>
      <c r="AB136" s="34"/>
      <c r="AC136" s="34"/>
      <c r="AD136" s="34"/>
      <c r="AE136" s="34"/>
      <c r="AF136" s="34"/>
      <c r="AG136" s="34"/>
      <c r="AH136" s="34"/>
      <c r="AI136" s="34"/>
    </row>
    <row r="137" spans="1:35">
      <c r="A137" s="32">
        <v>33305</v>
      </c>
      <c r="B137" s="30" t="s">
        <v>504</v>
      </c>
      <c r="C137" s="30">
        <v>22163784</v>
      </c>
      <c r="D137" s="31">
        <v>16162132</v>
      </c>
      <c r="E137" s="31">
        <v>0</v>
      </c>
      <c r="F137" s="31">
        <v>0</v>
      </c>
      <c r="G137" s="31">
        <v>0</v>
      </c>
      <c r="H137" s="31">
        <v>0</v>
      </c>
      <c r="I137" s="31">
        <f t="shared" si="6"/>
        <v>0</v>
      </c>
      <c r="J137" s="31"/>
      <c r="K137" s="31">
        <v>1158855</v>
      </c>
      <c r="L137" s="31">
        <v>6007</v>
      </c>
      <c r="M137" s="31">
        <v>4450977</v>
      </c>
      <c r="N137" s="31">
        <v>525545</v>
      </c>
      <c r="O137" s="31">
        <f t="shared" si="7"/>
        <v>6141384</v>
      </c>
      <c r="P137" s="31"/>
      <c r="Q137" s="31">
        <f t="shared" si="8"/>
        <v>801293</v>
      </c>
      <c r="R137" s="31">
        <v>-105105</v>
      </c>
      <c r="S137" s="31">
        <v>696188</v>
      </c>
      <c r="T137" s="33"/>
      <c r="U137" s="33"/>
      <c r="V137" s="33"/>
      <c r="W137" s="33"/>
      <c r="X137" s="33"/>
      <c r="Y137" s="33"/>
      <c r="Z137" s="33"/>
      <c r="AA137" s="33"/>
      <c r="AB137" s="34"/>
      <c r="AC137" s="34"/>
      <c r="AD137" s="34"/>
      <c r="AE137" s="34"/>
      <c r="AF137" s="34"/>
      <c r="AG137" s="34"/>
      <c r="AH137" s="34"/>
      <c r="AI137" s="34"/>
    </row>
    <row r="138" spans="1:35">
      <c r="A138" s="32">
        <v>33400</v>
      </c>
      <c r="B138" s="30" t="s">
        <v>505</v>
      </c>
      <c r="C138" s="30">
        <v>773027436</v>
      </c>
      <c r="D138" s="31">
        <v>611031994</v>
      </c>
      <c r="E138" s="31">
        <v>0</v>
      </c>
      <c r="F138" s="31">
        <v>0</v>
      </c>
      <c r="G138" s="31">
        <v>0</v>
      </c>
      <c r="H138" s="31">
        <v>30809690</v>
      </c>
      <c r="I138" s="31">
        <f t="shared" si="6"/>
        <v>30809690</v>
      </c>
      <c r="J138" s="31"/>
      <c r="K138" s="31">
        <v>43812118</v>
      </c>
      <c r="L138" s="31">
        <v>227086</v>
      </c>
      <c r="M138" s="31">
        <v>168275421</v>
      </c>
      <c r="N138" s="31">
        <v>0</v>
      </c>
      <c r="O138" s="31">
        <f t="shared" si="7"/>
        <v>212314625</v>
      </c>
      <c r="P138" s="31"/>
      <c r="Q138" s="31">
        <f t="shared" si="8"/>
        <v>30293985</v>
      </c>
      <c r="R138" s="31">
        <v>6161940</v>
      </c>
      <c r="S138" s="31">
        <v>36455925</v>
      </c>
      <c r="T138" s="33"/>
      <c r="U138" s="33"/>
      <c r="V138" s="33"/>
      <c r="W138" s="33"/>
      <c r="X138" s="33"/>
      <c r="Y138" s="33"/>
      <c r="Z138" s="33"/>
      <c r="AA138" s="33"/>
      <c r="AB138" s="34"/>
      <c r="AC138" s="34"/>
      <c r="AD138" s="34"/>
      <c r="AE138" s="34"/>
      <c r="AF138" s="34"/>
      <c r="AG138" s="34"/>
      <c r="AH138" s="34"/>
      <c r="AI138" s="34"/>
    </row>
    <row r="139" spans="1:35">
      <c r="A139" s="32">
        <v>33402</v>
      </c>
      <c r="B139" s="30" t="s">
        <v>506</v>
      </c>
      <c r="C139" s="30">
        <v>6115074</v>
      </c>
      <c r="D139" s="31">
        <v>4960057</v>
      </c>
      <c r="E139" s="31">
        <v>0</v>
      </c>
      <c r="F139" s="31">
        <v>0</v>
      </c>
      <c r="G139" s="31">
        <v>0</v>
      </c>
      <c r="H139" s="31">
        <v>369930</v>
      </c>
      <c r="I139" s="31">
        <f t="shared" si="6"/>
        <v>369930</v>
      </c>
      <c r="J139" s="31"/>
      <c r="K139" s="31">
        <v>355645</v>
      </c>
      <c r="L139" s="31">
        <v>1843</v>
      </c>
      <c r="M139" s="31">
        <v>1365977</v>
      </c>
      <c r="N139" s="31">
        <v>0</v>
      </c>
      <c r="O139" s="31">
        <f t="shared" si="7"/>
        <v>1723465</v>
      </c>
      <c r="P139" s="31"/>
      <c r="Q139" s="31">
        <f t="shared" si="8"/>
        <v>245912</v>
      </c>
      <c r="R139" s="31">
        <v>73985</v>
      </c>
      <c r="S139" s="31">
        <v>319897</v>
      </c>
      <c r="T139" s="33"/>
      <c r="U139" s="33"/>
      <c r="V139" s="33"/>
      <c r="W139" s="33"/>
      <c r="X139" s="33"/>
      <c r="Y139" s="33"/>
      <c r="Z139" s="33"/>
      <c r="AA139" s="33"/>
      <c r="AB139" s="34"/>
      <c r="AC139" s="34"/>
      <c r="AD139" s="34"/>
      <c r="AE139" s="34"/>
      <c r="AF139" s="34"/>
      <c r="AG139" s="34"/>
      <c r="AH139" s="34"/>
      <c r="AI139" s="34"/>
    </row>
    <row r="140" spans="1:35">
      <c r="A140" s="32">
        <v>33405</v>
      </c>
      <c r="B140" s="30" t="s">
        <v>507</v>
      </c>
      <c r="C140" s="30">
        <v>77698256</v>
      </c>
      <c r="D140" s="31">
        <v>54530162</v>
      </c>
      <c r="E140" s="31">
        <v>0</v>
      </c>
      <c r="F140" s="31">
        <v>0</v>
      </c>
      <c r="G140" s="31">
        <v>0</v>
      </c>
      <c r="H140" s="31">
        <v>0</v>
      </c>
      <c r="I140" s="31">
        <f t="shared" si="6"/>
        <v>0</v>
      </c>
      <c r="J140" s="31"/>
      <c r="K140" s="31">
        <v>3909913</v>
      </c>
      <c r="L140" s="31">
        <v>20266</v>
      </c>
      <c r="M140" s="31">
        <v>15017358</v>
      </c>
      <c r="N140" s="31">
        <v>4299685</v>
      </c>
      <c r="O140" s="31">
        <f t="shared" si="7"/>
        <v>23247222</v>
      </c>
      <c r="P140" s="31"/>
      <c r="Q140" s="31">
        <f t="shared" si="8"/>
        <v>2703518</v>
      </c>
      <c r="R140" s="31">
        <v>-859940</v>
      </c>
      <c r="S140" s="31">
        <v>1843578</v>
      </c>
      <c r="T140" s="33"/>
      <c r="U140" s="33"/>
      <c r="V140" s="33"/>
      <c r="W140" s="33"/>
      <c r="X140" s="33"/>
      <c r="Y140" s="33"/>
      <c r="Z140" s="33"/>
      <c r="AA140" s="33"/>
      <c r="AB140" s="34"/>
      <c r="AC140" s="34"/>
      <c r="AD140" s="34"/>
      <c r="AE140" s="34"/>
      <c r="AF140" s="34"/>
      <c r="AG140" s="34"/>
      <c r="AH140" s="34"/>
      <c r="AI140" s="34"/>
    </row>
    <row r="141" spans="1:35">
      <c r="A141" s="32">
        <v>33500</v>
      </c>
      <c r="B141" s="30" t="s">
        <v>508</v>
      </c>
      <c r="C141" s="30">
        <v>129225268</v>
      </c>
      <c r="D141" s="31">
        <v>97501426</v>
      </c>
      <c r="E141" s="31">
        <v>0</v>
      </c>
      <c r="F141" s="31">
        <v>0</v>
      </c>
      <c r="G141" s="31">
        <v>0</v>
      </c>
      <c r="H141" s="31">
        <v>0</v>
      </c>
      <c r="I141" s="31">
        <f t="shared" si="6"/>
        <v>0</v>
      </c>
      <c r="J141" s="31"/>
      <c r="K141" s="31">
        <v>6991032</v>
      </c>
      <c r="L141" s="31">
        <v>36236</v>
      </c>
      <c r="M141" s="31">
        <v>26851448</v>
      </c>
      <c r="N141" s="31">
        <v>126505</v>
      </c>
      <c r="O141" s="31">
        <f t="shared" si="7"/>
        <v>34005221</v>
      </c>
      <c r="P141" s="31"/>
      <c r="Q141" s="31">
        <f t="shared" si="8"/>
        <v>4833964</v>
      </c>
      <c r="R141" s="31">
        <v>-25299</v>
      </c>
      <c r="S141" s="31">
        <v>4808665</v>
      </c>
      <c r="T141" s="33"/>
      <c r="U141" s="33"/>
      <c r="V141" s="33"/>
      <c r="W141" s="33"/>
      <c r="X141" s="33"/>
      <c r="Y141" s="33"/>
      <c r="Z141" s="33"/>
      <c r="AA141" s="33"/>
      <c r="AB141" s="34"/>
      <c r="AC141" s="34"/>
      <c r="AD141" s="34"/>
      <c r="AE141" s="34"/>
      <c r="AF141" s="34"/>
      <c r="AG141" s="34"/>
      <c r="AH141" s="34"/>
      <c r="AI141" s="34"/>
    </row>
    <row r="142" spans="1:35">
      <c r="A142" s="32">
        <v>33501</v>
      </c>
      <c r="B142" s="30" t="s">
        <v>509</v>
      </c>
      <c r="C142" s="30">
        <v>2683493</v>
      </c>
      <c r="D142" s="31">
        <v>2363943</v>
      </c>
      <c r="E142" s="31">
        <v>0</v>
      </c>
      <c r="F142" s="31">
        <v>0</v>
      </c>
      <c r="G142" s="31">
        <v>0</v>
      </c>
      <c r="H142" s="31">
        <v>367165</v>
      </c>
      <c r="I142" s="31">
        <f t="shared" si="6"/>
        <v>367165</v>
      </c>
      <c r="J142" s="31"/>
      <c r="K142" s="31">
        <v>169499</v>
      </c>
      <c r="L142" s="31">
        <v>879</v>
      </c>
      <c r="M142" s="31">
        <v>651019</v>
      </c>
      <c r="N142" s="31">
        <v>0</v>
      </c>
      <c r="O142" s="31">
        <f t="shared" si="7"/>
        <v>821397</v>
      </c>
      <c r="P142" s="31"/>
      <c r="Q142" s="31">
        <f t="shared" si="8"/>
        <v>117201</v>
      </c>
      <c r="R142" s="31">
        <v>73437</v>
      </c>
      <c r="S142" s="31">
        <v>190638</v>
      </c>
      <c r="T142" s="33"/>
      <c r="U142" s="33"/>
      <c r="V142" s="33"/>
      <c r="W142" s="33"/>
      <c r="X142" s="33"/>
      <c r="Y142" s="33"/>
      <c r="Z142" s="33"/>
      <c r="AA142" s="33"/>
      <c r="AB142" s="34"/>
      <c r="AC142" s="34"/>
      <c r="AD142" s="34"/>
      <c r="AE142" s="34"/>
      <c r="AF142" s="34"/>
      <c r="AG142" s="34"/>
      <c r="AH142" s="34"/>
      <c r="AI142" s="34"/>
    </row>
    <row r="143" spans="1:35">
      <c r="A143" s="32">
        <v>33600</v>
      </c>
      <c r="B143" s="30" t="s">
        <v>510</v>
      </c>
      <c r="C143" s="30">
        <v>409571482</v>
      </c>
      <c r="D143" s="31">
        <v>326892034</v>
      </c>
      <c r="E143" s="31">
        <v>0</v>
      </c>
      <c r="F143" s="31">
        <v>0</v>
      </c>
      <c r="G143" s="31">
        <v>0</v>
      </c>
      <c r="H143" s="31">
        <v>19518310</v>
      </c>
      <c r="I143" s="31">
        <f t="shared" si="6"/>
        <v>19518310</v>
      </c>
      <c r="J143" s="31"/>
      <c r="K143" s="31">
        <v>23438760</v>
      </c>
      <c r="L143" s="31">
        <v>121487</v>
      </c>
      <c r="M143" s="31">
        <v>90024574</v>
      </c>
      <c r="N143" s="31">
        <v>0</v>
      </c>
      <c r="O143" s="31">
        <f t="shared" si="7"/>
        <v>113584821</v>
      </c>
      <c r="P143" s="31"/>
      <c r="Q143" s="31">
        <f t="shared" si="8"/>
        <v>16206782</v>
      </c>
      <c r="R143" s="31">
        <v>3903656</v>
      </c>
      <c r="S143" s="31">
        <v>20110438</v>
      </c>
      <c r="T143" s="33"/>
      <c r="U143" s="33"/>
      <c r="V143" s="33"/>
      <c r="W143" s="33"/>
      <c r="X143" s="33"/>
      <c r="Y143" s="33"/>
      <c r="Z143" s="33"/>
      <c r="AA143" s="33"/>
      <c r="AB143" s="34"/>
      <c r="AC143" s="34"/>
      <c r="AD143" s="34"/>
      <c r="AE143" s="34"/>
      <c r="AF143" s="34"/>
      <c r="AG143" s="34"/>
      <c r="AH143" s="34"/>
      <c r="AI143" s="34"/>
    </row>
    <row r="144" spans="1:35">
      <c r="A144" s="32">
        <v>33605</v>
      </c>
      <c r="B144" s="30" t="s">
        <v>511</v>
      </c>
      <c r="C144" s="30">
        <v>54527233</v>
      </c>
      <c r="D144" s="31">
        <v>39838354</v>
      </c>
      <c r="E144" s="31">
        <v>0</v>
      </c>
      <c r="F144" s="31">
        <v>0</v>
      </c>
      <c r="G144" s="31">
        <v>0</v>
      </c>
      <c r="H144" s="31">
        <v>0</v>
      </c>
      <c r="I144" s="31">
        <f t="shared" si="6"/>
        <v>0</v>
      </c>
      <c r="J144" s="31"/>
      <c r="K144" s="31">
        <v>2856483</v>
      </c>
      <c r="L144" s="31">
        <v>14806</v>
      </c>
      <c r="M144" s="31">
        <v>10971301</v>
      </c>
      <c r="N144" s="31">
        <v>1235160</v>
      </c>
      <c r="O144" s="31">
        <f t="shared" si="7"/>
        <v>15077750</v>
      </c>
      <c r="P144" s="31"/>
      <c r="Q144" s="31">
        <f t="shared" si="8"/>
        <v>1975122</v>
      </c>
      <c r="R144" s="31">
        <v>-247032</v>
      </c>
      <c r="S144" s="31">
        <v>1728090</v>
      </c>
      <c r="T144" s="33"/>
      <c r="U144" s="33"/>
      <c r="V144" s="33"/>
      <c r="W144" s="33"/>
      <c r="X144" s="33"/>
      <c r="Y144" s="33"/>
      <c r="Z144" s="33"/>
      <c r="AA144" s="33"/>
      <c r="AB144" s="34"/>
      <c r="AC144" s="34"/>
      <c r="AD144" s="34"/>
      <c r="AE144" s="34"/>
      <c r="AF144" s="34"/>
      <c r="AG144" s="34"/>
      <c r="AH144" s="34"/>
      <c r="AI144" s="34"/>
    </row>
    <row r="145" spans="1:35">
      <c r="A145" s="32">
        <v>33700</v>
      </c>
      <c r="B145" s="30" t="s">
        <v>512</v>
      </c>
      <c r="C145" s="30">
        <v>29058318</v>
      </c>
      <c r="D145" s="31">
        <v>22044368</v>
      </c>
      <c r="E145" s="31">
        <v>0</v>
      </c>
      <c r="F145" s="31">
        <v>0</v>
      </c>
      <c r="G145" s="31">
        <v>0</v>
      </c>
      <c r="H145" s="31">
        <v>152525</v>
      </c>
      <c r="I145" s="31">
        <f t="shared" si="6"/>
        <v>152525</v>
      </c>
      <c r="J145" s="31"/>
      <c r="K145" s="31">
        <v>1580622</v>
      </c>
      <c r="L145" s="31">
        <v>8193</v>
      </c>
      <c r="M145" s="31">
        <v>6070918</v>
      </c>
      <c r="N145" s="31">
        <v>0</v>
      </c>
      <c r="O145" s="31">
        <f t="shared" si="7"/>
        <v>7659733</v>
      </c>
      <c r="P145" s="31"/>
      <c r="Q145" s="31">
        <f t="shared" si="8"/>
        <v>1092924</v>
      </c>
      <c r="R145" s="31">
        <v>30502</v>
      </c>
      <c r="S145" s="31">
        <v>1123426</v>
      </c>
      <c r="T145" s="33"/>
      <c r="U145" s="33"/>
      <c r="V145" s="33"/>
      <c r="W145" s="33"/>
      <c r="X145" s="33"/>
      <c r="Y145" s="33"/>
      <c r="Z145" s="33"/>
      <c r="AA145" s="33"/>
      <c r="AB145" s="34"/>
      <c r="AC145" s="34"/>
      <c r="AD145" s="34"/>
      <c r="AE145" s="34"/>
      <c r="AF145" s="34"/>
      <c r="AG145" s="34"/>
      <c r="AH145" s="34"/>
      <c r="AI145" s="34"/>
    </row>
    <row r="146" spans="1:35">
      <c r="A146" s="32">
        <v>33800</v>
      </c>
      <c r="B146" s="30" t="s">
        <v>513</v>
      </c>
      <c r="C146" s="30">
        <v>21971080</v>
      </c>
      <c r="D146" s="31">
        <v>17257472</v>
      </c>
      <c r="E146" s="31">
        <v>0</v>
      </c>
      <c r="F146" s="31">
        <v>0</v>
      </c>
      <c r="G146" s="31">
        <v>0</v>
      </c>
      <c r="H146" s="31">
        <v>752930</v>
      </c>
      <c r="I146" s="31">
        <f t="shared" si="6"/>
        <v>752930</v>
      </c>
      <c r="J146" s="31"/>
      <c r="K146" s="31">
        <v>1237392</v>
      </c>
      <c r="L146" s="31">
        <v>6414</v>
      </c>
      <c r="M146" s="31">
        <v>4752629</v>
      </c>
      <c r="N146" s="31">
        <v>0</v>
      </c>
      <c r="O146" s="31">
        <f t="shared" si="7"/>
        <v>5996435</v>
      </c>
      <c r="P146" s="31"/>
      <c r="Q146" s="31">
        <f t="shared" si="8"/>
        <v>855598</v>
      </c>
      <c r="R146" s="31">
        <v>150588</v>
      </c>
      <c r="S146" s="31">
        <v>1006186</v>
      </c>
      <c r="T146" s="33"/>
      <c r="U146" s="33"/>
      <c r="V146" s="33"/>
      <c r="W146" s="33"/>
      <c r="X146" s="33"/>
      <c r="Y146" s="33"/>
      <c r="Z146" s="33"/>
      <c r="AA146" s="33"/>
      <c r="AB146" s="34"/>
      <c r="AC146" s="34"/>
      <c r="AD146" s="34"/>
      <c r="AE146" s="34"/>
      <c r="AF146" s="34"/>
      <c r="AG146" s="34"/>
      <c r="AH146" s="34"/>
      <c r="AI146" s="34"/>
    </row>
    <row r="147" spans="1:35">
      <c r="A147" s="32">
        <v>33900</v>
      </c>
      <c r="B147" s="30" t="s">
        <v>514</v>
      </c>
      <c r="C147" s="30">
        <v>114626821</v>
      </c>
      <c r="D147" s="31">
        <v>86700782</v>
      </c>
      <c r="E147" s="31">
        <v>0</v>
      </c>
      <c r="F147" s="31">
        <v>0</v>
      </c>
      <c r="G147" s="31">
        <v>0</v>
      </c>
      <c r="H147" s="31">
        <v>299760</v>
      </c>
      <c r="I147" s="31">
        <f t="shared" si="6"/>
        <v>299760</v>
      </c>
      <c r="J147" s="31"/>
      <c r="K147" s="31">
        <v>6216606</v>
      </c>
      <c r="L147" s="31">
        <v>32222</v>
      </c>
      <c r="M147" s="31">
        <v>23877000</v>
      </c>
      <c r="N147" s="31">
        <v>0</v>
      </c>
      <c r="O147" s="31">
        <f t="shared" si="7"/>
        <v>30125828</v>
      </c>
      <c r="P147" s="31"/>
      <c r="Q147" s="31">
        <f t="shared" si="8"/>
        <v>4298486</v>
      </c>
      <c r="R147" s="31">
        <v>59951</v>
      </c>
      <c r="S147" s="31">
        <v>4358437</v>
      </c>
      <c r="T147" s="33"/>
      <c r="U147" s="33"/>
      <c r="V147" s="33"/>
      <c r="W147" s="33"/>
      <c r="X147" s="33"/>
      <c r="Y147" s="33"/>
      <c r="Z147" s="33"/>
      <c r="AA147" s="33"/>
      <c r="AB147" s="34"/>
      <c r="AC147" s="34"/>
      <c r="AD147" s="34"/>
      <c r="AE147" s="34"/>
      <c r="AF147" s="34"/>
      <c r="AG147" s="34"/>
      <c r="AH147" s="34"/>
      <c r="AI147" s="34"/>
    </row>
    <row r="148" spans="1:35">
      <c r="A148" s="32">
        <v>34000</v>
      </c>
      <c r="B148" s="30" t="s">
        <v>515</v>
      </c>
      <c r="C148" s="30">
        <v>50003563</v>
      </c>
      <c r="D148" s="31">
        <v>39260073</v>
      </c>
      <c r="E148" s="31">
        <v>0</v>
      </c>
      <c r="F148" s="31">
        <v>0</v>
      </c>
      <c r="G148" s="31">
        <v>0</v>
      </c>
      <c r="H148" s="31">
        <v>1656115</v>
      </c>
      <c r="I148" s="31">
        <f t="shared" si="6"/>
        <v>1656115</v>
      </c>
      <c r="J148" s="31"/>
      <c r="K148" s="31">
        <v>2815019</v>
      </c>
      <c r="L148" s="31">
        <v>14591</v>
      </c>
      <c r="M148" s="31">
        <v>10812045</v>
      </c>
      <c r="N148" s="31">
        <v>0</v>
      </c>
      <c r="O148" s="31">
        <f t="shared" si="7"/>
        <v>13641655</v>
      </c>
      <c r="P148" s="31"/>
      <c r="Q148" s="31">
        <f t="shared" si="8"/>
        <v>1946451</v>
      </c>
      <c r="R148" s="31">
        <v>331223</v>
      </c>
      <c r="S148" s="31">
        <v>2277674</v>
      </c>
      <c r="T148" s="33"/>
      <c r="U148" s="33"/>
      <c r="V148" s="33"/>
      <c r="W148" s="33"/>
      <c r="X148" s="33"/>
      <c r="Y148" s="33"/>
      <c r="Z148" s="33"/>
      <c r="AA148" s="33"/>
      <c r="AB148" s="34"/>
      <c r="AC148" s="34"/>
      <c r="AD148" s="34"/>
      <c r="AE148" s="34"/>
      <c r="AF148" s="34"/>
      <c r="AG148" s="34"/>
      <c r="AH148" s="34"/>
      <c r="AI148" s="34"/>
    </row>
    <row r="149" spans="1:35">
      <c r="A149" s="32">
        <v>34100</v>
      </c>
      <c r="B149" s="30" t="s">
        <v>516</v>
      </c>
      <c r="C149" s="30">
        <v>1134540199</v>
      </c>
      <c r="D149" s="31">
        <v>876058743</v>
      </c>
      <c r="E149" s="31">
        <v>0</v>
      </c>
      <c r="F149" s="31">
        <v>0</v>
      </c>
      <c r="G149" s="31">
        <v>0</v>
      </c>
      <c r="H149" s="31">
        <v>21366210</v>
      </c>
      <c r="I149" s="31">
        <f t="shared" si="6"/>
        <v>21366210</v>
      </c>
      <c r="J149" s="31"/>
      <c r="K149" s="31">
        <v>62815023</v>
      </c>
      <c r="L149" s="31">
        <v>325581</v>
      </c>
      <c r="M149" s="31">
        <v>241262578</v>
      </c>
      <c r="N149" s="31">
        <v>0</v>
      </c>
      <c r="O149" s="31">
        <f t="shared" si="7"/>
        <v>304403182</v>
      </c>
      <c r="P149" s="31"/>
      <c r="Q149" s="31">
        <f t="shared" si="8"/>
        <v>43433586</v>
      </c>
      <c r="R149" s="31">
        <v>4273242</v>
      </c>
      <c r="S149" s="31">
        <v>47706828</v>
      </c>
      <c r="T149" s="33"/>
      <c r="U149" s="33"/>
      <c r="V149" s="33"/>
      <c r="W149" s="33"/>
      <c r="X149" s="33"/>
      <c r="Y149" s="33"/>
      <c r="Z149" s="33"/>
      <c r="AA149" s="33"/>
      <c r="AB149" s="34"/>
      <c r="AC149" s="34"/>
      <c r="AD149" s="34"/>
      <c r="AE149" s="34"/>
      <c r="AF149" s="34"/>
      <c r="AG149" s="34"/>
      <c r="AH149" s="34"/>
      <c r="AI149" s="34"/>
    </row>
    <row r="150" spans="1:35">
      <c r="A150" s="32">
        <v>34105</v>
      </c>
      <c r="B150" s="30" t="s">
        <v>517</v>
      </c>
      <c r="C150" s="30">
        <v>95182394</v>
      </c>
      <c r="D150" s="31">
        <v>69371212</v>
      </c>
      <c r="E150" s="31">
        <v>0</v>
      </c>
      <c r="F150" s="31">
        <v>0</v>
      </c>
      <c r="G150" s="31">
        <v>0</v>
      </c>
      <c r="H150" s="31">
        <v>0</v>
      </c>
      <c r="I150" s="31">
        <f t="shared" si="6"/>
        <v>0</v>
      </c>
      <c r="J150" s="31"/>
      <c r="K150" s="31">
        <v>4974044</v>
      </c>
      <c r="L150" s="31">
        <v>25781</v>
      </c>
      <c r="M150" s="31">
        <v>19104515</v>
      </c>
      <c r="N150" s="31">
        <v>2416060</v>
      </c>
      <c r="O150" s="31">
        <f t="shared" si="7"/>
        <v>26520400</v>
      </c>
      <c r="P150" s="31"/>
      <c r="Q150" s="31">
        <f t="shared" si="8"/>
        <v>3439313</v>
      </c>
      <c r="R150" s="31">
        <v>-483209</v>
      </c>
      <c r="S150" s="31">
        <v>2956104</v>
      </c>
      <c r="T150" s="33"/>
      <c r="U150" s="33"/>
      <c r="V150" s="33"/>
      <c r="W150" s="33"/>
      <c r="X150" s="33"/>
      <c r="Y150" s="33"/>
      <c r="Z150" s="33"/>
      <c r="AA150" s="33"/>
      <c r="AB150" s="34"/>
      <c r="AC150" s="34"/>
      <c r="AD150" s="34"/>
      <c r="AE150" s="34"/>
      <c r="AF150" s="34"/>
      <c r="AG150" s="34"/>
      <c r="AH150" s="34"/>
      <c r="AI150" s="34"/>
    </row>
    <row r="151" spans="1:35">
      <c r="A151" s="32">
        <v>34200</v>
      </c>
      <c r="B151" s="30" t="s">
        <v>518</v>
      </c>
      <c r="C151" s="30">
        <v>43578570</v>
      </c>
      <c r="D151" s="31">
        <v>28706578</v>
      </c>
      <c r="E151" s="31">
        <v>0</v>
      </c>
      <c r="F151" s="31">
        <v>0</v>
      </c>
      <c r="G151" s="31">
        <v>0</v>
      </c>
      <c r="H151" s="31">
        <v>0</v>
      </c>
      <c r="I151" s="31">
        <f t="shared" si="6"/>
        <v>0</v>
      </c>
      <c r="J151" s="31"/>
      <c r="K151" s="31">
        <v>2058314</v>
      </c>
      <c r="L151" s="31">
        <v>10669</v>
      </c>
      <c r="M151" s="31">
        <v>7905661</v>
      </c>
      <c r="N151" s="31">
        <v>4547215</v>
      </c>
      <c r="O151" s="31">
        <f t="shared" si="7"/>
        <v>14521859</v>
      </c>
      <c r="P151" s="31"/>
      <c r="Q151" s="31">
        <f t="shared" si="8"/>
        <v>1423226</v>
      </c>
      <c r="R151" s="31">
        <v>-909442</v>
      </c>
      <c r="S151" s="31">
        <v>513784</v>
      </c>
      <c r="T151" s="33"/>
      <c r="U151" s="33"/>
      <c r="V151" s="33"/>
      <c r="W151" s="33"/>
      <c r="X151" s="33"/>
      <c r="Y151" s="33"/>
      <c r="Z151" s="33"/>
      <c r="AA151" s="33"/>
      <c r="AB151" s="34"/>
      <c r="AC151" s="34"/>
      <c r="AD151" s="34"/>
      <c r="AE151" s="34"/>
      <c r="AF151" s="34"/>
      <c r="AG151" s="34"/>
      <c r="AH151" s="34"/>
      <c r="AI151" s="34"/>
    </row>
    <row r="152" spans="1:35">
      <c r="A152" s="32">
        <v>34205</v>
      </c>
      <c r="B152" s="30" t="s">
        <v>519</v>
      </c>
      <c r="C152" s="30">
        <v>17780134</v>
      </c>
      <c r="D152" s="31">
        <v>12437938</v>
      </c>
      <c r="E152" s="31">
        <v>0</v>
      </c>
      <c r="F152" s="31">
        <v>0</v>
      </c>
      <c r="G152" s="31">
        <v>0</v>
      </c>
      <c r="H152" s="31">
        <v>0</v>
      </c>
      <c r="I152" s="31">
        <f t="shared" si="6"/>
        <v>0</v>
      </c>
      <c r="J152" s="31"/>
      <c r="K152" s="31">
        <v>891823</v>
      </c>
      <c r="L152" s="31">
        <v>4622</v>
      </c>
      <c r="M152" s="31">
        <v>3425351</v>
      </c>
      <c r="N152" s="31">
        <v>1010785</v>
      </c>
      <c r="O152" s="31">
        <f t="shared" si="7"/>
        <v>5332581</v>
      </c>
      <c r="P152" s="31"/>
      <c r="Q152" s="31">
        <f t="shared" si="8"/>
        <v>616653</v>
      </c>
      <c r="R152" s="31">
        <v>-202158</v>
      </c>
      <c r="S152" s="31">
        <v>414495</v>
      </c>
      <c r="T152" s="33"/>
      <c r="U152" s="33"/>
      <c r="V152" s="33"/>
      <c r="W152" s="33"/>
      <c r="X152" s="33"/>
      <c r="Y152" s="33"/>
      <c r="Z152" s="33"/>
      <c r="AA152" s="33"/>
      <c r="AB152" s="34"/>
      <c r="AC152" s="34"/>
      <c r="AD152" s="34"/>
      <c r="AE152" s="34"/>
      <c r="AF152" s="34"/>
      <c r="AG152" s="34"/>
      <c r="AH152" s="34"/>
      <c r="AI152" s="34"/>
    </row>
    <row r="153" spans="1:35">
      <c r="A153" s="32">
        <v>34220</v>
      </c>
      <c r="B153" s="30" t="s">
        <v>520</v>
      </c>
      <c r="C153" s="30">
        <v>39649767</v>
      </c>
      <c r="D153" s="31">
        <v>32355349</v>
      </c>
      <c r="E153" s="31">
        <v>0</v>
      </c>
      <c r="F153" s="31">
        <v>0</v>
      </c>
      <c r="G153" s="31">
        <v>0</v>
      </c>
      <c r="H153" s="31">
        <v>2738670</v>
      </c>
      <c r="I153" s="31">
        <f t="shared" si="6"/>
        <v>2738670</v>
      </c>
      <c r="J153" s="31"/>
      <c r="K153" s="31">
        <v>2319938</v>
      </c>
      <c r="L153" s="31">
        <v>12025</v>
      </c>
      <c r="M153" s="31">
        <v>8910515</v>
      </c>
      <c r="N153" s="31">
        <v>0</v>
      </c>
      <c r="O153" s="31">
        <f t="shared" si="7"/>
        <v>11242478</v>
      </c>
      <c r="P153" s="31"/>
      <c r="Q153" s="31">
        <f t="shared" si="8"/>
        <v>1604126</v>
      </c>
      <c r="R153" s="31">
        <v>547732</v>
      </c>
      <c r="S153" s="31">
        <v>2151858</v>
      </c>
      <c r="T153" s="33"/>
      <c r="U153" s="33"/>
      <c r="V153" s="33"/>
      <c r="W153" s="33"/>
      <c r="X153" s="33"/>
      <c r="Y153" s="33"/>
      <c r="Z153" s="33"/>
      <c r="AA153" s="33"/>
      <c r="AB153" s="34"/>
      <c r="AC153" s="34"/>
      <c r="AD153" s="34"/>
      <c r="AE153" s="34"/>
      <c r="AF153" s="34"/>
      <c r="AG153" s="34"/>
      <c r="AH153" s="34"/>
      <c r="AI153" s="34"/>
    </row>
    <row r="154" spans="1:35">
      <c r="A154" s="32">
        <v>34230</v>
      </c>
      <c r="B154" s="30" t="s">
        <v>521</v>
      </c>
      <c r="C154" s="30">
        <v>18668457</v>
      </c>
      <c r="D154" s="31">
        <v>13559150</v>
      </c>
      <c r="E154" s="31">
        <v>0</v>
      </c>
      <c r="F154" s="31">
        <v>0</v>
      </c>
      <c r="G154" s="31">
        <v>0</v>
      </c>
      <c r="H154" s="31">
        <v>0</v>
      </c>
      <c r="I154" s="31">
        <f t="shared" si="6"/>
        <v>0</v>
      </c>
      <c r="J154" s="31"/>
      <c r="K154" s="31">
        <v>972216</v>
      </c>
      <c r="L154" s="31">
        <v>5039</v>
      </c>
      <c r="M154" s="31">
        <v>3734128</v>
      </c>
      <c r="N154" s="31">
        <v>585915</v>
      </c>
      <c r="O154" s="31">
        <f t="shared" si="7"/>
        <v>5297298</v>
      </c>
      <c r="P154" s="31"/>
      <c r="Q154" s="31">
        <f t="shared" si="8"/>
        <v>672241</v>
      </c>
      <c r="R154" s="31">
        <v>-117188</v>
      </c>
      <c r="S154" s="31">
        <v>555053</v>
      </c>
      <c r="T154" s="33"/>
      <c r="U154" s="33"/>
      <c r="V154" s="33"/>
      <c r="W154" s="33"/>
      <c r="X154" s="33"/>
      <c r="Y154" s="33"/>
      <c r="Z154" s="33"/>
      <c r="AA154" s="33"/>
      <c r="AB154" s="34"/>
      <c r="AC154" s="34"/>
      <c r="AD154" s="34"/>
      <c r="AE154" s="34"/>
      <c r="AF154" s="34"/>
      <c r="AG154" s="34"/>
      <c r="AH154" s="34"/>
      <c r="AI154" s="34"/>
    </row>
    <row r="155" spans="1:35">
      <c r="A155" s="32">
        <v>34300</v>
      </c>
      <c r="B155" s="30" t="s">
        <v>522</v>
      </c>
      <c r="C155" s="30">
        <v>268000753</v>
      </c>
      <c r="D155" s="31">
        <v>212961815</v>
      </c>
      <c r="E155" s="31">
        <v>0</v>
      </c>
      <c r="F155" s="31">
        <v>0</v>
      </c>
      <c r="G155" s="31">
        <v>0</v>
      </c>
      <c r="H155" s="31">
        <v>11638600</v>
      </c>
      <c r="I155" s="31">
        <f t="shared" si="6"/>
        <v>11638600</v>
      </c>
      <c r="J155" s="31"/>
      <c r="K155" s="31">
        <v>15269754</v>
      </c>
      <c r="L155" s="31">
        <v>79146</v>
      </c>
      <c r="M155" s="31">
        <v>58648712</v>
      </c>
      <c r="N155" s="31">
        <v>0</v>
      </c>
      <c r="O155" s="31">
        <f t="shared" si="7"/>
        <v>73997612</v>
      </c>
      <c r="P155" s="31"/>
      <c r="Q155" s="31">
        <f t="shared" si="8"/>
        <v>10558305</v>
      </c>
      <c r="R155" s="31">
        <v>2327724</v>
      </c>
      <c r="S155" s="31">
        <v>12886029</v>
      </c>
      <c r="T155" s="33"/>
      <c r="U155" s="33"/>
      <c r="V155" s="33"/>
      <c r="W155" s="33"/>
      <c r="X155" s="33"/>
      <c r="Y155" s="33"/>
      <c r="Z155" s="33"/>
      <c r="AA155" s="33"/>
      <c r="AB155" s="34"/>
      <c r="AC155" s="34"/>
      <c r="AD155" s="34"/>
      <c r="AE155" s="34"/>
      <c r="AF155" s="34"/>
      <c r="AG155" s="34"/>
      <c r="AH155" s="34"/>
      <c r="AI155" s="34"/>
    </row>
    <row r="156" spans="1:35">
      <c r="A156" s="32">
        <v>34400</v>
      </c>
      <c r="B156" s="30" t="s">
        <v>523</v>
      </c>
      <c r="C156" s="30">
        <v>113763955</v>
      </c>
      <c r="D156" s="31">
        <v>85206053</v>
      </c>
      <c r="E156" s="31">
        <v>0</v>
      </c>
      <c r="F156" s="31">
        <v>0</v>
      </c>
      <c r="G156" s="31">
        <v>0</v>
      </c>
      <c r="H156" s="31">
        <v>0</v>
      </c>
      <c r="I156" s="31">
        <f t="shared" si="6"/>
        <v>0</v>
      </c>
      <c r="J156" s="31"/>
      <c r="K156" s="31">
        <v>6109431</v>
      </c>
      <c r="L156" s="31">
        <v>31666</v>
      </c>
      <c r="M156" s="31">
        <v>23465358</v>
      </c>
      <c r="N156" s="31">
        <v>766155</v>
      </c>
      <c r="O156" s="31">
        <f t="shared" si="7"/>
        <v>30372610</v>
      </c>
      <c r="P156" s="31"/>
      <c r="Q156" s="31">
        <f t="shared" si="8"/>
        <v>4224379</v>
      </c>
      <c r="R156" s="31">
        <v>-153226</v>
      </c>
      <c r="S156" s="31">
        <v>4071153</v>
      </c>
      <c r="T156" s="33"/>
      <c r="U156" s="33"/>
      <c r="V156" s="33"/>
      <c r="W156" s="33"/>
      <c r="X156" s="33"/>
      <c r="Y156" s="33"/>
      <c r="Z156" s="33"/>
      <c r="AA156" s="33"/>
      <c r="AB156" s="34"/>
      <c r="AC156" s="34"/>
      <c r="AD156" s="34"/>
      <c r="AE156" s="34"/>
      <c r="AF156" s="34"/>
      <c r="AG156" s="34"/>
      <c r="AH156" s="34"/>
      <c r="AI156" s="34"/>
    </row>
    <row r="157" spans="1:35">
      <c r="A157" s="32">
        <v>34405</v>
      </c>
      <c r="B157" s="30" t="s">
        <v>524</v>
      </c>
      <c r="C157" s="30">
        <v>23837773</v>
      </c>
      <c r="D157" s="31">
        <v>16164449</v>
      </c>
      <c r="E157" s="31">
        <v>0</v>
      </c>
      <c r="F157" s="31">
        <v>0</v>
      </c>
      <c r="G157" s="31">
        <v>0</v>
      </c>
      <c r="H157" s="31">
        <v>0</v>
      </c>
      <c r="I157" s="31">
        <f t="shared" si="6"/>
        <v>0</v>
      </c>
      <c r="J157" s="31"/>
      <c r="K157" s="31">
        <v>1159021</v>
      </c>
      <c r="L157" s="31">
        <v>6007</v>
      </c>
      <c r="M157" s="31">
        <v>4451615</v>
      </c>
      <c r="N157" s="31">
        <v>1983365</v>
      </c>
      <c r="O157" s="31">
        <f t="shared" si="7"/>
        <v>7600008</v>
      </c>
      <c r="P157" s="31"/>
      <c r="Q157" s="31">
        <f t="shared" si="8"/>
        <v>801407</v>
      </c>
      <c r="R157" s="31">
        <v>-396673</v>
      </c>
      <c r="S157" s="31">
        <v>404734</v>
      </c>
      <c r="T157" s="33"/>
      <c r="U157" s="33"/>
      <c r="V157" s="33"/>
      <c r="W157" s="33"/>
      <c r="X157" s="33"/>
      <c r="Y157" s="33"/>
      <c r="Z157" s="33"/>
      <c r="AA157" s="33"/>
      <c r="AB157" s="34"/>
      <c r="AC157" s="34"/>
      <c r="AD157" s="34"/>
      <c r="AE157" s="34"/>
      <c r="AF157" s="34"/>
      <c r="AG157" s="34"/>
      <c r="AH157" s="34"/>
      <c r="AI157" s="34"/>
    </row>
    <row r="158" spans="1:35">
      <c r="A158" s="32">
        <v>34500</v>
      </c>
      <c r="B158" s="30" t="s">
        <v>525</v>
      </c>
      <c r="C158" s="30">
        <v>195497193</v>
      </c>
      <c r="D158" s="31">
        <v>150412119</v>
      </c>
      <c r="E158" s="31">
        <v>0</v>
      </c>
      <c r="F158" s="31">
        <v>0</v>
      </c>
      <c r="G158" s="31">
        <v>0</v>
      </c>
      <c r="H158" s="31">
        <v>3168065</v>
      </c>
      <c r="I158" s="31">
        <f t="shared" si="6"/>
        <v>3168065</v>
      </c>
      <c r="J158" s="31"/>
      <c r="K158" s="31">
        <v>10784826</v>
      </c>
      <c r="L158" s="31">
        <v>55900</v>
      </c>
      <c r="M158" s="31">
        <v>41422811</v>
      </c>
      <c r="N158" s="31">
        <v>0</v>
      </c>
      <c r="O158" s="31">
        <f t="shared" si="7"/>
        <v>52263537</v>
      </c>
      <c r="P158" s="31"/>
      <c r="Q158" s="31">
        <f t="shared" si="8"/>
        <v>7457191</v>
      </c>
      <c r="R158" s="31">
        <v>633614</v>
      </c>
      <c r="S158" s="31">
        <v>8090805</v>
      </c>
      <c r="T158" s="33"/>
      <c r="U158" s="33"/>
      <c r="V158" s="33"/>
      <c r="W158" s="33"/>
      <c r="X158" s="33"/>
      <c r="Y158" s="33"/>
      <c r="Z158" s="33"/>
      <c r="AA158" s="33"/>
      <c r="AB158" s="34"/>
      <c r="AC158" s="34"/>
      <c r="AD158" s="34"/>
      <c r="AE158" s="34"/>
      <c r="AF158" s="34"/>
      <c r="AG158" s="34"/>
      <c r="AH158" s="34"/>
      <c r="AI158" s="34"/>
    </row>
    <row r="159" spans="1:35">
      <c r="A159" s="32">
        <v>34501</v>
      </c>
      <c r="B159" s="30" t="s">
        <v>526</v>
      </c>
      <c r="C159" s="30">
        <v>2244297</v>
      </c>
      <c r="D159" s="31">
        <v>1850632</v>
      </c>
      <c r="E159" s="31">
        <v>0</v>
      </c>
      <c r="F159" s="31">
        <v>0</v>
      </c>
      <c r="G159" s="31">
        <v>0</v>
      </c>
      <c r="H159" s="31">
        <v>170360</v>
      </c>
      <c r="I159" s="31">
        <f t="shared" si="6"/>
        <v>170360</v>
      </c>
      <c r="J159" s="31"/>
      <c r="K159" s="31">
        <v>132694</v>
      </c>
      <c r="L159" s="31">
        <v>688</v>
      </c>
      <c r="M159" s="31">
        <v>509656</v>
      </c>
      <c r="N159" s="31">
        <v>0</v>
      </c>
      <c r="O159" s="31">
        <f t="shared" si="7"/>
        <v>643038</v>
      </c>
      <c r="P159" s="31"/>
      <c r="Q159" s="31">
        <f t="shared" si="8"/>
        <v>91751</v>
      </c>
      <c r="R159" s="31">
        <v>34070</v>
      </c>
      <c r="S159" s="31">
        <v>125821</v>
      </c>
      <c r="T159" s="33"/>
      <c r="U159" s="33"/>
      <c r="V159" s="33"/>
      <c r="W159" s="33"/>
      <c r="X159" s="33"/>
      <c r="Y159" s="33"/>
      <c r="Z159" s="33"/>
      <c r="AA159" s="33"/>
      <c r="AB159" s="34"/>
      <c r="AC159" s="34"/>
      <c r="AD159" s="34"/>
      <c r="AE159" s="34"/>
      <c r="AF159" s="34"/>
      <c r="AG159" s="34"/>
      <c r="AH159" s="34"/>
      <c r="AI159" s="34"/>
    </row>
    <row r="160" spans="1:35">
      <c r="A160" s="32">
        <v>34505</v>
      </c>
      <c r="B160" s="30" t="s">
        <v>527</v>
      </c>
      <c r="C160" s="30">
        <v>24164245</v>
      </c>
      <c r="D160" s="31">
        <v>17236632</v>
      </c>
      <c r="E160" s="31">
        <v>0</v>
      </c>
      <c r="F160" s="31">
        <v>0</v>
      </c>
      <c r="G160" s="31">
        <v>0</v>
      </c>
      <c r="H160" s="31">
        <v>0</v>
      </c>
      <c r="I160" s="31">
        <f t="shared" si="6"/>
        <v>0</v>
      </c>
      <c r="J160" s="31"/>
      <c r="K160" s="31">
        <v>1235898</v>
      </c>
      <c r="L160" s="31">
        <v>6406</v>
      </c>
      <c r="M160" s="31">
        <v>4746890</v>
      </c>
      <c r="N160" s="31">
        <v>993080</v>
      </c>
      <c r="O160" s="31">
        <f t="shared" si="7"/>
        <v>6982274</v>
      </c>
      <c r="P160" s="31"/>
      <c r="Q160" s="31">
        <f t="shared" si="8"/>
        <v>854565</v>
      </c>
      <c r="R160" s="31">
        <v>-198617</v>
      </c>
      <c r="S160" s="31">
        <v>655948</v>
      </c>
      <c r="T160" s="33"/>
      <c r="U160" s="33"/>
      <c r="V160" s="33"/>
      <c r="W160" s="33"/>
      <c r="X160" s="33"/>
      <c r="Y160" s="33"/>
      <c r="Z160" s="33"/>
      <c r="AA160" s="33"/>
      <c r="AB160" s="34"/>
      <c r="AC160" s="34"/>
      <c r="AD160" s="34"/>
      <c r="AE160" s="34"/>
      <c r="AF160" s="34"/>
      <c r="AG160" s="34"/>
      <c r="AH160" s="34"/>
      <c r="AI160" s="34"/>
    </row>
    <row r="161" spans="1:35">
      <c r="A161" s="32">
        <v>34600</v>
      </c>
      <c r="B161" s="30" t="s">
        <v>528</v>
      </c>
      <c r="C161" s="30">
        <v>46045142</v>
      </c>
      <c r="D161" s="31">
        <v>34897842</v>
      </c>
      <c r="E161" s="31">
        <v>0</v>
      </c>
      <c r="F161" s="31">
        <v>0</v>
      </c>
      <c r="G161" s="31">
        <v>0</v>
      </c>
      <c r="H161" s="31">
        <v>239235</v>
      </c>
      <c r="I161" s="31">
        <f t="shared" si="6"/>
        <v>239235</v>
      </c>
      <c r="J161" s="31"/>
      <c r="K161" s="31">
        <v>2502239</v>
      </c>
      <c r="L161" s="31">
        <v>12970</v>
      </c>
      <c r="M161" s="31">
        <v>9610706</v>
      </c>
      <c r="N161" s="31">
        <v>0</v>
      </c>
      <c r="O161" s="31">
        <f t="shared" si="7"/>
        <v>12125915</v>
      </c>
      <c r="P161" s="31"/>
      <c r="Q161" s="31">
        <f t="shared" si="8"/>
        <v>1730179</v>
      </c>
      <c r="R161" s="31">
        <v>47848</v>
      </c>
      <c r="S161" s="31">
        <v>1778027</v>
      </c>
      <c r="T161" s="33"/>
      <c r="U161" s="33"/>
      <c r="V161" s="33"/>
      <c r="W161" s="33"/>
      <c r="X161" s="33"/>
      <c r="Y161" s="33"/>
      <c r="Z161" s="33"/>
      <c r="AA161" s="33"/>
      <c r="AB161" s="34"/>
      <c r="AC161" s="34"/>
      <c r="AD161" s="34"/>
      <c r="AE161" s="34"/>
      <c r="AF161" s="34"/>
      <c r="AG161" s="34"/>
      <c r="AH161" s="34"/>
      <c r="AI161" s="34"/>
    </row>
    <row r="162" spans="1:35">
      <c r="A162" s="32">
        <v>34605</v>
      </c>
      <c r="B162" s="30" t="s">
        <v>529</v>
      </c>
      <c r="C162" s="30">
        <v>10773365</v>
      </c>
      <c r="D162" s="31">
        <v>7453292</v>
      </c>
      <c r="E162" s="31">
        <v>0</v>
      </c>
      <c r="F162" s="31">
        <v>0</v>
      </c>
      <c r="G162" s="31">
        <v>0</v>
      </c>
      <c r="H162" s="31">
        <v>0</v>
      </c>
      <c r="I162" s="31">
        <f t="shared" si="6"/>
        <v>0</v>
      </c>
      <c r="J162" s="31"/>
      <c r="K162" s="31">
        <v>534415</v>
      </c>
      <c r="L162" s="31">
        <v>2770</v>
      </c>
      <c r="M162" s="31">
        <v>2052603</v>
      </c>
      <c r="N162" s="31">
        <v>730745</v>
      </c>
      <c r="O162" s="31">
        <f t="shared" si="7"/>
        <v>3320533</v>
      </c>
      <c r="P162" s="31"/>
      <c r="Q162" s="31">
        <f t="shared" si="8"/>
        <v>369522</v>
      </c>
      <c r="R162" s="31">
        <v>-146148</v>
      </c>
      <c r="S162" s="31">
        <v>223374</v>
      </c>
      <c r="T162" s="33"/>
      <c r="U162" s="33"/>
      <c r="V162" s="33"/>
      <c r="W162" s="33"/>
      <c r="X162" s="33"/>
      <c r="Y162" s="33"/>
      <c r="Z162" s="33"/>
      <c r="AA162" s="33"/>
      <c r="AB162" s="34"/>
      <c r="AC162" s="34"/>
      <c r="AD162" s="34"/>
      <c r="AE162" s="34"/>
      <c r="AF162" s="34"/>
      <c r="AG162" s="34"/>
      <c r="AH162" s="34"/>
      <c r="AI162" s="34"/>
    </row>
    <row r="163" spans="1:35">
      <c r="A163" s="32">
        <v>34700</v>
      </c>
      <c r="B163" s="30" t="s">
        <v>530</v>
      </c>
      <c r="C163" s="30">
        <v>128331914</v>
      </c>
      <c r="D163" s="31">
        <v>98246008</v>
      </c>
      <c r="E163" s="31">
        <v>0</v>
      </c>
      <c r="F163" s="31">
        <v>0</v>
      </c>
      <c r="G163" s="31">
        <v>0</v>
      </c>
      <c r="H163" s="31">
        <v>1377960</v>
      </c>
      <c r="I163" s="31">
        <f t="shared" si="6"/>
        <v>1377960</v>
      </c>
      <c r="J163" s="31"/>
      <c r="K163" s="31">
        <v>7044420</v>
      </c>
      <c r="L163" s="31">
        <v>36512</v>
      </c>
      <c r="M163" s="31">
        <v>27056502</v>
      </c>
      <c r="N163" s="31">
        <v>0</v>
      </c>
      <c r="O163" s="31">
        <f t="shared" si="7"/>
        <v>34137434</v>
      </c>
      <c r="P163" s="31"/>
      <c r="Q163" s="31">
        <f t="shared" si="8"/>
        <v>4870879</v>
      </c>
      <c r="R163" s="31">
        <v>275588</v>
      </c>
      <c r="S163" s="31">
        <v>5146467</v>
      </c>
      <c r="T163" s="33"/>
      <c r="U163" s="33"/>
      <c r="V163" s="33"/>
      <c r="W163" s="33"/>
      <c r="X163" s="33"/>
      <c r="Y163" s="33"/>
      <c r="Z163" s="33"/>
      <c r="AA163" s="33"/>
      <c r="AB163" s="34"/>
      <c r="AC163" s="34"/>
      <c r="AD163" s="34"/>
      <c r="AE163" s="34"/>
      <c r="AF163" s="34"/>
      <c r="AG163" s="34"/>
      <c r="AH163" s="34"/>
      <c r="AI163" s="34"/>
    </row>
    <row r="164" spans="1:35">
      <c r="A164" s="32">
        <v>34800</v>
      </c>
      <c r="B164" s="30" t="s">
        <v>531</v>
      </c>
      <c r="C164" s="30">
        <v>13136765</v>
      </c>
      <c r="D164" s="31">
        <v>10908167</v>
      </c>
      <c r="E164" s="31">
        <v>0</v>
      </c>
      <c r="F164" s="31">
        <v>0</v>
      </c>
      <c r="G164" s="31">
        <v>0</v>
      </c>
      <c r="H164" s="31">
        <v>1129150</v>
      </c>
      <c r="I164" s="31">
        <f t="shared" si="6"/>
        <v>1129150</v>
      </c>
      <c r="J164" s="31"/>
      <c r="K164" s="31">
        <v>782136</v>
      </c>
      <c r="L164" s="31">
        <v>4054</v>
      </c>
      <c r="M164" s="31">
        <v>3004059</v>
      </c>
      <c r="N164" s="31">
        <v>0</v>
      </c>
      <c r="O164" s="31">
        <f t="shared" si="7"/>
        <v>3790249</v>
      </c>
      <c r="P164" s="31"/>
      <c r="Q164" s="31">
        <f t="shared" si="8"/>
        <v>540809</v>
      </c>
      <c r="R164" s="31">
        <v>225833</v>
      </c>
      <c r="S164" s="31">
        <v>766642</v>
      </c>
      <c r="T164" s="33"/>
      <c r="U164" s="33"/>
      <c r="V164" s="33"/>
      <c r="W164" s="33"/>
      <c r="X164" s="33"/>
      <c r="Y164" s="33"/>
      <c r="Z164" s="33"/>
      <c r="AA164" s="33"/>
      <c r="AB164" s="34"/>
      <c r="AC164" s="34"/>
      <c r="AD164" s="34"/>
      <c r="AE164" s="34"/>
      <c r="AF164" s="34"/>
      <c r="AG164" s="34"/>
      <c r="AH164" s="34"/>
      <c r="AI164" s="34"/>
    </row>
    <row r="165" spans="1:35">
      <c r="A165" s="32">
        <v>34900</v>
      </c>
      <c r="B165" s="30" t="s">
        <v>532</v>
      </c>
      <c r="C165" s="30">
        <v>279591436</v>
      </c>
      <c r="D165" s="31">
        <v>217402149</v>
      </c>
      <c r="E165" s="31">
        <v>0</v>
      </c>
      <c r="F165" s="31">
        <v>0</v>
      </c>
      <c r="G165" s="31">
        <v>0</v>
      </c>
      <c r="H165" s="31">
        <v>7115840</v>
      </c>
      <c r="I165" s="31">
        <f t="shared" si="6"/>
        <v>7115840</v>
      </c>
      <c r="J165" s="31"/>
      <c r="K165" s="31">
        <v>15588134</v>
      </c>
      <c r="L165" s="31">
        <v>80796</v>
      </c>
      <c r="M165" s="31">
        <v>59871559</v>
      </c>
      <c r="N165" s="31">
        <v>0</v>
      </c>
      <c r="O165" s="31">
        <f t="shared" si="7"/>
        <v>75540489</v>
      </c>
      <c r="P165" s="31"/>
      <c r="Q165" s="31">
        <f t="shared" si="8"/>
        <v>10778450</v>
      </c>
      <c r="R165" s="31">
        <v>1423169</v>
      </c>
      <c r="S165" s="31">
        <v>12201619</v>
      </c>
      <c r="T165" s="33"/>
      <c r="U165" s="33"/>
      <c r="V165" s="33"/>
      <c r="W165" s="33"/>
      <c r="X165" s="33"/>
      <c r="Y165" s="33"/>
      <c r="Z165" s="33"/>
      <c r="AA165" s="33"/>
      <c r="AB165" s="34"/>
      <c r="AC165" s="34"/>
      <c r="AD165" s="34"/>
      <c r="AE165" s="34"/>
      <c r="AF165" s="34"/>
      <c r="AG165" s="34"/>
      <c r="AH165" s="34"/>
      <c r="AI165" s="34"/>
    </row>
    <row r="166" spans="1:35">
      <c r="A166" s="32">
        <v>34901</v>
      </c>
      <c r="B166" s="30" t="s">
        <v>533</v>
      </c>
      <c r="C166" s="30">
        <v>7129812</v>
      </c>
      <c r="D166" s="31">
        <v>5693757</v>
      </c>
      <c r="E166" s="31">
        <v>0</v>
      </c>
      <c r="F166" s="31">
        <v>0</v>
      </c>
      <c r="G166" s="31">
        <v>0</v>
      </c>
      <c r="H166" s="31">
        <v>323055</v>
      </c>
      <c r="I166" s="31">
        <f t="shared" si="6"/>
        <v>323055</v>
      </c>
      <c r="J166" s="31"/>
      <c r="K166" s="31">
        <v>408253</v>
      </c>
      <c r="L166" s="31">
        <v>2116</v>
      </c>
      <c r="M166" s="31">
        <v>1568035</v>
      </c>
      <c r="N166" s="31">
        <v>0</v>
      </c>
      <c r="O166" s="31">
        <f t="shared" si="7"/>
        <v>1978404</v>
      </c>
      <c r="P166" s="31"/>
      <c r="Q166" s="31">
        <f t="shared" si="8"/>
        <v>282287</v>
      </c>
      <c r="R166" s="31">
        <v>64606</v>
      </c>
      <c r="S166" s="31">
        <v>346893</v>
      </c>
      <c r="T166" s="33"/>
      <c r="U166" s="33"/>
      <c r="V166" s="33"/>
      <c r="W166" s="33"/>
      <c r="X166" s="33"/>
      <c r="Y166" s="33"/>
      <c r="Z166" s="33"/>
      <c r="AA166" s="33"/>
      <c r="AB166" s="34"/>
      <c r="AC166" s="34"/>
      <c r="AD166" s="34"/>
      <c r="AE166" s="34"/>
      <c r="AF166" s="34"/>
      <c r="AG166" s="34"/>
      <c r="AH166" s="34"/>
      <c r="AI166" s="34"/>
    </row>
    <row r="167" spans="1:35">
      <c r="A167" s="32">
        <v>34903</v>
      </c>
      <c r="B167" s="30" t="s">
        <v>534</v>
      </c>
      <c r="C167" s="30">
        <v>447119</v>
      </c>
      <c r="D167" s="31">
        <v>343966</v>
      </c>
      <c r="E167" s="31">
        <v>0</v>
      </c>
      <c r="F167" s="31">
        <v>0</v>
      </c>
      <c r="G167" s="31">
        <v>0</v>
      </c>
      <c r="H167" s="31">
        <v>11940</v>
      </c>
      <c r="I167" s="31">
        <f t="shared" si="6"/>
        <v>11940</v>
      </c>
      <c r="J167" s="31"/>
      <c r="K167" s="31">
        <v>24663</v>
      </c>
      <c r="L167" s="31">
        <v>128</v>
      </c>
      <c r="M167" s="31">
        <v>94727</v>
      </c>
      <c r="N167" s="31">
        <v>0</v>
      </c>
      <c r="O167" s="31">
        <f t="shared" si="7"/>
        <v>119518</v>
      </c>
      <c r="P167" s="31"/>
      <c r="Q167" s="31">
        <f t="shared" si="8"/>
        <v>17053</v>
      </c>
      <c r="R167" s="31">
        <v>2391</v>
      </c>
      <c r="S167" s="31">
        <v>19444</v>
      </c>
      <c r="T167" s="33"/>
      <c r="U167" s="33"/>
      <c r="V167" s="33"/>
      <c r="W167" s="33"/>
      <c r="X167" s="33"/>
      <c r="Y167" s="33"/>
      <c r="Z167" s="33"/>
      <c r="AA167" s="33"/>
      <c r="AB167" s="34"/>
      <c r="AC167" s="34"/>
      <c r="AD167" s="34"/>
      <c r="AE167" s="34"/>
      <c r="AF167" s="34"/>
      <c r="AG167" s="34"/>
      <c r="AH167" s="34"/>
      <c r="AI167" s="34"/>
    </row>
    <row r="168" spans="1:35">
      <c r="A168" s="32">
        <v>34905</v>
      </c>
      <c r="B168" s="30" t="s">
        <v>535</v>
      </c>
      <c r="C168" s="30">
        <v>28138198</v>
      </c>
      <c r="D168" s="31">
        <v>19446808</v>
      </c>
      <c r="E168" s="31">
        <v>0</v>
      </c>
      <c r="F168" s="31">
        <v>0</v>
      </c>
      <c r="G168" s="31">
        <v>0</v>
      </c>
      <c r="H168" s="31">
        <v>0</v>
      </c>
      <c r="I168" s="31">
        <f t="shared" si="6"/>
        <v>0</v>
      </c>
      <c r="J168" s="31"/>
      <c r="K168" s="31">
        <v>1394372</v>
      </c>
      <c r="L168" s="31">
        <v>7227</v>
      </c>
      <c r="M168" s="31">
        <v>5355562</v>
      </c>
      <c r="N168" s="31">
        <v>1910020</v>
      </c>
      <c r="O168" s="31">
        <f t="shared" si="7"/>
        <v>8667181</v>
      </c>
      <c r="P168" s="31"/>
      <c r="Q168" s="31">
        <f t="shared" si="8"/>
        <v>964142</v>
      </c>
      <c r="R168" s="31">
        <v>-382005</v>
      </c>
      <c r="S168" s="31">
        <v>582137</v>
      </c>
      <c r="T168" s="33"/>
      <c r="U168" s="33"/>
      <c r="V168" s="33"/>
      <c r="W168" s="33"/>
      <c r="X168" s="33"/>
      <c r="Y168" s="33"/>
      <c r="Z168" s="33"/>
      <c r="AA168" s="33"/>
      <c r="AB168" s="34"/>
      <c r="AC168" s="34"/>
      <c r="AD168" s="34"/>
      <c r="AE168" s="34"/>
      <c r="AF168" s="34"/>
      <c r="AG168" s="34"/>
      <c r="AH168" s="34"/>
      <c r="AI168" s="34"/>
    </row>
    <row r="169" spans="1:35">
      <c r="A169" s="32">
        <v>34910</v>
      </c>
      <c r="B169" s="30" t="s">
        <v>536</v>
      </c>
      <c r="C169" s="30">
        <v>88090955</v>
      </c>
      <c r="D169" s="31">
        <v>67882513</v>
      </c>
      <c r="E169" s="31">
        <v>0</v>
      </c>
      <c r="F169" s="31">
        <v>0</v>
      </c>
      <c r="G169" s="31">
        <v>0</v>
      </c>
      <c r="H169" s="31">
        <v>1476235</v>
      </c>
      <c r="I169" s="31">
        <f t="shared" si="6"/>
        <v>1476235</v>
      </c>
      <c r="J169" s="31"/>
      <c r="K169" s="31">
        <v>4867301</v>
      </c>
      <c r="L169" s="31">
        <v>25228</v>
      </c>
      <c r="M169" s="31">
        <v>18694534</v>
      </c>
      <c r="N169" s="31">
        <v>0</v>
      </c>
      <c r="O169" s="31">
        <f t="shared" si="7"/>
        <v>23587063</v>
      </c>
      <c r="P169" s="31"/>
      <c r="Q169" s="31">
        <f t="shared" si="8"/>
        <v>3365506</v>
      </c>
      <c r="R169" s="31">
        <v>295248</v>
      </c>
      <c r="S169" s="31">
        <v>3660754</v>
      </c>
      <c r="T169" s="33"/>
      <c r="U169" s="33"/>
      <c r="V169" s="33"/>
      <c r="W169" s="33"/>
      <c r="X169" s="33"/>
      <c r="Y169" s="33"/>
      <c r="Z169" s="33"/>
      <c r="AA169" s="33"/>
      <c r="AB169" s="34"/>
      <c r="AC169" s="34"/>
      <c r="AD169" s="34"/>
      <c r="AE169" s="34"/>
      <c r="AF169" s="34"/>
      <c r="AG169" s="34"/>
      <c r="AH169" s="34"/>
      <c r="AI169" s="34"/>
    </row>
    <row r="170" spans="1:35">
      <c r="A170" s="32">
        <v>35000</v>
      </c>
      <c r="B170" s="30" t="s">
        <v>537</v>
      </c>
      <c r="C170" s="30">
        <v>56612103</v>
      </c>
      <c r="D170" s="31">
        <v>44635464</v>
      </c>
      <c r="E170" s="31">
        <v>0</v>
      </c>
      <c r="F170" s="31">
        <v>0</v>
      </c>
      <c r="G170" s="31">
        <v>0</v>
      </c>
      <c r="H170" s="31">
        <v>2093195</v>
      </c>
      <c r="I170" s="31">
        <f t="shared" si="6"/>
        <v>2093195</v>
      </c>
      <c r="J170" s="31"/>
      <c r="K170" s="31">
        <v>3200445</v>
      </c>
      <c r="L170" s="31">
        <v>16588</v>
      </c>
      <c r="M170" s="31">
        <v>12292403</v>
      </c>
      <c r="N170" s="31">
        <v>0</v>
      </c>
      <c r="O170" s="31">
        <f t="shared" si="7"/>
        <v>15509436</v>
      </c>
      <c r="P170" s="31"/>
      <c r="Q170" s="31">
        <f t="shared" si="8"/>
        <v>2212955</v>
      </c>
      <c r="R170" s="31">
        <v>418642</v>
      </c>
      <c r="S170" s="31">
        <v>2631597</v>
      </c>
      <c r="T170" s="33"/>
      <c r="U170" s="33"/>
      <c r="V170" s="33"/>
      <c r="W170" s="33"/>
      <c r="X170" s="33"/>
      <c r="Y170" s="33"/>
      <c r="Z170" s="33"/>
      <c r="AA170" s="33"/>
      <c r="AB170" s="34"/>
      <c r="AC170" s="34"/>
      <c r="AD170" s="34"/>
      <c r="AE170" s="34"/>
      <c r="AF170" s="34"/>
      <c r="AG170" s="34"/>
      <c r="AH170" s="34"/>
      <c r="AI170" s="34"/>
    </row>
    <row r="171" spans="1:35">
      <c r="A171" s="32">
        <v>35005</v>
      </c>
      <c r="B171" s="30" t="s">
        <v>538</v>
      </c>
      <c r="C171" s="30">
        <v>26682465</v>
      </c>
      <c r="D171" s="31">
        <v>19180331</v>
      </c>
      <c r="E171" s="31">
        <v>0</v>
      </c>
      <c r="F171" s="31">
        <v>0</v>
      </c>
      <c r="G171" s="31">
        <v>0</v>
      </c>
      <c r="H171" s="31">
        <v>0</v>
      </c>
      <c r="I171" s="31">
        <f t="shared" si="6"/>
        <v>0</v>
      </c>
      <c r="J171" s="31"/>
      <c r="K171" s="31">
        <v>1375265</v>
      </c>
      <c r="L171" s="31">
        <v>7128</v>
      </c>
      <c r="M171" s="31">
        <v>5282176</v>
      </c>
      <c r="N171" s="31">
        <v>989965</v>
      </c>
      <c r="O171" s="31">
        <f t="shared" si="7"/>
        <v>7654534</v>
      </c>
      <c r="P171" s="31"/>
      <c r="Q171" s="31">
        <f t="shared" si="8"/>
        <v>950930</v>
      </c>
      <c r="R171" s="31">
        <v>-197994</v>
      </c>
      <c r="S171" s="31">
        <v>752936</v>
      </c>
      <c r="T171" s="33"/>
      <c r="U171" s="33"/>
      <c r="V171" s="33"/>
      <c r="W171" s="33"/>
      <c r="X171" s="33"/>
      <c r="Y171" s="33"/>
      <c r="Z171" s="33"/>
      <c r="AA171" s="33"/>
      <c r="AB171" s="34"/>
      <c r="AC171" s="34"/>
      <c r="AD171" s="34"/>
      <c r="AE171" s="34"/>
      <c r="AF171" s="34"/>
      <c r="AG171" s="34"/>
      <c r="AH171" s="34"/>
      <c r="AI171" s="34"/>
    </row>
    <row r="172" spans="1:35">
      <c r="A172" s="32">
        <v>35100</v>
      </c>
      <c r="B172" s="30" t="s">
        <v>539</v>
      </c>
      <c r="C172" s="30">
        <v>496523474</v>
      </c>
      <c r="D172" s="31">
        <v>396255480</v>
      </c>
      <c r="E172" s="31">
        <v>0</v>
      </c>
      <c r="F172" s="31">
        <v>0</v>
      </c>
      <c r="G172" s="31">
        <v>0</v>
      </c>
      <c r="H172" s="31">
        <v>23270860</v>
      </c>
      <c r="I172" s="31">
        <f t="shared" si="6"/>
        <v>23270860</v>
      </c>
      <c r="J172" s="31"/>
      <c r="K172" s="31">
        <v>28412247</v>
      </c>
      <c r="L172" s="31">
        <v>147266</v>
      </c>
      <c r="M172" s="31">
        <v>109126950</v>
      </c>
      <c r="N172" s="31">
        <v>0</v>
      </c>
      <c r="O172" s="31">
        <f t="shared" si="7"/>
        <v>137686463</v>
      </c>
      <c r="P172" s="31"/>
      <c r="Q172" s="31">
        <f t="shared" si="8"/>
        <v>19645711</v>
      </c>
      <c r="R172" s="31">
        <v>4654171</v>
      </c>
      <c r="S172" s="31">
        <v>24299882</v>
      </c>
      <c r="T172" s="33"/>
      <c r="U172" s="33"/>
      <c r="V172" s="33"/>
      <c r="W172" s="33"/>
      <c r="X172" s="33"/>
      <c r="Y172" s="33"/>
      <c r="Z172" s="33"/>
      <c r="AA172" s="33"/>
      <c r="AB172" s="34"/>
      <c r="AC172" s="34"/>
      <c r="AD172" s="34"/>
      <c r="AE172" s="34"/>
      <c r="AF172" s="34"/>
      <c r="AG172" s="34"/>
      <c r="AH172" s="34"/>
      <c r="AI172" s="34"/>
    </row>
    <row r="173" spans="1:35">
      <c r="A173" s="32">
        <v>35105</v>
      </c>
      <c r="B173" s="30" t="s">
        <v>540</v>
      </c>
      <c r="C173" s="30">
        <v>46217033</v>
      </c>
      <c r="D173" s="31">
        <v>32385407</v>
      </c>
      <c r="E173" s="31">
        <v>0</v>
      </c>
      <c r="F173" s="31">
        <v>0</v>
      </c>
      <c r="G173" s="31">
        <v>0</v>
      </c>
      <c r="H173" s="31">
        <v>0</v>
      </c>
      <c r="I173" s="31">
        <f t="shared" si="6"/>
        <v>0</v>
      </c>
      <c r="J173" s="31"/>
      <c r="K173" s="31">
        <v>2322093</v>
      </c>
      <c r="L173" s="31">
        <v>12036</v>
      </c>
      <c r="M173" s="31">
        <v>8918793</v>
      </c>
      <c r="N173" s="31">
        <v>2707775</v>
      </c>
      <c r="O173" s="31">
        <f t="shared" si="7"/>
        <v>13960697</v>
      </c>
      <c r="P173" s="31"/>
      <c r="Q173" s="31">
        <f t="shared" si="8"/>
        <v>1605617</v>
      </c>
      <c r="R173" s="31">
        <v>-541558</v>
      </c>
      <c r="S173" s="31">
        <v>1064059</v>
      </c>
      <c r="T173" s="33"/>
      <c r="U173" s="33"/>
      <c r="V173" s="33"/>
      <c r="W173" s="33"/>
      <c r="X173" s="33"/>
      <c r="Y173" s="33"/>
      <c r="Z173" s="33"/>
      <c r="AA173" s="33"/>
      <c r="AB173" s="34"/>
      <c r="AC173" s="34"/>
      <c r="AD173" s="34"/>
      <c r="AE173" s="34"/>
      <c r="AF173" s="34"/>
      <c r="AG173" s="34"/>
      <c r="AH173" s="34"/>
      <c r="AI173" s="34"/>
    </row>
    <row r="174" spans="1:35">
      <c r="A174" s="32">
        <v>35106</v>
      </c>
      <c r="B174" s="30" t="s">
        <v>541</v>
      </c>
      <c r="C174" s="30">
        <v>11584607</v>
      </c>
      <c r="D174" s="31">
        <v>8870821</v>
      </c>
      <c r="E174" s="31">
        <v>0</v>
      </c>
      <c r="F174" s="31">
        <v>0</v>
      </c>
      <c r="G174" s="31">
        <v>0</v>
      </c>
      <c r="H174" s="31">
        <v>107675</v>
      </c>
      <c r="I174" s="31">
        <f t="shared" si="6"/>
        <v>107675</v>
      </c>
      <c r="J174" s="31"/>
      <c r="K174" s="31">
        <v>636054</v>
      </c>
      <c r="L174" s="31">
        <v>3297</v>
      </c>
      <c r="M174" s="31">
        <v>2442984</v>
      </c>
      <c r="N174" s="31">
        <v>0</v>
      </c>
      <c r="O174" s="31">
        <f t="shared" si="7"/>
        <v>3082335</v>
      </c>
      <c r="P174" s="31"/>
      <c r="Q174" s="31">
        <f t="shared" si="8"/>
        <v>439801</v>
      </c>
      <c r="R174" s="31">
        <v>21536</v>
      </c>
      <c r="S174" s="31">
        <v>461337</v>
      </c>
      <c r="T174" s="33"/>
      <c r="U174" s="33"/>
      <c r="V174" s="33"/>
      <c r="W174" s="33"/>
      <c r="X174" s="33"/>
      <c r="Y174" s="33"/>
      <c r="Z174" s="33"/>
      <c r="AA174" s="33"/>
      <c r="AB174" s="34"/>
      <c r="AC174" s="34"/>
      <c r="AD174" s="34"/>
      <c r="AE174" s="34"/>
      <c r="AF174" s="34"/>
      <c r="AG174" s="34"/>
      <c r="AH174" s="34"/>
      <c r="AI174" s="34"/>
    </row>
    <row r="175" spans="1:35">
      <c r="A175" s="32">
        <v>35200</v>
      </c>
      <c r="B175" s="30" t="s">
        <v>542</v>
      </c>
      <c r="C175" s="30">
        <v>21344841</v>
      </c>
      <c r="D175" s="31">
        <v>16532303</v>
      </c>
      <c r="E175" s="31">
        <v>0</v>
      </c>
      <c r="F175" s="31">
        <v>0</v>
      </c>
      <c r="G175" s="31">
        <v>0</v>
      </c>
      <c r="H175" s="31">
        <v>507955</v>
      </c>
      <c r="I175" s="31">
        <f t="shared" si="6"/>
        <v>507955</v>
      </c>
      <c r="J175" s="31"/>
      <c r="K175" s="31">
        <v>1185397</v>
      </c>
      <c r="L175" s="31">
        <v>6144</v>
      </c>
      <c r="M175" s="31">
        <v>4552921</v>
      </c>
      <c r="N175" s="31">
        <v>0</v>
      </c>
      <c r="O175" s="31">
        <f t="shared" si="7"/>
        <v>5744462</v>
      </c>
      <c r="P175" s="31"/>
      <c r="Q175" s="31">
        <f t="shared" si="8"/>
        <v>819645</v>
      </c>
      <c r="R175" s="31">
        <v>101588</v>
      </c>
      <c r="S175" s="31">
        <v>921233</v>
      </c>
      <c r="T175" s="33"/>
      <c r="U175" s="33"/>
      <c r="V175" s="33"/>
      <c r="W175" s="33"/>
      <c r="X175" s="33"/>
      <c r="Y175" s="33"/>
      <c r="Z175" s="33"/>
      <c r="AA175" s="33"/>
      <c r="AB175" s="34"/>
      <c r="AC175" s="34"/>
      <c r="AD175" s="34"/>
      <c r="AE175" s="34"/>
      <c r="AF175" s="34"/>
      <c r="AG175" s="34"/>
      <c r="AH175" s="34"/>
      <c r="AI175" s="34"/>
    </row>
    <row r="176" spans="1:35">
      <c r="A176" s="32">
        <v>35300</v>
      </c>
      <c r="B176" s="30" t="s">
        <v>543</v>
      </c>
      <c r="C176" s="30">
        <v>145543449</v>
      </c>
      <c r="D176" s="31">
        <v>119790962</v>
      </c>
      <c r="E176" s="31">
        <v>0</v>
      </c>
      <c r="F176" s="31">
        <v>0</v>
      </c>
      <c r="G176" s="31">
        <v>0</v>
      </c>
      <c r="H176" s="31">
        <v>10871745</v>
      </c>
      <c r="I176" s="31">
        <f t="shared" si="6"/>
        <v>10871745</v>
      </c>
      <c r="J176" s="31"/>
      <c r="K176" s="31">
        <v>8589232</v>
      </c>
      <c r="L176" s="31">
        <v>44520</v>
      </c>
      <c r="M176" s="31">
        <v>32989884</v>
      </c>
      <c r="N176" s="31">
        <v>0</v>
      </c>
      <c r="O176" s="31">
        <f t="shared" si="7"/>
        <v>41623636</v>
      </c>
      <c r="P176" s="31"/>
      <c r="Q176" s="31">
        <f t="shared" si="8"/>
        <v>5939044</v>
      </c>
      <c r="R176" s="31">
        <v>2174352</v>
      </c>
      <c r="S176" s="31">
        <v>8113396</v>
      </c>
      <c r="T176" s="33"/>
      <c r="U176" s="33"/>
      <c r="V176" s="33"/>
      <c r="W176" s="33"/>
      <c r="X176" s="33"/>
      <c r="Y176" s="33"/>
      <c r="Z176" s="33"/>
      <c r="AA176" s="33"/>
      <c r="AB176" s="34"/>
      <c r="AC176" s="34"/>
      <c r="AD176" s="34"/>
      <c r="AE176" s="34"/>
      <c r="AF176" s="34"/>
      <c r="AG176" s="34"/>
      <c r="AH176" s="34"/>
      <c r="AI176" s="34"/>
    </row>
    <row r="177" spans="1:35">
      <c r="A177" s="32">
        <v>35305</v>
      </c>
      <c r="B177" s="30" t="s">
        <v>544</v>
      </c>
      <c r="C177" s="30">
        <v>54801298</v>
      </c>
      <c r="D177" s="31">
        <v>39998236</v>
      </c>
      <c r="E177" s="31">
        <v>0</v>
      </c>
      <c r="F177" s="31">
        <v>0</v>
      </c>
      <c r="G177" s="31">
        <v>0</v>
      </c>
      <c r="H177" s="31">
        <v>0</v>
      </c>
      <c r="I177" s="31">
        <f t="shared" si="6"/>
        <v>0</v>
      </c>
      <c r="J177" s="31"/>
      <c r="K177" s="31">
        <v>2867947</v>
      </c>
      <c r="L177" s="31">
        <v>14865</v>
      </c>
      <c r="M177" s="31">
        <v>11015331</v>
      </c>
      <c r="N177" s="31">
        <v>1402975</v>
      </c>
      <c r="O177" s="31">
        <f t="shared" si="7"/>
        <v>15301118</v>
      </c>
      <c r="P177" s="31"/>
      <c r="Q177" s="31">
        <f t="shared" si="8"/>
        <v>1983048</v>
      </c>
      <c r="R177" s="31">
        <v>-280597</v>
      </c>
      <c r="S177" s="31">
        <v>1702451</v>
      </c>
      <c r="T177" s="33"/>
      <c r="U177" s="33"/>
      <c r="V177" s="33"/>
      <c r="W177" s="33"/>
      <c r="X177" s="33"/>
      <c r="Y177" s="33"/>
      <c r="Z177" s="33"/>
      <c r="AA177" s="33"/>
      <c r="AB177" s="34"/>
      <c r="AC177" s="34"/>
      <c r="AD177" s="34"/>
      <c r="AE177" s="34"/>
      <c r="AF177" s="34"/>
      <c r="AG177" s="34"/>
      <c r="AH177" s="34"/>
      <c r="AI177" s="34"/>
    </row>
    <row r="178" spans="1:35">
      <c r="A178" s="32">
        <v>35400</v>
      </c>
      <c r="B178" s="30" t="s">
        <v>545</v>
      </c>
      <c r="C178" s="30">
        <v>116451377</v>
      </c>
      <c r="D178" s="31">
        <v>88553112</v>
      </c>
      <c r="E178" s="31">
        <v>0</v>
      </c>
      <c r="F178" s="31">
        <v>0</v>
      </c>
      <c r="G178" s="31">
        <v>0</v>
      </c>
      <c r="H178" s="31">
        <v>826440</v>
      </c>
      <c r="I178" s="31">
        <f t="shared" si="6"/>
        <v>826440</v>
      </c>
      <c r="J178" s="31"/>
      <c r="K178" s="31">
        <v>6349421</v>
      </c>
      <c r="L178" s="31">
        <v>32910</v>
      </c>
      <c r="M178" s="31">
        <v>24387123</v>
      </c>
      <c r="N178" s="31">
        <v>0</v>
      </c>
      <c r="O178" s="31">
        <f t="shared" si="7"/>
        <v>30769454</v>
      </c>
      <c r="P178" s="31"/>
      <c r="Q178" s="31">
        <f t="shared" si="8"/>
        <v>4390321</v>
      </c>
      <c r="R178" s="31">
        <v>165286</v>
      </c>
      <c r="S178" s="31">
        <v>4555607</v>
      </c>
      <c r="T178" s="33"/>
      <c r="U178" s="33"/>
      <c r="V178" s="33"/>
      <c r="W178" s="33"/>
      <c r="X178" s="33"/>
      <c r="Y178" s="33"/>
      <c r="Z178" s="33"/>
      <c r="AA178" s="33"/>
      <c r="AB178" s="34"/>
      <c r="AC178" s="34"/>
      <c r="AD178" s="34"/>
      <c r="AE178" s="34"/>
      <c r="AF178" s="34"/>
      <c r="AG178" s="34"/>
      <c r="AH178" s="34"/>
      <c r="AI178" s="34"/>
    </row>
    <row r="179" spans="1:35">
      <c r="A179" s="32">
        <v>35401</v>
      </c>
      <c r="B179" s="30" t="s">
        <v>546</v>
      </c>
      <c r="C179" s="30">
        <v>1072414</v>
      </c>
      <c r="D179" s="31">
        <v>1088886</v>
      </c>
      <c r="E179" s="31">
        <v>0</v>
      </c>
      <c r="F179" s="31">
        <v>0</v>
      </c>
      <c r="G179" s="31">
        <v>0</v>
      </c>
      <c r="H179" s="31">
        <v>305965</v>
      </c>
      <c r="I179" s="31">
        <f t="shared" si="6"/>
        <v>305965</v>
      </c>
      <c r="J179" s="31"/>
      <c r="K179" s="31">
        <v>78075</v>
      </c>
      <c r="L179" s="31">
        <v>405</v>
      </c>
      <c r="M179" s="31">
        <v>299874</v>
      </c>
      <c r="N179" s="31">
        <v>0</v>
      </c>
      <c r="O179" s="31">
        <f t="shared" si="7"/>
        <v>378354</v>
      </c>
      <c r="P179" s="31"/>
      <c r="Q179" s="31">
        <f t="shared" si="8"/>
        <v>53985</v>
      </c>
      <c r="R179" s="31">
        <v>61195</v>
      </c>
      <c r="S179" s="31">
        <v>115180</v>
      </c>
      <c r="T179" s="33"/>
      <c r="U179" s="33"/>
      <c r="V179" s="33"/>
      <c r="W179" s="33"/>
      <c r="X179" s="33"/>
      <c r="Y179" s="33"/>
      <c r="Z179" s="33"/>
      <c r="AA179" s="33"/>
      <c r="AB179" s="34"/>
      <c r="AC179" s="34"/>
      <c r="AD179" s="34"/>
      <c r="AE179" s="34"/>
      <c r="AF179" s="34"/>
      <c r="AG179" s="34"/>
      <c r="AH179" s="34"/>
      <c r="AI179" s="34"/>
    </row>
    <row r="180" spans="1:35">
      <c r="A180" s="32">
        <v>35405</v>
      </c>
      <c r="B180" s="30" t="s">
        <v>547</v>
      </c>
      <c r="C180" s="30">
        <v>40384454</v>
      </c>
      <c r="D180" s="31">
        <v>28754914</v>
      </c>
      <c r="E180" s="31">
        <v>0</v>
      </c>
      <c r="F180" s="31">
        <v>0</v>
      </c>
      <c r="G180" s="31">
        <v>0</v>
      </c>
      <c r="H180" s="31">
        <v>0</v>
      </c>
      <c r="I180" s="31">
        <f t="shared" si="6"/>
        <v>0</v>
      </c>
      <c r="J180" s="31"/>
      <c r="K180" s="31">
        <v>2061780</v>
      </c>
      <c r="L180" s="31">
        <v>10687</v>
      </c>
      <c r="M180" s="31">
        <v>7918972</v>
      </c>
      <c r="N180" s="31">
        <v>1850800</v>
      </c>
      <c r="O180" s="31">
        <f t="shared" si="7"/>
        <v>11842239</v>
      </c>
      <c r="P180" s="31"/>
      <c r="Q180" s="31">
        <f t="shared" si="8"/>
        <v>1425622</v>
      </c>
      <c r="R180" s="31">
        <v>-370159</v>
      </c>
      <c r="S180" s="31">
        <v>1055463</v>
      </c>
      <c r="T180" s="33"/>
      <c r="U180" s="33"/>
      <c r="V180" s="33"/>
      <c r="W180" s="33"/>
      <c r="X180" s="33"/>
      <c r="Y180" s="33"/>
      <c r="Z180" s="33"/>
      <c r="AA180" s="33"/>
      <c r="AB180" s="34"/>
      <c r="AC180" s="34"/>
      <c r="AD180" s="34"/>
      <c r="AE180" s="34"/>
      <c r="AF180" s="34"/>
      <c r="AG180" s="34"/>
      <c r="AH180" s="34"/>
      <c r="AI180" s="34"/>
    </row>
    <row r="181" spans="1:35">
      <c r="A181" s="32">
        <v>35500</v>
      </c>
      <c r="B181" s="30" t="s">
        <v>548</v>
      </c>
      <c r="C181" s="30">
        <v>166017067</v>
      </c>
      <c r="D181" s="31">
        <v>123670043</v>
      </c>
      <c r="E181" s="31">
        <v>0</v>
      </c>
      <c r="F181" s="31">
        <v>0</v>
      </c>
      <c r="G181" s="31">
        <v>0</v>
      </c>
      <c r="H181" s="31">
        <v>0</v>
      </c>
      <c r="I181" s="31">
        <f t="shared" si="6"/>
        <v>0</v>
      </c>
      <c r="J181" s="31"/>
      <c r="K181" s="31">
        <v>8867370</v>
      </c>
      <c r="L181" s="31">
        <v>45961</v>
      </c>
      <c r="M181" s="31">
        <v>34058165</v>
      </c>
      <c r="N181" s="31">
        <v>1852930</v>
      </c>
      <c r="O181" s="31">
        <f t="shared" si="7"/>
        <v>44824426</v>
      </c>
      <c r="P181" s="31"/>
      <c r="Q181" s="31">
        <f t="shared" si="8"/>
        <v>6131362</v>
      </c>
      <c r="R181" s="31">
        <v>-370582</v>
      </c>
      <c r="S181" s="31">
        <v>5760780</v>
      </c>
      <c r="T181" s="33"/>
      <c r="U181" s="33"/>
      <c r="V181" s="33"/>
      <c r="W181" s="33"/>
      <c r="X181" s="33"/>
      <c r="Y181" s="33"/>
      <c r="Z181" s="33"/>
      <c r="AA181" s="33"/>
      <c r="AB181" s="34"/>
      <c r="AC181" s="34"/>
      <c r="AD181" s="34"/>
      <c r="AE181" s="34"/>
      <c r="AF181" s="34"/>
      <c r="AG181" s="34"/>
      <c r="AH181" s="34"/>
      <c r="AI181" s="34"/>
    </row>
    <row r="182" spans="1:35">
      <c r="A182" s="32">
        <v>35600</v>
      </c>
      <c r="B182" s="30" t="s">
        <v>549</v>
      </c>
      <c r="C182" s="30">
        <v>63620881</v>
      </c>
      <c r="D182" s="31">
        <v>51057671</v>
      </c>
      <c r="E182" s="31">
        <v>0</v>
      </c>
      <c r="F182" s="31">
        <v>0</v>
      </c>
      <c r="G182" s="31">
        <v>0</v>
      </c>
      <c r="H182" s="31">
        <v>3385700</v>
      </c>
      <c r="I182" s="31">
        <f t="shared" si="6"/>
        <v>3385700</v>
      </c>
      <c r="J182" s="31"/>
      <c r="K182" s="31">
        <v>3660929</v>
      </c>
      <c r="L182" s="31">
        <v>18975</v>
      </c>
      <c r="M182" s="31">
        <v>14061049</v>
      </c>
      <c r="N182" s="31">
        <v>0</v>
      </c>
      <c r="O182" s="31">
        <f t="shared" si="7"/>
        <v>17740953</v>
      </c>
      <c r="P182" s="31"/>
      <c r="Q182" s="31">
        <f t="shared" si="8"/>
        <v>2531357</v>
      </c>
      <c r="R182" s="31">
        <v>677143</v>
      </c>
      <c r="S182" s="31">
        <v>3208500</v>
      </c>
      <c r="T182" s="33"/>
      <c r="U182" s="33"/>
      <c r="V182" s="33"/>
      <c r="W182" s="33"/>
      <c r="X182" s="33"/>
      <c r="Y182" s="33"/>
      <c r="Z182" s="33"/>
      <c r="AA182" s="33"/>
      <c r="AB182" s="34"/>
      <c r="AC182" s="34"/>
      <c r="AD182" s="34"/>
      <c r="AE182" s="34"/>
      <c r="AF182" s="34"/>
      <c r="AG182" s="34"/>
      <c r="AH182" s="34"/>
      <c r="AI182" s="34"/>
    </row>
    <row r="183" spans="1:35">
      <c r="A183" s="32">
        <v>35700</v>
      </c>
      <c r="B183" s="30" t="s">
        <v>550</v>
      </c>
      <c r="C183" s="30">
        <v>35840380</v>
      </c>
      <c r="D183" s="31">
        <v>28553119</v>
      </c>
      <c r="E183" s="31">
        <v>0</v>
      </c>
      <c r="F183" s="31">
        <v>0</v>
      </c>
      <c r="G183" s="31">
        <v>0</v>
      </c>
      <c r="H183" s="31">
        <v>1667545</v>
      </c>
      <c r="I183" s="31">
        <f t="shared" si="6"/>
        <v>1667545</v>
      </c>
      <c r="J183" s="31"/>
      <c r="K183" s="31">
        <v>2047311</v>
      </c>
      <c r="L183" s="31">
        <v>10612</v>
      </c>
      <c r="M183" s="31">
        <v>7863399</v>
      </c>
      <c r="N183" s="31">
        <v>0</v>
      </c>
      <c r="O183" s="31">
        <f t="shared" si="7"/>
        <v>9921322</v>
      </c>
      <c r="P183" s="31"/>
      <c r="Q183" s="31">
        <f t="shared" si="8"/>
        <v>1415618</v>
      </c>
      <c r="R183" s="31">
        <v>333512</v>
      </c>
      <c r="S183" s="31">
        <v>1749130</v>
      </c>
      <c r="T183" s="33"/>
      <c r="U183" s="33"/>
      <c r="V183" s="33"/>
      <c r="W183" s="33"/>
      <c r="X183" s="33"/>
      <c r="Y183" s="33"/>
      <c r="Z183" s="33"/>
      <c r="AA183" s="33"/>
      <c r="AB183" s="34"/>
      <c r="AC183" s="34"/>
      <c r="AD183" s="34"/>
      <c r="AE183" s="34"/>
      <c r="AF183" s="34"/>
      <c r="AG183" s="34"/>
      <c r="AH183" s="34"/>
      <c r="AI183" s="34"/>
    </row>
    <row r="184" spans="1:35">
      <c r="A184" s="32">
        <v>35800</v>
      </c>
      <c r="B184" s="30" t="s">
        <v>551</v>
      </c>
      <c r="C184" s="30">
        <v>51626295</v>
      </c>
      <c r="D184" s="31">
        <v>39405443</v>
      </c>
      <c r="E184" s="31">
        <v>0</v>
      </c>
      <c r="F184" s="31">
        <v>0</v>
      </c>
      <c r="G184" s="31">
        <v>0</v>
      </c>
      <c r="H184" s="31">
        <v>586775</v>
      </c>
      <c r="I184" s="31">
        <f t="shared" si="6"/>
        <v>586775</v>
      </c>
      <c r="J184" s="31"/>
      <c r="K184" s="31">
        <v>2825443</v>
      </c>
      <c r="L184" s="31">
        <v>14645</v>
      </c>
      <c r="M184" s="31">
        <v>10852079</v>
      </c>
      <c r="N184" s="31">
        <v>0</v>
      </c>
      <c r="O184" s="31">
        <f t="shared" si="7"/>
        <v>13692167</v>
      </c>
      <c r="P184" s="31"/>
      <c r="Q184" s="31">
        <f t="shared" si="8"/>
        <v>1953659</v>
      </c>
      <c r="R184" s="31">
        <v>117354</v>
      </c>
      <c r="S184" s="31">
        <v>2071013</v>
      </c>
      <c r="T184" s="33"/>
      <c r="U184" s="33"/>
      <c r="V184" s="33"/>
      <c r="W184" s="33"/>
      <c r="X184" s="33"/>
      <c r="Y184" s="33"/>
      <c r="Z184" s="33"/>
      <c r="AA184" s="33"/>
      <c r="AB184" s="34"/>
      <c r="AC184" s="34"/>
      <c r="AD184" s="34"/>
      <c r="AE184" s="34"/>
      <c r="AF184" s="34"/>
      <c r="AG184" s="34"/>
      <c r="AH184" s="34"/>
      <c r="AI184" s="34"/>
    </row>
    <row r="185" spans="1:35">
      <c r="A185" s="32">
        <v>35805</v>
      </c>
      <c r="B185" s="30" t="s">
        <v>552</v>
      </c>
      <c r="C185" s="30">
        <v>8075872</v>
      </c>
      <c r="D185" s="31">
        <v>6267062</v>
      </c>
      <c r="E185" s="31">
        <v>0</v>
      </c>
      <c r="F185" s="31">
        <v>0</v>
      </c>
      <c r="G185" s="31">
        <v>0</v>
      </c>
      <c r="H185" s="31">
        <v>241470</v>
      </c>
      <c r="I185" s="31">
        <f t="shared" si="6"/>
        <v>241470</v>
      </c>
      <c r="J185" s="31"/>
      <c r="K185" s="31">
        <v>449360</v>
      </c>
      <c r="L185" s="31">
        <v>2329</v>
      </c>
      <c r="M185" s="31">
        <v>1725920</v>
      </c>
      <c r="N185" s="31">
        <v>0</v>
      </c>
      <c r="O185" s="31">
        <f t="shared" si="7"/>
        <v>2177609</v>
      </c>
      <c r="P185" s="31"/>
      <c r="Q185" s="31">
        <f t="shared" si="8"/>
        <v>310711</v>
      </c>
      <c r="R185" s="31">
        <v>48293</v>
      </c>
      <c r="S185" s="31">
        <v>359004</v>
      </c>
      <c r="T185" s="33"/>
      <c r="U185" s="33"/>
      <c r="V185" s="33"/>
      <c r="W185" s="33"/>
      <c r="X185" s="33"/>
      <c r="Y185" s="33"/>
      <c r="Z185" s="33"/>
      <c r="AA185" s="33"/>
      <c r="AB185" s="34"/>
      <c r="AC185" s="34"/>
      <c r="AD185" s="34"/>
      <c r="AE185" s="34"/>
      <c r="AF185" s="34"/>
      <c r="AG185" s="34"/>
      <c r="AH185" s="34"/>
      <c r="AI185" s="34"/>
    </row>
    <row r="186" spans="1:35">
      <c r="A186" s="32">
        <v>35900</v>
      </c>
      <c r="B186" s="30" t="s">
        <v>553</v>
      </c>
      <c r="C186" s="30">
        <v>96827378</v>
      </c>
      <c r="D186" s="31">
        <v>73452157</v>
      </c>
      <c r="E186" s="31">
        <v>0</v>
      </c>
      <c r="F186" s="31">
        <v>0</v>
      </c>
      <c r="G186" s="31">
        <v>0</v>
      </c>
      <c r="H186" s="31">
        <v>434235</v>
      </c>
      <c r="I186" s="31">
        <f t="shared" si="6"/>
        <v>434235</v>
      </c>
      <c r="J186" s="31"/>
      <c r="K186" s="31">
        <v>5266655</v>
      </c>
      <c r="L186" s="31">
        <v>27298</v>
      </c>
      <c r="M186" s="31">
        <v>20228389</v>
      </c>
      <c r="N186" s="31">
        <v>0</v>
      </c>
      <c r="O186" s="31">
        <f t="shared" si="7"/>
        <v>25522342</v>
      </c>
      <c r="P186" s="31"/>
      <c r="Q186" s="31">
        <f t="shared" si="8"/>
        <v>3641640</v>
      </c>
      <c r="R186" s="31">
        <v>86850</v>
      </c>
      <c r="S186" s="31">
        <v>3728490</v>
      </c>
      <c r="T186" s="33"/>
      <c r="U186" s="33"/>
      <c r="V186" s="33"/>
      <c r="W186" s="33"/>
      <c r="X186" s="33"/>
      <c r="Y186" s="33"/>
      <c r="Z186" s="33"/>
      <c r="AA186" s="33"/>
      <c r="AB186" s="34"/>
      <c r="AC186" s="34"/>
      <c r="AD186" s="34"/>
      <c r="AE186" s="34"/>
      <c r="AF186" s="34"/>
      <c r="AG186" s="34"/>
      <c r="AH186" s="34"/>
      <c r="AI186" s="34"/>
    </row>
    <row r="187" spans="1:35">
      <c r="A187" s="32">
        <v>35905</v>
      </c>
      <c r="B187" s="30" t="s">
        <v>554</v>
      </c>
      <c r="C187" s="30">
        <v>12731940</v>
      </c>
      <c r="D187" s="31">
        <v>9532419</v>
      </c>
      <c r="E187" s="31">
        <v>0</v>
      </c>
      <c r="F187" s="31">
        <v>0</v>
      </c>
      <c r="G187" s="31">
        <v>0</v>
      </c>
      <c r="H187" s="31">
        <v>0</v>
      </c>
      <c r="I187" s="31">
        <f t="shared" si="6"/>
        <v>0</v>
      </c>
      <c r="J187" s="31"/>
      <c r="K187" s="31">
        <v>683492</v>
      </c>
      <c r="L187" s="31">
        <v>3543</v>
      </c>
      <c r="M187" s="31">
        <v>2625185</v>
      </c>
      <c r="N187" s="31">
        <v>13325</v>
      </c>
      <c r="O187" s="31">
        <f t="shared" si="7"/>
        <v>3325545</v>
      </c>
      <c r="P187" s="31"/>
      <c r="Q187" s="31">
        <f t="shared" si="8"/>
        <v>472602</v>
      </c>
      <c r="R187" s="31">
        <v>-2668</v>
      </c>
      <c r="S187" s="31">
        <v>469934</v>
      </c>
      <c r="T187" s="33"/>
      <c r="U187" s="33"/>
      <c r="V187" s="33"/>
      <c r="W187" s="33"/>
      <c r="X187" s="33"/>
      <c r="Y187" s="33"/>
      <c r="Z187" s="33"/>
      <c r="AA187" s="33"/>
      <c r="AB187" s="34"/>
      <c r="AC187" s="34"/>
      <c r="AD187" s="34"/>
      <c r="AE187" s="34"/>
      <c r="AF187" s="34"/>
      <c r="AG187" s="34"/>
      <c r="AH187" s="34"/>
      <c r="AI187" s="34"/>
    </row>
    <row r="188" spans="1:35">
      <c r="A188" s="32">
        <v>36000</v>
      </c>
      <c r="B188" s="30" t="s">
        <v>555</v>
      </c>
      <c r="C188" s="30">
        <v>2272413309</v>
      </c>
      <c r="D188" s="31">
        <v>1795538583</v>
      </c>
      <c r="E188" s="31">
        <v>0</v>
      </c>
      <c r="F188" s="31">
        <v>0</v>
      </c>
      <c r="G188" s="31">
        <v>0</v>
      </c>
      <c r="H188" s="31">
        <v>86324305</v>
      </c>
      <c r="I188" s="31">
        <f t="shared" si="6"/>
        <v>86324305</v>
      </c>
      <c r="J188" s="31"/>
      <c r="K188" s="31">
        <v>128743419</v>
      </c>
      <c r="L188" s="31">
        <v>667300</v>
      </c>
      <c r="M188" s="31">
        <v>494483128</v>
      </c>
      <c r="N188" s="31">
        <v>0</v>
      </c>
      <c r="O188" s="31">
        <f t="shared" si="7"/>
        <v>623893847</v>
      </c>
      <c r="P188" s="31"/>
      <c r="Q188" s="31">
        <f t="shared" si="8"/>
        <v>89019921</v>
      </c>
      <c r="R188" s="31">
        <v>17264857</v>
      </c>
      <c r="S188" s="31">
        <v>106284778</v>
      </c>
      <c r="T188" s="33"/>
      <c r="U188" s="33"/>
      <c r="V188" s="33"/>
      <c r="W188" s="33"/>
      <c r="X188" s="33"/>
      <c r="Y188" s="33"/>
      <c r="Z188" s="33"/>
      <c r="AA188" s="33"/>
      <c r="AB188" s="34"/>
      <c r="AC188" s="34"/>
      <c r="AD188" s="34"/>
      <c r="AE188" s="34"/>
      <c r="AF188" s="34"/>
      <c r="AG188" s="34"/>
      <c r="AH188" s="34"/>
      <c r="AI188" s="34"/>
    </row>
    <row r="189" spans="1:35">
      <c r="A189" s="32">
        <v>36001</v>
      </c>
      <c r="B189" s="30" t="s">
        <v>556</v>
      </c>
      <c r="C189" s="30">
        <v>1160391</v>
      </c>
      <c r="D189" s="31">
        <v>972313</v>
      </c>
      <c r="E189" s="31">
        <v>0</v>
      </c>
      <c r="F189" s="31">
        <v>0</v>
      </c>
      <c r="G189" s="31">
        <v>0</v>
      </c>
      <c r="H189" s="31">
        <v>106210</v>
      </c>
      <c r="I189" s="31">
        <f t="shared" si="6"/>
        <v>106210</v>
      </c>
      <c r="J189" s="31"/>
      <c r="K189" s="31">
        <v>69717</v>
      </c>
      <c r="L189" s="31">
        <v>361</v>
      </c>
      <c r="M189" s="31">
        <v>267771</v>
      </c>
      <c r="N189" s="31">
        <v>0</v>
      </c>
      <c r="O189" s="31">
        <f t="shared" si="7"/>
        <v>337849</v>
      </c>
      <c r="P189" s="31"/>
      <c r="Q189" s="31">
        <f t="shared" si="8"/>
        <v>48206</v>
      </c>
      <c r="R189" s="31">
        <v>21242</v>
      </c>
      <c r="S189" s="31">
        <v>69448</v>
      </c>
      <c r="T189" s="33"/>
      <c r="U189" s="33"/>
      <c r="V189" s="33"/>
      <c r="W189" s="33"/>
      <c r="X189" s="33"/>
      <c r="Y189" s="33"/>
      <c r="Z189" s="33"/>
      <c r="AA189" s="33"/>
      <c r="AB189" s="34"/>
      <c r="AC189" s="34"/>
      <c r="AD189" s="34"/>
      <c r="AE189" s="34"/>
      <c r="AF189" s="34"/>
      <c r="AG189" s="34"/>
      <c r="AH189" s="34"/>
      <c r="AI189" s="34"/>
    </row>
    <row r="190" spans="1:35">
      <c r="A190" s="32">
        <v>36002</v>
      </c>
      <c r="B190" s="30" t="s">
        <v>557</v>
      </c>
      <c r="C190" s="30">
        <v>6384706</v>
      </c>
      <c r="D190" s="31">
        <v>719662</v>
      </c>
      <c r="E190" s="31">
        <v>0</v>
      </c>
      <c r="F190" s="31">
        <v>0</v>
      </c>
      <c r="G190" s="31">
        <v>0</v>
      </c>
      <c r="H190" s="31">
        <v>0</v>
      </c>
      <c r="I190" s="31">
        <f t="shared" si="6"/>
        <v>0</v>
      </c>
      <c r="J190" s="31"/>
      <c r="K190" s="31">
        <v>51601</v>
      </c>
      <c r="L190" s="31">
        <v>267</v>
      </c>
      <c r="M190" s="31">
        <v>198192</v>
      </c>
      <c r="N190" s="31">
        <v>4542220</v>
      </c>
      <c r="O190" s="31">
        <f t="shared" si="7"/>
        <v>4792280</v>
      </c>
      <c r="P190" s="31"/>
      <c r="Q190" s="31">
        <f t="shared" si="8"/>
        <v>35680</v>
      </c>
      <c r="R190" s="31">
        <v>-908443</v>
      </c>
      <c r="S190" s="31">
        <v>-872763</v>
      </c>
      <c r="T190" s="33"/>
      <c r="U190" s="33"/>
      <c r="V190" s="33"/>
      <c r="W190" s="33"/>
      <c r="X190" s="33"/>
      <c r="Y190" s="33"/>
      <c r="Z190" s="33"/>
      <c r="AA190" s="33"/>
      <c r="AB190" s="34"/>
      <c r="AC190" s="34"/>
      <c r="AD190" s="34"/>
      <c r="AE190" s="34"/>
      <c r="AF190" s="34"/>
      <c r="AG190" s="34"/>
      <c r="AH190" s="34"/>
      <c r="AI190" s="34"/>
    </row>
    <row r="191" spans="1:35">
      <c r="A191" s="32">
        <v>36003</v>
      </c>
      <c r="B191" s="30" t="s">
        <v>558</v>
      </c>
      <c r="C191" s="30">
        <v>16863328</v>
      </c>
      <c r="D191" s="31">
        <v>13120512</v>
      </c>
      <c r="E191" s="31">
        <v>0</v>
      </c>
      <c r="F191" s="31">
        <v>0</v>
      </c>
      <c r="G191" s="31">
        <v>0</v>
      </c>
      <c r="H191" s="31">
        <v>386750</v>
      </c>
      <c r="I191" s="31">
        <f t="shared" si="6"/>
        <v>386750</v>
      </c>
      <c r="J191" s="31"/>
      <c r="K191" s="31">
        <v>940765</v>
      </c>
      <c r="L191" s="31">
        <v>4876</v>
      </c>
      <c r="M191" s="31">
        <v>3613329</v>
      </c>
      <c r="N191" s="31">
        <v>0</v>
      </c>
      <c r="O191" s="31">
        <f t="shared" si="7"/>
        <v>4558970</v>
      </c>
      <c r="P191" s="31"/>
      <c r="Q191" s="31">
        <f t="shared" si="8"/>
        <v>650494</v>
      </c>
      <c r="R191" s="31">
        <v>77350</v>
      </c>
      <c r="S191" s="31">
        <v>727844</v>
      </c>
      <c r="T191" s="33"/>
      <c r="U191" s="33"/>
      <c r="V191" s="33"/>
      <c r="W191" s="33"/>
      <c r="X191" s="33"/>
      <c r="Y191" s="33"/>
      <c r="Z191" s="33"/>
      <c r="AA191" s="33"/>
      <c r="AB191" s="34"/>
      <c r="AC191" s="34"/>
      <c r="AD191" s="34"/>
      <c r="AE191" s="34"/>
      <c r="AF191" s="34"/>
      <c r="AG191" s="34"/>
      <c r="AH191" s="34"/>
      <c r="AI191" s="34"/>
    </row>
    <row r="192" spans="1:35">
      <c r="A192" s="32">
        <v>36004</v>
      </c>
      <c r="B192" s="30" t="s">
        <v>559</v>
      </c>
      <c r="C192" s="30">
        <v>8583501</v>
      </c>
      <c r="D192" s="31">
        <v>7170858</v>
      </c>
      <c r="E192" s="31">
        <v>0</v>
      </c>
      <c r="F192" s="31">
        <v>0</v>
      </c>
      <c r="G192" s="31">
        <v>0</v>
      </c>
      <c r="H192" s="31">
        <v>734340</v>
      </c>
      <c r="I192" s="31">
        <f t="shared" si="6"/>
        <v>734340</v>
      </c>
      <c r="J192" s="31"/>
      <c r="K192" s="31">
        <v>514164</v>
      </c>
      <c r="L192" s="31">
        <v>2665</v>
      </c>
      <c r="M192" s="31">
        <v>1974822</v>
      </c>
      <c r="N192" s="31">
        <v>0</v>
      </c>
      <c r="O192" s="31">
        <f t="shared" si="7"/>
        <v>2491651</v>
      </c>
      <c r="P192" s="31"/>
      <c r="Q192" s="31">
        <f t="shared" si="8"/>
        <v>355520</v>
      </c>
      <c r="R192" s="31">
        <v>146870</v>
      </c>
      <c r="S192" s="31">
        <v>502390</v>
      </c>
      <c r="T192" s="33"/>
      <c r="U192" s="33"/>
      <c r="V192" s="33"/>
      <c r="W192" s="33"/>
      <c r="X192" s="33"/>
      <c r="Y192" s="33"/>
      <c r="Z192" s="33"/>
      <c r="AA192" s="33"/>
      <c r="AB192" s="34"/>
      <c r="AC192" s="34"/>
      <c r="AD192" s="34"/>
      <c r="AE192" s="34"/>
      <c r="AF192" s="34"/>
      <c r="AG192" s="34"/>
      <c r="AH192" s="34"/>
      <c r="AI192" s="34"/>
    </row>
    <row r="193" spans="1:35">
      <c r="A193" s="32">
        <v>36005</v>
      </c>
      <c r="B193" s="30" t="s">
        <v>560</v>
      </c>
      <c r="C193" s="30">
        <v>193361013</v>
      </c>
      <c r="D193" s="31">
        <v>136676625</v>
      </c>
      <c r="E193" s="31">
        <v>0</v>
      </c>
      <c r="F193" s="31">
        <v>0</v>
      </c>
      <c r="G193" s="31">
        <v>0</v>
      </c>
      <c r="H193" s="31">
        <v>0</v>
      </c>
      <c r="I193" s="31">
        <f t="shared" si="6"/>
        <v>0</v>
      </c>
      <c r="J193" s="31"/>
      <c r="K193" s="31">
        <v>9799965</v>
      </c>
      <c r="L193" s="31">
        <v>50795</v>
      </c>
      <c r="M193" s="31">
        <v>37640119</v>
      </c>
      <c r="N193" s="31">
        <v>9765790</v>
      </c>
      <c r="O193" s="31">
        <f t="shared" si="7"/>
        <v>57256669</v>
      </c>
      <c r="P193" s="31"/>
      <c r="Q193" s="31">
        <f t="shared" si="8"/>
        <v>6776208</v>
      </c>
      <c r="R193" s="31">
        <v>-1953155</v>
      </c>
      <c r="S193" s="31">
        <v>4823053</v>
      </c>
      <c r="T193" s="33"/>
      <c r="U193" s="33"/>
      <c r="V193" s="33"/>
      <c r="W193" s="33"/>
      <c r="X193" s="33"/>
      <c r="Y193" s="33"/>
      <c r="Z193" s="33"/>
      <c r="AA193" s="33"/>
      <c r="AB193" s="34"/>
      <c r="AC193" s="34"/>
      <c r="AD193" s="34"/>
      <c r="AE193" s="34"/>
      <c r="AF193" s="34"/>
      <c r="AG193" s="34"/>
      <c r="AH193" s="34"/>
      <c r="AI193" s="34"/>
    </row>
    <row r="194" spans="1:35">
      <c r="A194" s="32">
        <v>36006</v>
      </c>
      <c r="B194" s="30" t="s">
        <v>561</v>
      </c>
      <c r="C194" s="30">
        <v>21023779</v>
      </c>
      <c r="D194" s="31">
        <v>17100148</v>
      </c>
      <c r="E194" s="31">
        <v>0</v>
      </c>
      <c r="F194" s="31">
        <v>0</v>
      </c>
      <c r="G194" s="31">
        <v>0</v>
      </c>
      <c r="H194" s="31">
        <v>1298350</v>
      </c>
      <c r="I194" s="31">
        <f t="shared" si="6"/>
        <v>1298350</v>
      </c>
      <c r="J194" s="31"/>
      <c r="K194" s="31">
        <v>1226112</v>
      </c>
      <c r="L194" s="31">
        <v>6355</v>
      </c>
      <c r="M194" s="31">
        <v>4709303</v>
      </c>
      <c r="N194" s="31">
        <v>0</v>
      </c>
      <c r="O194" s="31">
        <f t="shared" si="7"/>
        <v>5941770</v>
      </c>
      <c r="P194" s="31"/>
      <c r="Q194" s="31">
        <f t="shared" si="8"/>
        <v>847798</v>
      </c>
      <c r="R194" s="31">
        <v>259667</v>
      </c>
      <c r="S194" s="31">
        <v>1107465</v>
      </c>
      <c r="T194" s="33"/>
      <c r="U194" s="33"/>
      <c r="V194" s="33"/>
      <c r="W194" s="33"/>
      <c r="X194" s="33"/>
      <c r="Y194" s="33"/>
      <c r="Z194" s="33"/>
      <c r="AA194" s="33"/>
      <c r="AB194" s="34"/>
      <c r="AC194" s="34"/>
      <c r="AD194" s="34"/>
      <c r="AE194" s="34"/>
      <c r="AF194" s="34"/>
      <c r="AG194" s="34"/>
      <c r="AH194" s="34"/>
      <c r="AI194" s="34"/>
    </row>
    <row r="195" spans="1:35">
      <c r="A195" s="32">
        <v>36007</v>
      </c>
      <c r="B195" s="30" t="s">
        <v>562</v>
      </c>
      <c r="C195" s="30">
        <v>7152156</v>
      </c>
      <c r="D195" s="31">
        <v>5653271</v>
      </c>
      <c r="E195" s="31">
        <v>0</v>
      </c>
      <c r="F195" s="31">
        <v>0</v>
      </c>
      <c r="G195" s="31">
        <v>0</v>
      </c>
      <c r="H195" s="31">
        <v>273020</v>
      </c>
      <c r="I195" s="31">
        <f t="shared" si="6"/>
        <v>273020</v>
      </c>
      <c r="J195" s="31"/>
      <c r="K195" s="31">
        <v>405350</v>
      </c>
      <c r="L195" s="31">
        <v>2101</v>
      </c>
      <c r="M195" s="31">
        <v>1556885</v>
      </c>
      <c r="N195" s="31">
        <v>0</v>
      </c>
      <c r="O195" s="31">
        <f t="shared" si="7"/>
        <v>1964336</v>
      </c>
      <c r="P195" s="31"/>
      <c r="Q195" s="31">
        <f t="shared" si="8"/>
        <v>280280</v>
      </c>
      <c r="R195" s="31">
        <v>54607</v>
      </c>
      <c r="S195" s="31">
        <v>334887</v>
      </c>
      <c r="T195" s="33"/>
      <c r="U195" s="33"/>
      <c r="V195" s="33"/>
      <c r="W195" s="33"/>
      <c r="X195" s="33"/>
      <c r="Y195" s="33"/>
      <c r="Z195" s="33"/>
      <c r="AA195" s="33"/>
      <c r="AB195" s="34"/>
      <c r="AC195" s="34"/>
      <c r="AD195" s="34"/>
      <c r="AE195" s="34"/>
      <c r="AF195" s="34"/>
      <c r="AG195" s="34"/>
      <c r="AH195" s="34"/>
      <c r="AI195" s="34"/>
    </row>
    <row r="196" spans="1:35">
      <c r="A196" s="32">
        <v>36008</v>
      </c>
      <c r="B196" s="30" t="s">
        <v>563</v>
      </c>
      <c r="C196" s="30">
        <v>22289724</v>
      </c>
      <c r="D196" s="31">
        <v>18912044</v>
      </c>
      <c r="E196" s="31">
        <v>0</v>
      </c>
      <c r="F196" s="31">
        <v>0</v>
      </c>
      <c r="G196" s="31">
        <v>0</v>
      </c>
      <c r="H196" s="31">
        <v>2213910</v>
      </c>
      <c r="I196" s="31">
        <f t="shared" si="6"/>
        <v>2213910</v>
      </c>
      <c r="J196" s="31"/>
      <c r="K196" s="31">
        <v>1356028</v>
      </c>
      <c r="L196" s="31">
        <v>7029</v>
      </c>
      <c r="M196" s="31">
        <v>5208291</v>
      </c>
      <c r="N196" s="31">
        <v>0</v>
      </c>
      <c r="O196" s="31">
        <f t="shared" si="7"/>
        <v>6571348</v>
      </c>
      <c r="P196" s="31"/>
      <c r="Q196" s="31">
        <f t="shared" si="8"/>
        <v>937629</v>
      </c>
      <c r="R196" s="31">
        <v>442783</v>
      </c>
      <c r="S196" s="31">
        <v>1380412</v>
      </c>
      <c r="T196" s="33"/>
      <c r="U196" s="33"/>
      <c r="V196" s="33"/>
      <c r="W196" s="33"/>
      <c r="X196" s="33"/>
      <c r="Y196" s="33"/>
      <c r="Z196" s="33"/>
      <c r="AA196" s="33"/>
      <c r="AB196" s="34"/>
      <c r="AC196" s="34"/>
      <c r="AD196" s="34"/>
      <c r="AE196" s="34"/>
      <c r="AF196" s="34"/>
      <c r="AG196" s="34"/>
      <c r="AH196" s="34"/>
      <c r="AI196" s="34"/>
    </row>
    <row r="197" spans="1:35">
      <c r="A197" s="32">
        <v>36009</v>
      </c>
      <c r="B197" s="30" t="s">
        <v>564</v>
      </c>
      <c r="C197" s="30">
        <v>6928939</v>
      </c>
      <c r="D197" s="31">
        <v>5403591</v>
      </c>
      <c r="E197" s="31">
        <v>0</v>
      </c>
      <c r="F197" s="31">
        <v>0</v>
      </c>
      <c r="G197" s="31">
        <v>0</v>
      </c>
      <c r="H197" s="31">
        <v>152595</v>
      </c>
      <c r="I197" s="31">
        <f t="shared" si="6"/>
        <v>152595</v>
      </c>
      <c r="J197" s="31"/>
      <c r="K197" s="31">
        <v>387447</v>
      </c>
      <c r="L197" s="31">
        <v>2008</v>
      </c>
      <c r="M197" s="31">
        <v>1488124</v>
      </c>
      <c r="N197" s="31">
        <v>0</v>
      </c>
      <c r="O197" s="31">
        <f t="shared" si="7"/>
        <v>1877579</v>
      </c>
      <c r="P197" s="31"/>
      <c r="Q197" s="31">
        <f t="shared" si="8"/>
        <v>267901</v>
      </c>
      <c r="R197" s="31">
        <v>30521</v>
      </c>
      <c r="S197" s="31">
        <v>298422</v>
      </c>
      <c r="T197" s="33"/>
      <c r="U197" s="33"/>
      <c r="V197" s="33"/>
      <c r="W197" s="33"/>
      <c r="X197" s="33"/>
      <c r="Y197" s="33"/>
      <c r="Z197" s="33"/>
      <c r="AA197" s="33"/>
      <c r="AB197" s="34"/>
      <c r="AC197" s="34"/>
      <c r="AD197" s="34"/>
      <c r="AE197" s="34"/>
      <c r="AF197" s="34"/>
      <c r="AG197" s="34"/>
      <c r="AH197" s="34"/>
      <c r="AI197" s="34"/>
    </row>
    <row r="198" spans="1:35">
      <c r="A198" s="32">
        <v>36100</v>
      </c>
      <c r="B198" s="30" t="s">
        <v>565</v>
      </c>
      <c r="C198" s="30">
        <v>29257636</v>
      </c>
      <c r="D198" s="31">
        <v>22205523</v>
      </c>
      <c r="E198" s="31">
        <v>0</v>
      </c>
      <c r="F198" s="31">
        <v>0</v>
      </c>
      <c r="G198" s="31">
        <v>0</v>
      </c>
      <c r="H198" s="31">
        <v>180880</v>
      </c>
      <c r="I198" s="31">
        <f t="shared" si="6"/>
        <v>180880</v>
      </c>
      <c r="J198" s="31"/>
      <c r="K198" s="31">
        <v>1592177</v>
      </c>
      <c r="L198" s="31">
        <v>8253</v>
      </c>
      <c r="M198" s="31">
        <v>6115300</v>
      </c>
      <c r="N198" s="31">
        <v>0</v>
      </c>
      <c r="O198" s="31">
        <f t="shared" si="7"/>
        <v>7715730</v>
      </c>
      <c r="P198" s="31"/>
      <c r="Q198" s="31">
        <f t="shared" si="8"/>
        <v>1100914</v>
      </c>
      <c r="R198" s="31">
        <v>36178</v>
      </c>
      <c r="S198" s="31">
        <v>1137092</v>
      </c>
      <c r="T198" s="33"/>
      <c r="U198" s="33"/>
      <c r="V198" s="33"/>
      <c r="W198" s="33"/>
      <c r="X198" s="33"/>
      <c r="Y198" s="33"/>
      <c r="Z198" s="33"/>
      <c r="AA198" s="33"/>
      <c r="AB198" s="34"/>
      <c r="AC198" s="34"/>
      <c r="AD198" s="34"/>
      <c r="AE198" s="34"/>
      <c r="AF198" s="34"/>
      <c r="AG198" s="34"/>
      <c r="AH198" s="34"/>
      <c r="AI198" s="34"/>
    </row>
    <row r="199" spans="1:35">
      <c r="A199" s="32">
        <v>36102</v>
      </c>
      <c r="B199" s="30" t="s">
        <v>566</v>
      </c>
      <c r="C199" s="30">
        <v>7079712</v>
      </c>
      <c r="D199" s="31">
        <v>6113381</v>
      </c>
      <c r="E199" s="31">
        <v>0</v>
      </c>
      <c r="F199" s="31">
        <v>0</v>
      </c>
      <c r="G199" s="31">
        <v>0</v>
      </c>
      <c r="H199" s="31">
        <v>830730</v>
      </c>
      <c r="I199" s="31">
        <f t="shared" si="6"/>
        <v>830730</v>
      </c>
      <c r="J199" s="31"/>
      <c r="K199" s="31">
        <v>438341</v>
      </c>
      <c r="L199" s="31">
        <v>2272</v>
      </c>
      <c r="M199" s="31">
        <v>1683597</v>
      </c>
      <c r="N199" s="31">
        <v>0</v>
      </c>
      <c r="O199" s="31">
        <f t="shared" si="7"/>
        <v>2124210</v>
      </c>
      <c r="P199" s="31"/>
      <c r="Q199" s="31">
        <f t="shared" si="8"/>
        <v>303092</v>
      </c>
      <c r="R199" s="31">
        <v>166144</v>
      </c>
      <c r="S199" s="31">
        <v>469236</v>
      </c>
      <c r="T199" s="33"/>
      <c r="U199" s="33"/>
      <c r="V199" s="33"/>
      <c r="W199" s="33"/>
      <c r="X199" s="33"/>
      <c r="Y199" s="33"/>
      <c r="Z199" s="33"/>
      <c r="AA199" s="33"/>
      <c r="AB199" s="34"/>
      <c r="AC199" s="34"/>
      <c r="AD199" s="34"/>
      <c r="AE199" s="34"/>
      <c r="AF199" s="34"/>
      <c r="AG199" s="34"/>
      <c r="AH199" s="34"/>
      <c r="AI199" s="34"/>
    </row>
    <row r="200" spans="1:35">
      <c r="A200" s="32">
        <v>36105</v>
      </c>
      <c r="B200" s="30" t="s">
        <v>567</v>
      </c>
      <c r="C200" s="30">
        <v>14988100</v>
      </c>
      <c r="D200" s="31">
        <v>11185651</v>
      </c>
      <c r="E200" s="31">
        <v>0</v>
      </c>
      <c r="F200" s="31">
        <v>0</v>
      </c>
      <c r="G200" s="31">
        <v>0</v>
      </c>
      <c r="H200" s="31">
        <v>0</v>
      </c>
      <c r="I200" s="31">
        <f t="shared" ref="I200:I263" si="9">SUM(E200:H200)</f>
        <v>0</v>
      </c>
      <c r="J200" s="31"/>
      <c r="K200" s="31">
        <v>802032</v>
      </c>
      <c r="L200" s="31">
        <v>4157</v>
      </c>
      <c r="M200" s="31">
        <v>3080477</v>
      </c>
      <c r="N200" s="31">
        <v>86035</v>
      </c>
      <c r="O200" s="31">
        <f t="shared" ref="O200:O263" si="10">SUM(K200:N200)</f>
        <v>3972701</v>
      </c>
      <c r="P200" s="31"/>
      <c r="Q200" s="31">
        <f t="shared" ref="Q200:Q263" si="11">S200-R200</f>
        <v>554567</v>
      </c>
      <c r="R200" s="31">
        <v>-17205</v>
      </c>
      <c r="S200" s="31">
        <v>537362</v>
      </c>
      <c r="T200" s="33"/>
      <c r="U200" s="33"/>
      <c r="V200" s="33"/>
      <c r="W200" s="33"/>
      <c r="X200" s="33"/>
      <c r="Y200" s="33"/>
      <c r="Z200" s="33"/>
      <c r="AA200" s="33"/>
      <c r="AB200" s="34"/>
      <c r="AC200" s="34"/>
      <c r="AD200" s="34"/>
      <c r="AE200" s="34"/>
      <c r="AF200" s="34"/>
      <c r="AG200" s="34"/>
      <c r="AH200" s="34"/>
      <c r="AI200" s="34"/>
    </row>
    <row r="201" spans="1:35">
      <c r="A201" s="32">
        <v>36200</v>
      </c>
      <c r="B201" s="30" t="s">
        <v>568</v>
      </c>
      <c r="C201" s="30">
        <v>60089721</v>
      </c>
      <c r="D201" s="31">
        <v>47077718</v>
      </c>
      <c r="E201" s="31">
        <v>0</v>
      </c>
      <c r="F201" s="31">
        <v>0</v>
      </c>
      <c r="G201" s="31">
        <v>0</v>
      </c>
      <c r="H201" s="31">
        <v>1961270</v>
      </c>
      <c r="I201" s="31">
        <f t="shared" si="9"/>
        <v>1961270</v>
      </c>
      <c r="J201" s="31"/>
      <c r="K201" s="31">
        <v>3375559</v>
      </c>
      <c r="L201" s="31">
        <v>17496</v>
      </c>
      <c r="M201" s="31">
        <v>12964989</v>
      </c>
      <c r="N201" s="31">
        <v>0</v>
      </c>
      <c r="O201" s="31">
        <f t="shared" si="10"/>
        <v>16358044</v>
      </c>
      <c r="P201" s="31"/>
      <c r="Q201" s="31">
        <f t="shared" si="11"/>
        <v>2334038</v>
      </c>
      <c r="R201" s="31">
        <v>392254</v>
      </c>
      <c r="S201" s="31">
        <v>2726292</v>
      </c>
      <c r="T201" s="33"/>
      <c r="U201" s="33"/>
      <c r="V201" s="33"/>
      <c r="W201" s="33"/>
      <c r="X201" s="33"/>
      <c r="Y201" s="33"/>
      <c r="Z201" s="33"/>
      <c r="AA201" s="33"/>
      <c r="AB201" s="34"/>
      <c r="AC201" s="34"/>
      <c r="AD201" s="34"/>
      <c r="AE201" s="34"/>
      <c r="AF201" s="34"/>
      <c r="AG201" s="34"/>
      <c r="AH201" s="34"/>
      <c r="AI201" s="34"/>
    </row>
    <row r="202" spans="1:35">
      <c r="A202" s="32">
        <v>36205</v>
      </c>
      <c r="B202" s="30" t="s">
        <v>569</v>
      </c>
      <c r="C202" s="30">
        <v>10600856</v>
      </c>
      <c r="D202" s="31">
        <v>7500935</v>
      </c>
      <c r="E202" s="31">
        <v>0</v>
      </c>
      <c r="F202" s="31">
        <v>0</v>
      </c>
      <c r="G202" s="31">
        <v>0</v>
      </c>
      <c r="H202" s="31">
        <v>0</v>
      </c>
      <c r="I202" s="31">
        <f t="shared" si="9"/>
        <v>0</v>
      </c>
      <c r="J202" s="31"/>
      <c r="K202" s="31">
        <v>537831</v>
      </c>
      <c r="L202" s="31">
        <v>2788</v>
      </c>
      <c r="M202" s="31">
        <v>2065723</v>
      </c>
      <c r="N202" s="31">
        <v>523910</v>
      </c>
      <c r="O202" s="31">
        <f t="shared" si="10"/>
        <v>3130252</v>
      </c>
      <c r="P202" s="31"/>
      <c r="Q202" s="31">
        <f t="shared" si="11"/>
        <v>371884</v>
      </c>
      <c r="R202" s="31">
        <v>-104782</v>
      </c>
      <c r="S202" s="31">
        <v>267102</v>
      </c>
      <c r="T202" s="33"/>
      <c r="U202" s="33"/>
      <c r="V202" s="33"/>
      <c r="W202" s="33"/>
      <c r="X202" s="33"/>
      <c r="Y202" s="33"/>
      <c r="Z202" s="33"/>
      <c r="AA202" s="33"/>
      <c r="AB202" s="34"/>
      <c r="AC202" s="34"/>
      <c r="AD202" s="34"/>
      <c r="AE202" s="34"/>
      <c r="AF202" s="34"/>
      <c r="AG202" s="34"/>
      <c r="AH202" s="34"/>
      <c r="AI202" s="34"/>
    </row>
    <row r="203" spans="1:35">
      <c r="A203" s="32">
        <v>36300</v>
      </c>
      <c r="B203" s="30" t="s">
        <v>570</v>
      </c>
      <c r="C203" s="30">
        <v>190023492</v>
      </c>
      <c r="D203" s="31">
        <v>151611555</v>
      </c>
      <c r="E203" s="31">
        <v>0</v>
      </c>
      <c r="F203" s="31">
        <v>0</v>
      </c>
      <c r="G203" s="31">
        <v>0</v>
      </c>
      <c r="H203" s="31">
        <v>8979780</v>
      </c>
      <c r="I203" s="31">
        <f t="shared" si="9"/>
        <v>8979780</v>
      </c>
      <c r="J203" s="31"/>
      <c r="K203" s="31">
        <v>10870827</v>
      </c>
      <c r="L203" s="31">
        <v>56345</v>
      </c>
      <c r="M203" s="31">
        <v>41753130</v>
      </c>
      <c r="N203" s="31">
        <v>0</v>
      </c>
      <c r="O203" s="31">
        <f t="shared" si="10"/>
        <v>52680302</v>
      </c>
      <c r="P203" s="31"/>
      <c r="Q203" s="31">
        <f t="shared" si="11"/>
        <v>7516658</v>
      </c>
      <c r="R203" s="31">
        <v>1795961</v>
      </c>
      <c r="S203" s="31">
        <v>9312619</v>
      </c>
      <c r="T203" s="33"/>
      <c r="U203" s="33"/>
      <c r="V203" s="33"/>
      <c r="W203" s="33"/>
      <c r="X203" s="33"/>
      <c r="Y203" s="33"/>
      <c r="Z203" s="33"/>
      <c r="AA203" s="33"/>
      <c r="AB203" s="34"/>
      <c r="AC203" s="34"/>
      <c r="AD203" s="34"/>
      <c r="AE203" s="34"/>
      <c r="AF203" s="34"/>
      <c r="AG203" s="34"/>
      <c r="AH203" s="34"/>
      <c r="AI203" s="34"/>
    </row>
    <row r="204" spans="1:35">
      <c r="A204" s="32">
        <v>36301</v>
      </c>
      <c r="B204" s="30" t="s">
        <v>571</v>
      </c>
      <c r="C204" s="30">
        <v>2452552</v>
      </c>
      <c r="D204" s="31">
        <v>2324127</v>
      </c>
      <c r="E204" s="31">
        <v>0</v>
      </c>
      <c r="F204" s="31">
        <v>0</v>
      </c>
      <c r="G204" s="31">
        <v>0</v>
      </c>
      <c r="H204" s="31">
        <v>514450</v>
      </c>
      <c r="I204" s="31">
        <f t="shared" si="9"/>
        <v>514450</v>
      </c>
      <c r="J204" s="31"/>
      <c r="K204" s="31">
        <v>166644</v>
      </c>
      <c r="L204" s="31">
        <v>864</v>
      </c>
      <c r="M204" s="31">
        <v>640054</v>
      </c>
      <c r="N204" s="31">
        <v>0</v>
      </c>
      <c r="O204" s="31">
        <f t="shared" si="10"/>
        <v>807562</v>
      </c>
      <c r="P204" s="31"/>
      <c r="Q204" s="31">
        <f t="shared" si="11"/>
        <v>115226</v>
      </c>
      <c r="R204" s="31">
        <v>102892</v>
      </c>
      <c r="S204" s="31">
        <v>218118</v>
      </c>
      <c r="T204" s="33"/>
      <c r="U204" s="33"/>
      <c r="V204" s="33"/>
      <c r="W204" s="33"/>
      <c r="X204" s="33"/>
      <c r="Y204" s="33"/>
      <c r="Z204" s="33"/>
      <c r="AA204" s="33"/>
      <c r="AB204" s="34"/>
      <c r="AC204" s="34"/>
      <c r="AD204" s="34"/>
      <c r="AE204" s="34"/>
      <c r="AF204" s="34"/>
      <c r="AG204" s="34"/>
      <c r="AH204" s="34"/>
      <c r="AI204" s="34"/>
    </row>
    <row r="205" spans="1:35">
      <c r="A205" s="32">
        <v>36302</v>
      </c>
      <c r="B205" s="30" t="s">
        <v>572</v>
      </c>
      <c r="C205" s="30">
        <v>4827335</v>
      </c>
      <c r="D205" s="31">
        <v>3782975</v>
      </c>
      <c r="E205" s="31">
        <v>0</v>
      </c>
      <c r="F205" s="31">
        <v>0</v>
      </c>
      <c r="G205" s="31">
        <v>0</v>
      </c>
      <c r="H205" s="31">
        <v>138385</v>
      </c>
      <c r="I205" s="31">
        <f t="shared" si="9"/>
        <v>138385</v>
      </c>
      <c r="J205" s="31"/>
      <c r="K205" s="31">
        <v>271246</v>
      </c>
      <c r="L205" s="31">
        <v>1406</v>
      </c>
      <c r="M205" s="31">
        <v>1041814</v>
      </c>
      <c r="N205" s="31">
        <v>0</v>
      </c>
      <c r="O205" s="31">
        <f t="shared" si="10"/>
        <v>1314466</v>
      </c>
      <c r="P205" s="31"/>
      <c r="Q205" s="31">
        <f t="shared" si="11"/>
        <v>187554</v>
      </c>
      <c r="R205" s="31">
        <v>27674</v>
      </c>
      <c r="S205" s="31">
        <v>215228</v>
      </c>
      <c r="T205" s="33"/>
      <c r="U205" s="33"/>
      <c r="V205" s="33"/>
      <c r="W205" s="33"/>
      <c r="X205" s="33"/>
      <c r="Y205" s="33"/>
      <c r="Z205" s="33"/>
      <c r="AA205" s="33"/>
      <c r="AB205" s="34"/>
      <c r="AC205" s="34"/>
      <c r="AD205" s="34"/>
      <c r="AE205" s="34"/>
      <c r="AF205" s="34"/>
      <c r="AG205" s="34"/>
      <c r="AH205" s="34"/>
      <c r="AI205" s="34"/>
    </row>
    <row r="206" spans="1:35">
      <c r="A206" s="32">
        <v>36305</v>
      </c>
      <c r="B206" s="30" t="s">
        <v>573</v>
      </c>
      <c r="C206" s="30">
        <v>38260211</v>
      </c>
      <c r="D206" s="31">
        <v>26572084</v>
      </c>
      <c r="E206" s="31">
        <v>0</v>
      </c>
      <c r="F206" s="31">
        <v>0</v>
      </c>
      <c r="G206" s="31">
        <v>0</v>
      </c>
      <c r="H206" s="31">
        <v>0</v>
      </c>
      <c r="I206" s="31">
        <f t="shared" si="9"/>
        <v>0</v>
      </c>
      <c r="J206" s="31"/>
      <c r="K206" s="31">
        <v>1905267</v>
      </c>
      <c r="L206" s="31">
        <v>9875</v>
      </c>
      <c r="M206" s="31">
        <v>7317830</v>
      </c>
      <c r="N206" s="31">
        <v>2404210</v>
      </c>
      <c r="O206" s="31">
        <f t="shared" si="10"/>
        <v>11637182</v>
      </c>
      <c r="P206" s="31"/>
      <c r="Q206" s="31">
        <f t="shared" si="11"/>
        <v>1317401</v>
      </c>
      <c r="R206" s="31">
        <v>-480840</v>
      </c>
      <c r="S206" s="31">
        <v>836561</v>
      </c>
      <c r="T206" s="33"/>
      <c r="U206" s="33"/>
      <c r="V206" s="33"/>
      <c r="W206" s="33"/>
      <c r="X206" s="33"/>
      <c r="Y206" s="33"/>
      <c r="Z206" s="33"/>
      <c r="AA206" s="33"/>
      <c r="AB206" s="34"/>
      <c r="AC206" s="34"/>
      <c r="AD206" s="34"/>
      <c r="AE206" s="34"/>
      <c r="AF206" s="34"/>
      <c r="AG206" s="34"/>
      <c r="AH206" s="34"/>
      <c r="AI206" s="34"/>
    </row>
    <row r="207" spans="1:35">
      <c r="A207" s="32">
        <v>36310</v>
      </c>
      <c r="B207" s="30" t="s">
        <v>574</v>
      </c>
      <c r="C207" s="31">
        <v>0</v>
      </c>
      <c r="D207" s="31">
        <v>803427</v>
      </c>
      <c r="E207" s="31">
        <v>0</v>
      </c>
      <c r="F207" s="31">
        <v>0</v>
      </c>
      <c r="G207" s="31">
        <v>0</v>
      </c>
      <c r="H207" s="31">
        <v>892945</v>
      </c>
      <c r="I207" s="31">
        <f t="shared" si="9"/>
        <v>892945</v>
      </c>
      <c r="J207" s="31"/>
      <c r="K207" s="31">
        <v>57607</v>
      </c>
      <c r="L207" s="31">
        <v>299</v>
      </c>
      <c r="M207" s="31">
        <v>221260</v>
      </c>
      <c r="N207" s="31">
        <v>0</v>
      </c>
      <c r="O207" s="31">
        <f t="shared" si="10"/>
        <v>279166</v>
      </c>
      <c r="P207" s="31"/>
      <c r="Q207" s="31">
        <f t="shared" si="11"/>
        <v>39833</v>
      </c>
      <c r="R207" s="31">
        <v>178587</v>
      </c>
      <c r="S207" s="31">
        <v>218420</v>
      </c>
      <c r="T207" s="33"/>
      <c r="U207" s="33"/>
      <c r="V207" s="33"/>
      <c r="W207" s="33"/>
      <c r="X207" s="33"/>
      <c r="Y207" s="33"/>
      <c r="Z207" s="33"/>
      <c r="AA207" s="33"/>
      <c r="AB207" s="34"/>
      <c r="AC207" s="34"/>
      <c r="AD207" s="34"/>
      <c r="AE207" s="34"/>
      <c r="AF207" s="34"/>
      <c r="AG207" s="34"/>
      <c r="AH207" s="34"/>
      <c r="AI207" s="34"/>
    </row>
    <row r="208" spans="1:35">
      <c r="A208" s="32">
        <v>36400</v>
      </c>
      <c r="B208" s="30" t="s">
        <v>575</v>
      </c>
      <c r="C208" s="30">
        <v>203906417</v>
      </c>
      <c r="D208" s="31">
        <v>167007178</v>
      </c>
      <c r="E208" s="31">
        <v>0</v>
      </c>
      <c r="F208" s="31">
        <v>0</v>
      </c>
      <c r="G208" s="31">
        <v>0</v>
      </c>
      <c r="H208" s="31">
        <v>14654825</v>
      </c>
      <c r="I208" s="31">
        <f t="shared" si="9"/>
        <v>14654825</v>
      </c>
      <c r="J208" s="31"/>
      <c r="K208" s="31">
        <v>11974722</v>
      </c>
      <c r="L208" s="31">
        <v>62067</v>
      </c>
      <c r="M208" s="31">
        <v>45993014</v>
      </c>
      <c r="N208" s="31">
        <v>0</v>
      </c>
      <c r="O208" s="31">
        <f t="shared" si="10"/>
        <v>58029803</v>
      </c>
      <c r="P208" s="31"/>
      <c r="Q208" s="31">
        <f t="shared" si="11"/>
        <v>8279948</v>
      </c>
      <c r="R208" s="31">
        <v>2930963</v>
      </c>
      <c r="S208" s="31">
        <v>11210911</v>
      </c>
      <c r="T208" s="33"/>
      <c r="U208" s="33"/>
      <c r="V208" s="33"/>
      <c r="W208" s="33"/>
      <c r="X208" s="33"/>
      <c r="Y208" s="33"/>
      <c r="Z208" s="33"/>
      <c r="AA208" s="33"/>
      <c r="AB208" s="34"/>
      <c r="AC208" s="34"/>
      <c r="AD208" s="34"/>
      <c r="AE208" s="34"/>
      <c r="AF208" s="34"/>
      <c r="AG208" s="34"/>
      <c r="AH208" s="34"/>
      <c r="AI208" s="34"/>
    </row>
    <row r="209" spans="1:35">
      <c r="A209" s="32">
        <v>36405</v>
      </c>
      <c r="B209" s="30" t="s">
        <v>576</v>
      </c>
      <c r="C209" s="30">
        <v>34676532</v>
      </c>
      <c r="D209" s="31">
        <v>25818414</v>
      </c>
      <c r="E209" s="31">
        <v>0</v>
      </c>
      <c r="F209" s="31">
        <v>0</v>
      </c>
      <c r="G209" s="31">
        <v>0</v>
      </c>
      <c r="H209" s="31">
        <v>0</v>
      </c>
      <c r="I209" s="31">
        <f t="shared" si="9"/>
        <v>0</v>
      </c>
      <c r="J209" s="31"/>
      <c r="K209" s="31">
        <v>1851228</v>
      </c>
      <c r="L209" s="31">
        <v>9595</v>
      </c>
      <c r="M209" s="31">
        <v>7110273</v>
      </c>
      <c r="N209" s="31">
        <v>325545</v>
      </c>
      <c r="O209" s="31">
        <f t="shared" si="10"/>
        <v>9296641</v>
      </c>
      <c r="P209" s="31"/>
      <c r="Q209" s="31">
        <f t="shared" si="11"/>
        <v>1280036</v>
      </c>
      <c r="R209" s="31">
        <v>-65110</v>
      </c>
      <c r="S209" s="31">
        <v>1214926</v>
      </c>
      <c r="T209" s="33"/>
      <c r="U209" s="33"/>
      <c r="V209" s="33"/>
      <c r="W209" s="33"/>
      <c r="X209" s="33"/>
      <c r="Y209" s="33"/>
      <c r="Z209" s="33"/>
      <c r="AA209" s="33"/>
      <c r="AB209" s="34"/>
      <c r="AC209" s="34"/>
      <c r="AD209" s="34"/>
      <c r="AE209" s="34"/>
      <c r="AF209" s="34"/>
      <c r="AG209" s="34"/>
      <c r="AH209" s="34"/>
      <c r="AI209" s="34"/>
    </row>
    <row r="210" spans="1:35">
      <c r="A210" s="32">
        <v>36500</v>
      </c>
      <c r="B210" s="30" t="s">
        <v>577</v>
      </c>
      <c r="C210" s="30">
        <v>402845548</v>
      </c>
      <c r="D210" s="31">
        <v>323208169</v>
      </c>
      <c r="E210" s="31">
        <v>0</v>
      </c>
      <c r="F210" s="31">
        <v>0</v>
      </c>
      <c r="G210" s="31">
        <v>0</v>
      </c>
      <c r="H210" s="31">
        <v>21162215</v>
      </c>
      <c r="I210" s="31">
        <f t="shared" si="9"/>
        <v>21162215</v>
      </c>
      <c r="J210" s="31"/>
      <c r="K210" s="31">
        <v>23174620</v>
      </c>
      <c r="L210" s="31">
        <v>120118</v>
      </c>
      <c r="M210" s="31">
        <v>89010054</v>
      </c>
      <c r="N210" s="31">
        <v>0</v>
      </c>
      <c r="O210" s="31">
        <f t="shared" si="10"/>
        <v>112304792</v>
      </c>
      <c r="P210" s="31"/>
      <c r="Q210" s="31">
        <f t="shared" si="11"/>
        <v>16024142</v>
      </c>
      <c r="R210" s="31">
        <v>4232440</v>
      </c>
      <c r="S210" s="31">
        <v>20256582</v>
      </c>
      <c r="T210" s="33"/>
      <c r="U210" s="33"/>
      <c r="V210" s="33"/>
      <c r="W210" s="33"/>
      <c r="X210" s="33"/>
      <c r="Y210" s="33"/>
      <c r="Z210" s="33"/>
      <c r="AA210" s="33"/>
      <c r="AB210" s="34"/>
      <c r="AC210" s="34"/>
      <c r="AD210" s="34"/>
      <c r="AE210" s="34"/>
      <c r="AF210" s="34"/>
      <c r="AG210" s="34"/>
      <c r="AH210" s="34"/>
      <c r="AI210" s="34"/>
    </row>
    <row r="211" spans="1:35">
      <c r="A211" s="32">
        <v>36501</v>
      </c>
      <c r="B211" s="30" t="s">
        <v>578</v>
      </c>
      <c r="C211" s="30">
        <v>4814574</v>
      </c>
      <c r="D211" s="31">
        <v>4013507</v>
      </c>
      <c r="E211" s="31">
        <v>0</v>
      </c>
      <c r="F211" s="31">
        <v>0</v>
      </c>
      <c r="G211" s="31">
        <v>0</v>
      </c>
      <c r="H211" s="31">
        <v>411780</v>
      </c>
      <c r="I211" s="31">
        <f t="shared" si="9"/>
        <v>411780</v>
      </c>
      <c r="J211" s="31"/>
      <c r="K211" s="31">
        <v>287776</v>
      </c>
      <c r="L211" s="31">
        <v>1492</v>
      </c>
      <c r="M211" s="31">
        <v>1105301</v>
      </c>
      <c r="N211" s="31">
        <v>0</v>
      </c>
      <c r="O211" s="31">
        <f t="shared" si="10"/>
        <v>1394569</v>
      </c>
      <c r="P211" s="31"/>
      <c r="Q211" s="31">
        <f t="shared" si="11"/>
        <v>198983</v>
      </c>
      <c r="R211" s="31">
        <v>82354</v>
      </c>
      <c r="S211" s="31">
        <v>281337</v>
      </c>
      <c r="T211" s="33"/>
      <c r="U211" s="33"/>
      <c r="V211" s="33"/>
      <c r="W211" s="33"/>
      <c r="X211" s="33"/>
      <c r="Y211" s="33"/>
      <c r="Z211" s="33"/>
      <c r="AA211" s="33"/>
      <c r="AB211" s="34"/>
      <c r="AC211" s="34"/>
      <c r="AD211" s="34"/>
      <c r="AE211" s="34"/>
      <c r="AF211" s="34"/>
      <c r="AG211" s="34"/>
      <c r="AH211" s="34"/>
      <c r="AI211" s="34"/>
    </row>
    <row r="212" spans="1:35">
      <c r="A212" s="32">
        <v>36502</v>
      </c>
      <c r="B212" s="30" t="s">
        <v>579</v>
      </c>
      <c r="C212" s="30">
        <v>1987185</v>
      </c>
      <c r="D212" s="31">
        <v>1474358</v>
      </c>
      <c r="E212" s="31">
        <v>0</v>
      </c>
      <c r="F212" s="31">
        <v>0</v>
      </c>
      <c r="G212" s="31">
        <v>0</v>
      </c>
      <c r="H212" s="31">
        <v>0</v>
      </c>
      <c r="I212" s="31">
        <f t="shared" si="9"/>
        <v>0</v>
      </c>
      <c r="J212" s="31"/>
      <c r="K212" s="31">
        <v>105714</v>
      </c>
      <c r="L212" s="31">
        <v>548</v>
      </c>
      <c r="M212" s="31">
        <v>406032</v>
      </c>
      <c r="N212" s="31">
        <v>31650</v>
      </c>
      <c r="O212" s="31">
        <f t="shared" si="10"/>
        <v>543944</v>
      </c>
      <c r="P212" s="31"/>
      <c r="Q212" s="31">
        <f t="shared" si="11"/>
        <v>73096</v>
      </c>
      <c r="R212" s="31">
        <v>-6329</v>
      </c>
      <c r="S212" s="31">
        <v>66767</v>
      </c>
      <c r="T212" s="33"/>
      <c r="U212" s="33"/>
      <c r="V212" s="33"/>
      <c r="W212" s="33"/>
      <c r="X212" s="33"/>
      <c r="Y212" s="33"/>
      <c r="Z212" s="33"/>
      <c r="AA212" s="33"/>
      <c r="AB212" s="34"/>
      <c r="AC212" s="34"/>
      <c r="AD212" s="34"/>
      <c r="AE212" s="34"/>
      <c r="AF212" s="34"/>
      <c r="AG212" s="34"/>
      <c r="AH212" s="34"/>
      <c r="AI212" s="34"/>
    </row>
    <row r="213" spans="1:35">
      <c r="A213" s="32">
        <v>36505</v>
      </c>
      <c r="B213" s="30" t="s">
        <v>580</v>
      </c>
      <c r="C213" s="30">
        <v>80392931</v>
      </c>
      <c r="D213" s="31">
        <v>61085621</v>
      </c>
      <c r="E213" s="31">
        <v>0</v>
      </c>
      <c r="F213" s="31">
        <v>0</v>
      </c>
      <c r="G213" s="31">
        <v>0</v>
      </c>
      <c r="H213" s="31">
        <v>644350</v>
      </c>
      <c r="I213" s="31">
        <f t="shared" si="9"/>
        <v>644350</v>
      </c>
      <c r="J213" s="31"/>
      <c r="K213" s="31">
        <v>4379951</v>
      </c>
      <c r="L213" s="31">
        <v>22702</v>
      </c>
      <c r="M213" s="31">
        <v>16822701</v>
      </c>
      <c r="N213" s="31">
        <v>0</v>
      </c>
      <c r="O213" s="31">
        <f t="shared" si="10"/>
        <v>21225354</v>
      </c>
      <c r="P213" s="31"/>
      <c r="Q213" s="31">
        <f t="shared" si="11"/>
        <v>3028527</v>
      </c>
      <c r="R213" s="31">
        <v>128868</v>
      </c>
      <c r="S213" s="31">
        <v>3157395</v>
      </c>
      <c r="T213" s="33"/>
      <c r="U213" s="33"/>
      <c r="V213" s="33"/>
      <c r="W213" s="33"/>
      <c r="X213" s="33"/>
      <c r="Y213" s="33"/>
      <c r="Z213" s="33"/>
      <c r="AA213" s="33"/>
      <c r="AB213" s="34"/>
      <c r="AC213" s="34"/>
      <c r="AD213" s="34"/>
      <c r="AE213" s="34"/>
      <c r="AF213" s="34"/>
      <c r="AG213" s="34"/>
      <c r="AH213" s="34"/>
      <c r="AI213" s="34"/>
    </row>
    <row r="214" spans="1:35">
      <c r="A214" s="32">
        <v>36600</v>
      </c>
      <c r="B214" s="30" t="s">
        <v>581</v>
      </c>
      <c r="C214" s="30">
        <v>29757165</v>
      </c>
      <c r="D214" s="31">
        <v>22572008</v>
      </c>
      <c r="E214" s="31">
        <v>0</v>
      </c>
      <c r="F214" s="31">
        <v>0</v>
      </c>
      <c r="G214" s="31">
        <v>0</v>
      </c>
      <c r="H214" s="31">
        <v>217350</v>
      </c>
      <c r="I214" s="31">
        <f t="shared" si="9"/>
        <v>217350</v>
      </c>
      <c r="J214" s="31"/>
      <c r="K214" s="31">
        <v>1618455</v>
      </c>
      <c r="L214" s="31">
        <v>8389</v>
      </c>
      <c r="M214" s="31">
        <v>6216228</v>
      </c>
      <c r="N214" s="31">
        <v>0</v>
      </c>
      <c r="O214" s="31">
        <f t="shared" si="10"/>
        <v>7843072</v>
      </c>
      <c r="P214" s="31"/>
      <c r="Q214" s="31">
        <f t="shared" si="11"/>
        <v>1119084</v>
      </c>
      <c r="R214" s="31">
        <v>43466</v>
      </c>
      <c r="S214" s="31">
        <v>1162550</v>
      </c>
      <c r="T214" s="33"/>
      <c r="U214" s="33"/>
      <c r="V214" s="33"/>
      <c r="W214" s="33"/>
      <c r="X214" s="33"/>
      <c r="Y214" s="33"/>
      <c r="Z214" s="33"/>
      <c r="AA214" s="33"/>
      <c r="AB214" s="34"/>
      <c r="AC214" s="34"/>
      <c r="AD214" s="34"/>
      <c r="AE214" s="34"/>
      <c r="AF214" s="34"/>
      <c r="AG214" s="34"/>
      <c r="AH214" s="34"/>
      <c r="AI214" s="34"/>
    </row>
    <row r="215" spans="1:35">
      <c r="A215" s="32">
        <v>36601</v>
      </c>
      <c r="B215" s="30" t="s">
        <v>582</v>
      </c>
      <c r="C215" s="30">
        <v>15994396</v>
      </c>
      <c r="D215" s="31">
        <v>13832668</v>
      </c>
      <c r="E215" s="31">
        <v>0</v>
      </c>
      <c r="F215" s="31">
        <v>0</v>
      </c>
      <c r="G215" s="31">
        <v>0</v>
      </c>
      <c r="H215" s="31">
        <v>1889620</v>
      </c>
      <c r="I215" s="31">
        <f t="shared" si="9"/>
        <v>1889620</v>
      </c>
      <c r="J215" s="31"/>
      <c r="K215" s="31">
        <v>991828</v>
      </c>
      <c r="L215" s="31">
        <v>5141</v>
      </c>
      <c r="M215" s="31">
        <v>3809454</v>
      </c>
      <c r="N215" s="31">
        <v>0</v>
      </c>
      <c r="O215" s="31">
        <f t="shared" si="10"/>
        <v>4806423</v>
      </c>
      <c r="P215" s="31"/>
      <c r="Q215" s="31">
        <f t="shared" si="11"/>
        <v>685801</v>
      </c>
      <c r="R215" s="31">
        <v>377921</v>
      </c>
      <c r="S215" s="31">
        <v>1063722</v>
      </c>
      <c r="T215" s="33"/>
      <c r="U215" s="33"/>
      <c r="V215" s="33"/>
      <c r="W215" s="33"/>
      <c r="X215" s="33"/>
      <c r="Y215" s="33"/>
      <c r="Z215" s="33"/>
      <c r="AA215" s="33"/>
      <c r="AB215" s="34"/>
      <c r="AC215" s="34"/>
      <c r="AD215" s="34"/>
      <c r="AE215" s="34"/>
      <c r="AF215" s="34"/>
      <c r="AG215" s="34"/>
      <c r="AH215" s="34"/>
      <c r="AI215" s="34"/>
    </row>
    <row r="216" spans="1:35">
      <c r="A216" s="32">
        <v>36700</v>
      </c>
      <c r="B216" s="30" t="s">
        <v>583</v>
      </c>
      <c r="C216" s="30">
        <v>348199277</v>
      </c>
      <c r="D216" s="31">
        <v>272637438</v>
      </c>
      <c r="E216" s="31">
        <v>0</v>
      </c>
      <c r="F216" s="31">
        <v>0</v>
      </c>
      <c r="G216" s="31">
        <v>0</v>
      </c>
      <c r="H216" s="31">
        <v>10765455</v>
      </c>
      <c r="I216" s="31">
        <f t="shared" si="9"/>
        <v>10765455</v>
      </c>
      <c r="J216" s="31"/>
      <c r="K216" s="31">
        <v>19548606</v>
      </c>
      <c r="L216" s="31">
        <v>101324</v>
      </c>
      <c r="M216" s="31">
        <v>75083106</v>
      </c>
      <c r="N216" s="31">
        <v>0</v>
      </c>
      <c r="O216" s="31">
        <f t="shared" si="10"/>
        <v>94733036</v>
      </c>
      <c r="P216" s="31"/>
      <c r="Q216" s="31">
        <f t="shared" si="11"/>
        <v>13516927</v>
      </c>
      <c r="R216" s="31">
        <v>2153091</v>
      </c>
      <c r="S216" s="31">
        <v>15670018</v>
      </c>
      <c r="T216" s="33"/>
      <c r="U216" s="33"/>
      <c r="V216" s="33"/>
      <c r="W216" s="33"/>
      <c r="X216" s="33"/>
      <c r="Y216" s="33"/>
      <c r="Z216" s="33"/>
      <c r="AA216" s="33"/>
      <c r="AB216" s="34"/>
      <c r="AC216" s="34"/>
      <c r="AD216" s="34"/>
      <c r="AE216" s="34"/>
      <c r="AF216" s="34"/>
      <c r="AG216" s="34"/>
      <c r="AH216" s="34"/>
      <c r="AI216" s="34"/>
    </row>
    <row r="217" spans="1:35">
      <c r="A217" s="32">
        <v>36701</v>
      </c>
      <c r="B217" s="30" t="s">
        <v>584</v>
      </c>
      <c r="C217" s="30">
        <v>1784336</v>
      </c>
      <c r="D217" s="31">
        <v>1019833</v>
      </c>
      <c r="E217" s="31">
        <v>0</v>
      </c>
      <c r="F217" s="31">
        <v>0</v>
      </c>
      <c r="G217" s="31">
        <v>0</v>
      </c>
      <c r="H217" s="31">
        <v>0</v>
      </c>
      <c r="I217" s="31">
        <f t="shared" si="9"/>
        <v>0</v>
      </c>
      <c r="J217" s="31"/>
      <c r="K217" s="31">
        <v>73124</v>
      </c>
      <c r="L217" s="31">
        <v>379</v>
      </c>
      <c r="M217" s="31">
        <v>280857</v>
      </c>
      <c r="N217" s="31">
        <v>367150</v>
      </c>
      <c r="O217" s="31">
        <f t="shared" si="10"/>
        <v>721510</v>
      </c>
      <c r="P217" s="31"/>
      <c r="Q217" s="31">
        <f t="shared" si="11"/>
        <v>50562</v>
      </c>
      <c r="R217" s="31">
        <v>-73430</v>
      </c>
      <c r="S217" s="31">
        <v>-22868</v>
      </c>
      <c r="T217" s="33"/>
      <c r="U217" s="33"/>
      <c r="V217" s="33"/>
      <c r="W217" s="33"/>
      <c r="X217" s="33"/>
      <c r="Y217" s="33"/>
      <c r="Z217" s="33"/>
      <c r="AA217" s="33"/>
      <c r="AB217" s="34"/>
      <c r="AC217" s="34"/>
      <c r="AD217" s="34"/>
      <c r="AE217" s="34"/>
      <c r="AF217" s="34"/>
      <c r="AG217" s="34"/>
      <c r="AH217" s="34"/>
      <c r="AI217" s="34"/>
    </row>
    <row r="218" spans="1:35">
      <c r="A218" s="32">
        <v>36705</v>
      </c>
      <c r="B218" s="30" t="s">
        <v>585</v>
      </c>
      <c r="C218" s="30">
        <v>40455042</v>
      </c>
      <c r="D218" s="31">
        <v>29319165</v>
      </c>
      <c r="E218" s="31">
        <v>0</v>
      </c>
      <c r="F218" s="31">
        <v>0</v>
      </c>
      <c r="G218" s="31">
        <v>0</v>
      </c>
      <c r="H218" s="31">
        <v>0</v>
      </c>
      <c r="I218" s="31">
        <f t="shared" si="9"/>
        <v>0</v>
      </c>
      <c r="J218" s="31"/>
      <c r="K218" s="31">
        <v>2102238</v>
      </c>
      <c r="L218" s="31">
        <v>10896</v>
      </c>
      <c r="M218" s="31">
        <v>8074364</v>
      </c>
      <c r="N218" s="31">
        <v>1233225</v>
      </c>
      <c r="O218" s="31">
        <f t="shared" si="10"/>
        <v>11420723</v>
      </c>
      <c r="P218" s="31"/>
      <c r="Q218" s="31">
        <f t="shared" si="11"/>
        <v>1453597</v>
      </c>
      <c r="R218" s="31">
        <v>-246648</v>
      </c>
      <c r="S218" s="31">
        <v>1206949</v>
      </c>
      <c r="T218" s="33"/>
      <c r="U218" s="33"/>
      <c r="V218" s="33"/>
      <c r="W218" s="33"/>
      <c r="X218" s="33"/>
      <c r="Y218" s="33"/>
      <c r="Z218" s="33"/>
      <c r="AA218" s="33"/>
      <c r="AB218" s="34"/>
      <c r="AC218" s="34"/>
      <c r="AD218" s="34"/>
      <c r="AE218" s="34"/>
      <c r="AF218" s="34"/>
      <c r="AG218" s="34"/>
      <c r="AH218" s="34"/>
      <c r="AI218" s="34"/>
    </row>
    <row r="219" spans="1:35">
      <c r="A219" s="32">
        <v>36800</v>
      </c>
      <c r="B219" s="30" t="s">
        <v>586</v>
      </c>
      <c r="C219" s="30">
        <v>131770855</v>
      </c>
      <c r="D219" s="31">
        <v>105035373</v>
      </c>
      <c r="E219" s="31">
        <v>0</v>
      </c>
      <c r="F219" s="31">
        <v>0</v>
      </c>
      <c r="G219" s="31">
        <v>0</v>
      </c>
      <c r="H219" s="31">
        <v>6228150</v>
      </c>
      <c r="I219" s="31">
        <f t="shared" si="9"/>
        <v>6228150</v>
      </c>
      <c r="J219" s="31"/>
      <c r="K219" s="31">
        <v>7531229</v>
      </c>
      <c r="L219" s="31">
        <v>39036</v>
      </c>
      <c r="M219" s="31">
        <v>28926262</v>
      </c>
      <c r="N219" s="31">
        <v>0</v>
      </c>
      <c r="O219" s="31">
        <f t="shared" si="10"/>
        <v>36496527</v>
      </c>
      <c r="P219" s="31"/>
      <c r="Q219" s="31">
        <f t="shared" si="11"/>
        <v>5207485</v>
      </c>
      <c r="R219" s="31">
        <v>1245632</v>
      </c>
      <c r="S219" s="31">
        <v>6453117</v>
      </c>
      <c r="T219" s="33"/>
      <c r="U219" s="33"/>
      <c r="V219" s="33"/>
      <c r="W219" s="33"/>
      <c r="X219" s="33"/>
      <c r="Y219" s="33"/>
      <c r="Z219" s="33"/>
      <c r="AA219" s="33"/>
      <c r="AB219" s="34"/>
      <c r="AC219" s="34"/>
      <c r="AD219" s="34"/>
      <c r="AE219" s="34"/>
      <c r="AF219" s="34"/>
      <c r="AG219" s="34"/>
      <c r="AH219" s="34"/>
      <c r="AI219" s="34"/>
    </row>
    <row r="220" spans="1:35">
      <c r="A220" s="32">
        <v>36802</v>
      </c>
      <c r="B220" s="30" t="s">
        <v>587</v>
      </c>
      <c r="C220" s="30">
        <v>3534391</v>
      </c>
      <c r="D220" s="31">
        <v>3711483</v>
      </c>
      <c r="E220" s="31">
        <v>0</v>
      </c>
      <c r="F220" s="31">
        <v>0</v>
      </c>
      <c r="G220" s="31">
        <v>0</v>
      </c>
      <c r="H220" s="31">
        <v>1136475</v>
      </c>
      <c r="I220" s="31">
        <f t="shared" si="9"/>
        <v>1136475</v>
      </c>
      <c r="J220" s="31"/>
      <c r="K220" s="31">
        <v>266120</v>
      </c>
      <c r="L220" s="31">
        <v>1379</v>
      </c>
      <c r="M220" s="31">
        <v>1022126</v>
      </c>
      <c r="N220" s="31">
        <v>0</v>
      </c>
      <c r="O220" s="31">
        <f t="shared" si="10"/>
        <v>1289625</v>
      </c>
      <c r="P220" s="31"/>
      <c r="Q220" s="31">
        <f t="shared" si="11"/>
        <v>184009</v>
      </c>
      <c r="R220" s="31">
        <v>227295</v>
      </c>
      <c r="S220" s="31">
        <v>411304</v>
      </c>
      <c r="T220" s="33"/>
      <c r="U220" s="33"/>
      <c r="V220" s="33"/>
      <c r="W220" s="33"/>
      <c r="X220" s="33"/>
      <c r="Y220" s="33"/>
      <c r="Z220" s="33"/>
      <c r="AA220" s="33"/>
      <c r="AB220" s="34"/>
      <c r="AC220" s="34"/>
      <c r="AD220" s="34"/>
      <c r="AE220" s="34"/>
      <c r="AF220" s="34"/>
      <c r="AG220" s="34"/>
      <c r="AH220" s="34"/>
      <c r="AI220" s="34"/>
    </row>
    <row r="221" spans="1:35">
      <c r="A221" s="32">
        <v>36810</v>
      </c>
      <c r="B221" s="30" t="s">
        <v>588</v>
      </c>
      <c r="C221" s="30">
        <v>257834844</v>
      </c>
      <c r="D221" s="31">
        <v>198969592</v>
      </c>
      <c r="E221" s="31">
        <v>0</v>
      </c>
      <c r="F221" s="31">
        <v>0</v>
      </c>
      <c r="G221" s="31">
        <v>0</v>
      </c>
      <c r="H221" s="31">
        <v>4694820</v>
      </c>
      <c r="I221" s="31">
        <f t="shared" si="9"/>
        <v>4694820</v>
      </c>
      <c r="J221" s="31"/>
      <c r="K221" s="31">
        <v>14266486</v>
      </c>
      <c r="L221" s="31">
        <v>73946</v>
      </c>
      <c r="M221" s="31">
        <v>54795317</v>
      </c>
      <c r="N221" s="31">
        <v>0</v>
      </c>
      <c r="O221" s="31">
        <f t="shared" si="10"/>
        <v>69135749</v>
      </c>
      <c r="P221" s="31"/>
      <c r="Q221" s="31">
        <f t="shared" si="11"/>
        <v>9864593</v>
      </c>
      <c r="R221" s="31">
        <v>938963</v>
      </c>
      <c r="S221" s="31">
        <v>10803556</v>
      </c>
      <c r="T221" s="33"/>
      <c r="U221" s="33"/>
      <c r="V221" s="33"/>
      <c r="W221" s="33"/>
      <c r="X221" s="33"/>
      <c r="Y221" s="33"/>
      <c r="Z221" s="33"/>
      <c r="AA221" s="33"/>
      <c r="AB221" s="34"/>
      <c r="AC221" s="34"/>
      <c r="AD221" s="34"/>
      <c r="AE221" s="34"/>
      <c r="AF221" s="34"/>
      <c r="AG221" s="34"/>
      <c r="AH221" s="34"/>
      <c r="AI221" s="34"/>
    </row>
    <row r="222" spans="1:35">
      <c r="A222" s="32">
        <v>36900</v>
      </c>
      <c r="B222" s="30" t="s">
        <v>589</v>
      </c>
      <c r="C222" s="30">
        <v>24615575</v>
      </c>
      <c r="D222" s="31">
        <v>19425969</v>
      </c>
      <c r="E222" s="31">
        <v>0</v>
      </c>
      <c r="F222" s="31">
        <v>0</v>
      </c>
      <c r="G222" s="31">
        <v>0</v>
      </c>
      <c r="H222" s="31">
        <v>946180</v>
      </c>
      <c r="I222" s="31">
        <f t="shared" si="9"/>
        <v>946180</v>
      </c>
      <c r="J222" s="31"/>
      <c r="K222" s="31">
        <v>1392878</v>
      </c>
      <c r="L222" s="31">
        <v>7220</v>
      </c>
      <c r="M222" s="31">
        <v>5349823</v>
      </c>
      <c r="N222" s="31">
        <v>0</v>
      </c>
      <c r="O222" s="31">
        <f t="shared" si="10"/>
        <v>6749921</v>
      </c>
      <c r="P222" s="31"/>
      <c r="Q222" s="31">
        <f t="shared" si="11"/>
        <v>963108</v>
      </c>
      <c r="R222" s="31">
        <v>189240</v>
      </c>
      <c r="S222" s="31">
        <v>1152348</v>
      </c>
      <c r="T222" s="33"/>
      <c r="U222" s="33"/>
      <c r="V222" s="33"/>
      <c r="W222" s="33"/>
      <c r="X222" s="33"/>
      <c r="Y222" s="33"/>
      <c r="Z222" s="33"/>
      <c r="AA222" s="33"/>
      <c r="AB222" s="34"/>
      <c r="AC222" s="34"/>
      <c r="AD222" s="34"/>
      <c r="AE222" s="34"/>
      <c r="AF222" s="34"/>
      <c r="AG222" s="34"/>
      <c r="AH222" s="34"/>
      <c r="AI222" s="34"/>
    </row>
    <row r="223" spans="1:35">
      <c r="A223" s="32">
        <v>36901</v>
      </c>
      <c r="B223" s="30" t="s">
        <v>590</v>
      </c>
      <c r="C223" s="30">
        <v>8055548</v>
      </c>
      <c r="D223" s="31">
        <v>6611339</v>
      </c>
      <c r="E223" s="31">
        <v>0</v>
      </c>
      <c r="F223" s="31">
        <v>0</v>
      </c>
      <c r="G223" s="31">
        <v>0</v>
      </c>
      <c r="H223" s="31">
        <v>591395</v>
      </c>
      <c r="I223" s="31">
        <f t="shared" si="9"/>
        <v>591395</v>
      </c>
      <c r="J223" s="31"/>
      <c r="K223" s="31">
        <v>474045</v>
      </c>
      <c r="L223" s="31">
        <v>2457</v>
      </c>
      <c r="M223" s="31">
        <v>1820732</v>
      </c>
      <c r="N223" s="31">
        <v>0</v>
      </c>
      <c r="O223" s="31">
        <f t="shared" si="10"/>
        <v>2297234</v>
      </c>
      <c r="P223" s="31"/>
      <c r="Q223" s="31">
        <f t="shared" si="11"/>
        <v>327780</v>
      </c>
      <c r="R223" s="31">
        <v>118281</v>
      </c>
      <c r="S223" s="31">
        <v>446061</v>
      </c>
      <c r="T223" s="33"/>
      <c r="U223" s="33"/>
      <c r="V223" s="33"/>
      <c r="W223" s="33"/>
      <c r="X223" s="33"/>
      <c r="Y223" s="33"/>
      <c r="Z223" s="33"/>
      <c r="AA223" s="33"/>
      <c r="AB223" s="34"/>
      <c r="AC223" s="34"/>
      <c r="AD223" s="34"/>
      <c r="AE223" s="34"/>
      <c r="AF223" s="34"/>
      <c r="AG223" s="34"/>
      <c r="AH223" s="34"/>
      <c r="AI223" s="34"/>
    </row>
    <row r="224" spans="1:35">
      <c r="A224" s="32">
        <v>36905</v>
      </c>
      <c r="B224" s="30" t="s">
        <v>591</v>
      </c>
      <c r="C224" s="30">
        <v>7373545</v>
      </c>
      <c r="D224" s="31">
        <v>6003119</v>
      </c>
      <c r="E224" s="31">
        <v>0</v>
      </c>
      <c r="F224" s="31">
        <v>0</v>
      </c>
      <c r="G224" s="31">
        <v>0</v>
      </c>
      <c r="H224" s="31">
        <v>521260</v>
      </c>
      <c r="I224" s="31">
        <f t="shared" si="9"/>
        <v>521260</v>
      </c>
      <c r="J224" s="31"/>
      <c r="K224" s="31">
        <v>430435</v>
      </c>
      <c r="L224" s="31">
        <v>2231</v>
      </c>
      <c r="M224" s="31">
        <v>1653232</v>
      </c>
      <c r="N224" s="31">
        <v>0</v>
      </c>
      <c r="O224" s="31">
        <f t="shared" si="10"/>
        <v>2085898</v>
      </c>
      <c r="P224" s="31"/>
      <c r="Q224" s="31">
        <f t="shared" si="11"/>
        <v>297625</v>
      </c>
      <c r="R224" s="31">
        <v>104253</v>
      </c>
      <c r="S224" s="31">
        <v>401878</v>
      </c>
      <c r="T224" s="33"/>
      <c r="U224" s="33"/>
      <c r="V224" s="33"/>
      <c r="W224" s="33"/>
      <c r="X224" s="33"/>
      <c r="Y224" s="33"/>
      <c r="Z224" s="33"/>
      <c r="AA224" s="33"/>
      <c r="AB224" s="34"/>
      <c r="AC224" s="34"/>
      <c r="AD224" s="34"/>
      <c r="AE224" s="34"/>
      <c r="AF224" s="34"/>
      <c r="AG224" s="34"/>
      <c r="AH224" s="34"/>
      <c r="AI224" s="34"/>
    </row>
    <row r="225" spans="1:35">
      <c r="A225" s="32">
        <v>37000</v>
      </c>
      <c r="B225" s="30" t="s">
        <v>592</v>
      </c>
      <c r="C225" s="30">
        <v>85007848</v>
      </c>
      <c r="D225" s="31">
        <v>64560874</v>
      </c>
      <c r="E225" s="31">
        <v>0</v>
      </c>
      <c r="F225" s="31">
        <v>0</v>
      </c>
      <c r="G225" s="31">
        <v>0</v>
      </c>
      <c r="H225" s="31">
        <v>470675</v>
      </c>
      <c r="I225" s="31">
        <f t="shared" si="9"/>
        <v>470675</v>
      </c>
      <c r="J225" s="31"/>
      <c r="K225" s="31">
        <v>4629133</v>
      </c>
      <c r="L225" s="31">
        <v>23994</v>
      </c>
      <c r="M225" s="31">
        <v>17779770</v>
      </c>
      <c r="N225" s="31">
        <v>0</v>
      </c>
      <c r="O225" s="31">
        <f t="shared" si="10"/>
        <v>22432897</v>
      </c>
      <c r="P225" s="31"/>
      <c r="Q225" s="31">
        <f t="shared" si="11"/>
        <v>3200824</v>
      </c>
      <c r="R225" s="31">
        <v>94132</v>
      </c>
      <c r="S225" s="31">
        <v>3294956</v>
      </c>
      <c r="T225" s="33"/>
      <c r="U225" s="33"/>
      <c r="V225" s="33"/>
      <c r="W225" s="33"/>
      <c r="X225" s="33"/>
      <c r="Y225" s="33"/>
      <c r="Z225" s="33"/>
      <c r="AA225" s="33"/>
      <c r="AB225" s="34"/>
      <c r="AC225" s="34"/>
      <c r="AD225" s="34"/>
      <c r="AE225" s="34"/>
      <c r="AF225" s="34"/>
      <c r="AG225" s="34"/>
      <c r="AH225" s="34"/>
      <c r="AI225" s="34"/>
    </row>
    <row r="226" spans="1:35">
      <c r="A226" s="32">
        <v>37001</v>
      </c>
      <c r="B226" s="30" t="s">
        <v>324</v>
      </c>
      <c r="C226" s="30">
        <v>1373143</v>
      </c>
      <c r="D226" s="31">
        <v>2539686</v>
      </c>
      <c r="E226" s="31">
        <v>0</v>
      </c>
      <c r="F226" s="31">
        <v>0</v>
      </c>
      <c r="G226" s="31">
        <v>0</v>
      </c>
      <c r="H226" s="31">
        <v>1652570</v>
      </c>
      <c r="I226" s="31">
        <f t="shared" si="9"/>
        <v>1652570</v>
      </c>
      <c r="J226" s="31"/>
      <c r="K226" s="31">
        <v>182100</v>
      </c>
      <c r="L226" s="31">
        <v>944</v>
      </c>
      <c r="M226" s="31">
        <v>699418</v>
      </c>
      <c r="N226" s="31">
        <v>0</v>
      </c>
      <c r="O226" s="31">
        <f t="shared" si="10"/>
        <v>882462</v>
      </c>
      <c r="P226" s="31"/>
      <c r="Q226" s="31">
        <f t="shared" si="11"/>
        <v>125914</v>
      </c>
      <c r="R226" s="31">
        <v>330514</v>
      </c>
      <c r="S226" s="31">
        <v>456428</v>
      </c>
      <c r="T226" s="33"/>
      <c r="U226" s="33"/>
      <c r="V226" s="33"/>
      <c r="W226" s="33"/>
      <c r="X226" s="33"/>
      <c r="Y226" s="33"/>
      <c r="Z226" s="33"/>
      <c r="AA226" s="33"/>
      <c r="AB226" s="34"/>
      <c r="AC226" s="34"/>
      <c r="AD226" s="34"/>
      <c r="AE226" s="34"/>
      <c r="AF226" s="34"/>
      <c r="AG226" s="34"/>
      <c r="AH226" s="34"/>
      <c r="AI226" s="34"/>
    </row>
    <row r="227" spans="1:35">
      <c r="A227" s="32">
        <v>37005</v>
      </c>
      <c r="B227" s="30" t="s">
        <v>593</v>
      </c>
      <c r="C227" s="30">
        <v>19996483</v>
      </c>
      <c r="D227" s="31">
        <v>14559242</v>
      </c>
      <c r="E227" s="31">
        <v>0</v>
      </c>
      <c r="F227" s="31">
        <v>0</v>
      </c>
      <c r="G227" s="31">
        <v>0</v>
      </c>
      <c r="H227" s="31">
        <v>0</v>
      </c>
      <c r="I227" s="31">
        <f t="shared" si="9"/>
        <v>0</v>
      </c>
      <c r="J227" s="31"/>
      <c r="K227" s="31">
        <v>1043924</v>
      </c>
      <c r="L227" s="31">
        <v>5411</v>
      </c>
      <c r="M227" s="31">
        <v>4009549</v>
      </c>
      <c r="N227" s="31">
        <v>507490</v>
      </c>
      <c r="O227" s="31">
        <f t="shared" si="10"/>
        <v>5566374</v>
      </c>
      <c r="P227" s="31"/>
      <c r="Q227" s="31">
        <f t="shared" si="11"/>
        <v>721824</v>
      </c>
      <c r="R227" s="31">
        <v>-101495</v>
      </c>
      <c r="S227" s="31">
        <v>620329</v>
      </c>
      <c r="T227" s="33"/>
      <c r="U227" s="33"/>
      <c r="V227" s="33"/>
      <c r="W227" s="33"/>
      <c r="X227" s="33"/>
      <c r="Y227" s="33"/>
      <c r="Z227" s="33"/>
      <c r="AA227" s="33"/>
      <c r="AB227" s="34"/>
      <c r="AC227" s="34"/>
      <c r="AD227" s="34"/>
      <c r="AE227" s="34"/>
      <c r="AF227" s="34"/>
      <c r="AG227" s="34"/>
      <c r="AH227" s="34"/>
      <c r="AI227" s="34"/>
    </row>
    <row r="228" spans="1:35">
      <c r="A228" s="32">
        <v>37100</v>
      </c>
      <c r="B228" s="30" t="s">
        <v>594</v>
      </c>
      <c r="C228" s="30">
        <v>119834946</v>
      </c>
      <c r="D228" s="31">
        <v>96270012</v>
      </c>
      <c r="E228" s="31">
        <v>0</v>
      </c>
      <c r="F228" s="31">
        <v>0</v>
      </c>
      <c r="G228" s="31">
        <v>0</v>
      </c>
      <c r="H228" s="31">
        <v>6391620</v>
      </c>
      <c r="I228" s="31">
        <f t="shared" si="9"/>
        <v>6391620</v>
      </c>
      <c r="J228" s="31"/>
      <c r="K228" s="31">
        <v>6902737</v>
      </c>
      <c r="L228" s="31">
        <v>35778</v>
      </c>
      <c r="M228" s="31">
        <v>26512322</v>
      </c>
      <c r="N228" s="31">
        <v>0</v>
      </c>
      <c r="O228" s="31">
        <f t="shared" si="10"/>
        <v>33450837</v>
      </c>
      <c r="P228" s="31"/>
      <c r="Q228" s="31">
        <f t="shared" si="11"/>
        <v>4772913</v>
      </c>
      <c r="R228" s="31">
        <v>1278327</v>
      </c>
      <c r="S228" s="31">
        <v>6051240</v>
      </c>
      <c r="T228" s="33"/>
      <c r="U228" s="33"/>
      <c r="V228" s="33"/>
      <c r="W228" s="33"/>
      <c r="X228" s="33"/>
      <c r="Y228" s="33"/>
      <c r="Z228" s="33"/>
      <c r="AA228" s="33"/>
      <c r="AB228" s="34"/>
      <c r="AC228" s="34"/>
      <c r="AD228" s="34"/>
      <c r="AE228" s="34"/>
      <c r="AF228" s="34"/>
      <c r="AG228" s="34"/>
      <c r="AH228" s="34"/>
      <c r="AI228" s="34"/>
    </row>
    <row r="229" spans="1:35">
      <c r="A229" s="32">
        <v>37200</v>
      </c>
      <c r="B229" s="30" t="s">
        <v>595</v>
      </c>
      <c r="C229" s="30">
        <v>27099122</v>
      </c>
      <c r="D229" s="31">
        <v>21608379</v>
      </c>
      <c r="E229" s="31">
        <v>0</v>
      </c>
      <c r="F229" s="31">
        <v>0</v>
      </c>
      <c r="G229" s="31">
        <v>0</v>
      </c>
      <c r="H229" s="31">
        <v>1281085</v>
      </c>
      <c r="I229" s="31">
        <f t="shared" si="9"/>
        <v>1281085</v>
      </c>
      <c r="J229" s="31"/>
      <c r="K229" s="31">
        <v>1549360</v>
      </c>
      <c r="L229" s="31">
        <v>8031</v>
      </c>
      <c r="M229" s="31">
        <v>5950849</v>
      </c>
      <c r="N229" s="31">
        <v>0</v>
      </c>
      <c r="O229" s="31">
        <f t="shared" si="10"/>
        <v>7508240</v>
      </c>
      <c r="P229" s="31"/>
      <c r="Q229" s="31">
        <f t="shared" si="11"/>
        <v>1071309</v>
      </c>
      <c r="R229" s="31">
        <v>256215</v>
      </c>
      <c r="S229" s="31">
        <v>1327524</v>
      </c>
      <c r="T229" s="33"/>
      <c r="U229" s="33"/>
      <c r="V229" s="33"/>
      <c r="W229" s="33"/>
      <c r="X229" s="33"/>
      <c r="Y229" s="33"/>
      <c r="Z229" s="33"/>
      <c r="AA229" s="33"/>
      <c r="AB229" s="34"/>
      <c r="AC229" s="34"/>
      <c r="AD229" s="34"/>
      <c r="AE229" s="34"/>
      <c r="AF229" s="34"/>
      <c r="AG229" s="34"/>
      <c r="AH229" s="34"/>
      <c r="AI229" s="34"/>
    </row>
    <row r="230" spans="1:35">
      <c r="A230" s="32">
        <v>37300</v>
      </c>
      <c r="B230" s="30" t="s">
        <v>596</v>
      </c>
      <c r="C230" s="30">
        <v>71246294</v>
      </c>
      <c r="D230" s="31">
        <v>57083907</v>
      </c>
      <c r="E230" s="31">
        <v>0</v>
      </c>
      <c r="F230" s="31">
        <v>0</v>
      </c>
      <c r="G230" s="31">
        <v>0</v>
      </c>
      <c r="H230" s="31">
        <v>3628540</v>
      </c>
      <c r="I230" s="31">
        <f t="shared" si="9"/>
        <v>3628540</v>
      </c>
      <c r="J230" s="31"/>
      <c r="K230" s="31">
        <v>4093021</v>
      </c>
      <c r="L230" s="31">
        <v>21215</v>
      </c>
      <c r="M230" s="31">
        <v>15720647</v>
      </c>
      <c r="N230" s="31">
        <v>0</v>
      </c>
      <c r="O230" s="31">
        <f t="shared" si="10"/>
        <v>19834883</v>
      </c>
      <c r="P230" s="31"/>
      <c r="Q230" s="31">
        <f t="shared" si="11"/>
        <v>2830128</v>
      </c>
      <c r="R230" s="31">
        <v>725711</v>
      </c>
      <c r="S230" s="31">
        <v>3555839</v>
      </c>
      <c r="T230" s="33"/>
      <c r="U230" s="33"/>
      <c r="V230" s="33"/>
      <c r="W230" s="33"/>
      <c r="X230" s="33"/>
      <c r="Y230" s="33"/>
      <c r="Z230" s="33"/>
      <c r="AA230" s="33"/>
      <c r="AB230" s="34"/>
      <c r="AC230" s="34"/>
      <c r="AD230" s="34"/>
      <c r="AE230" s="34"/>
      <c r="AF230" s="34"/>
      <c r="AG230" s="34"/>
      <c r="AH230" s="34"/>
      <c r="AI230" s="34"/>
    </row>
    <row r="231" spans="1:35">
      <c r="A231" s="32">
        <v>37301</v>
      </c>
      <c r="B231" s="30" t="s">
        <v>597</v>
      </c>
      <c r="C231" s="30">
        <v>7800914</v>
      </c>
      <c r="D231" s="31">
        <v>6502496</v>
      </c>
      <c r="E231" s="31">
        <v>0</v>
      </c>
      <c r="F231" s="31">
        <v>0</v>
      </c>
      <c r="G231" s="31">
        <v>0</v>
      </c>
      <c r="H231" s="31">
        <v>669845</v>
      </c>
      <c r="I231" s="31">
        <f t="shared" si="9"/>
        <v>669845</v>
      </c>
      <c r="J231" s="31"/>
      <c r="K231" s="31">
        <v>466241</v>
      </c>
      <c r="L231" s="31">
        <v>2417</v>
      </c>
      <c r="M231" s="31">
        <v>1790758</v>
      </c>
      <c r="N231" s="31">
        <v>0</v>
      </c>
      <c r="O231" s="31">
        <f t="shared" si="10"/>
        <v>2259416</v>
      </c>
      <c r="P231" s="31"/>
      <c r="Q231" s="31">
        <f t="shared" si="11"/>
        <v>322383</v>
      </c>
      <c r="R231" s="31">
        <v>133969</v>
      </c>
      <c r="S231" s="31">
        <v>456352</v>
      </c>
      <c r="T231" s="33"/>
      <c r="U231" s="33"/>
      <c r="V231" s="33"/>
      <c r="W231" s="33"/>
      <c r="X231" s="33"/>
      <c r="Y231" s="33"/>
      <c r="Z231" s="33"/>
      <c r="AA231" s="33"/>
      <c r="AB231" s="34"/>
      <c r="AC231" s="34"/>
      <c r="AD231" s="34"/>
      <c r="AE231" s="34"/>
      <c r="AF231" s="34"/>
      <c r="AG231" s="34"/>
      <c r="AH231" s="34"/>
      <c r="AI231" s="34"/>
    </row>
    <row r="232" spans="1:35">
      <c r="A232" s="32">
        <v>37305</v>
      </c>
      <c r="B232" s="30" t="s">
        <v>598</v>
      </c>
      <c r="C232" s="30">
        <v>20900597</v>
      </c>
      <c r="D232" s="31">
        <v>13636624</v>
      </c>
      <c r="E232" s="31">
        <v>0</v>
      </c>
      <c r="F232" s="31">
        <v>0</v>
      </c>
      <c r="G232" s="31">
        <v>0</v>
      </c>
      <c r="H232" s="31">
        <v>0</v>
      </c>
      <c r="I232" s="31">
        <f t="shared" si="9"/>
        <v>0</v>
      </c>
      <c r="J232" s="31"/>
      <c r="K232" s="31">
        <v>977771</v>
      </c>
      <c r="L232" s="31">
        <v>5068</v>
      </c>
      <c r="M232" s="31">
        <v>3755464</v>
      </c>
      <c r="N232" s="31">
        <v>2233030</v>
      </c>
      <c r="O232" s="31">
        <f t="shared" si="10"/>
        <v>6971333</v>
      </c>
      <c r="P232" s="31"/>
      <c r="Q232" s="31">
        <f t="shared" si="11"/>
        <v>676082</v>
      </c>
      <c r="R232" s="31">
        <v>-446605</v>
      </c>
      <c r="S232" s="31">
        <v>229477</v>
      </c>
      <c r="T232" s="33"/>
      <c r="U232" s="33"/>
      <c r="V232" s="33"/>
      <c r="W232" s="33"/>
      <c r="X232" s="33"/>
      <c r="Y232" s="33"/>
      <c r="Z232" s="33"/>
      <c r="AA232" s="33"/>
      <c r="AB232" s="34"/>
      <c r="AC232" s="34"/>
      <c r="AD232" s="34"/>
      <c r="AE232" s="34"/>
      <c r="AF232" s="34"/>
      <c r="AG232" s="34"/>
      <c r="AH232" s="34"/>
      <c r="AI232" s="34"/>
    </row>
    <row r="233" spans="1:35">
      <c r="A233" s="32">
        <v>37400</v>
      </c>
      <c r="B233" s="30" t="s">
        <v>599</v>
      </c>
      <c r="C233" s="30">
        <v>351275528</v>
      </c>
      <c r="D233" s="31">
        <v>271053859</v>
      </c>
      <c r="E233" s="31">
        <v>0</v>
      </c>
      <c r="F233" s="31">
        <v>0</v>
      </c>
      <c r="G233" s="31">
        <v>0</v>
      </c>
      <c r="H233" s="31">
        <v>6225575</v>
      </c>
      <c r="I233" s="31">
        <f t="shared" si="9"/>
        <v>6225575</v>
      </c>
      <c r="J233" s="31"/>
      <c r="K233" s="31">
        <v>19435060</v>
      </c>
      <c r="L233" s="31">
        <v>100735</v>
      </c>
      <c r="M233" s="31">
        <v>74646995</v>
      </c>
      <c r="N233" s="31">
        <v>0</v>
      </c>
      <c r="O233" s="31">
        <f t="shared" si="10"/>
        <v>94182790</v>
      </c>
      <c r="P233" s="31"/>
      <c r="Q233" s="31">
        <f t="shared" si="11"/>
        <v>13438415</v>
      </c>
      <c r="R233" s="31">
        <v>1245115</v>
      </c>
      <c r="S233" s="31">
        <v>14683530</v>
      </c>
      <c r="T233" s="33"/>
      <c r="U233" s="33"/>
      <c r="V233" s="33"/>
      <c r="W233" s="33"/>
      <c r="X233" s="33"/>
      <c r="Y233" s="33"/>
      <c r="Z233" s="33"/>
      <c r="AA233" s="33"/>
      <c r="AB233" s="34"/>
      <c r="AC233" s="34"/>
      <c r="AD233" s="34"/>
      <c r="AE233" s="34"/>
      <c r="AF233" s="34"/>
      <c r="AG233" s="34"/>
      <c r="AH233" s="34"/>
      <c r="AI233" s="34"/>
    </row>
    <row r="234" spans="1:35">
      <c r="A234" s="32">
        <v>37405</v>
      </c>
      <c r="B234" s="30" t="s">
        <v>600</v>
      </c>
      <c r="C234" s="30">
        <v>78001917</v>
      </c>
      <c r="D234" s="31">
        <v>56845073</v>
      </c>
      <c r="E234" s="31">
        <v>0</v>
      </c>
      <c r="F234" s="31">
        <v>0</v>
      </c>
      <c r="G234" s="31">
        <v>0</v>
      </c>
      <c r="H234" s="31">
        <v>0</v>
      </c>
      <c r="I234" s="31">
        <f t="shared" si="9"/>
        <v>0</v>
      </c>
      <c r="J234" s="31"/>
      <c r="K234" s="31">
        <v>4075896</v>
      </c>
      <c r="L234" s="31">
        <v>21126</v>
      </c>
      <c r="M234" s="31">
        <v>15654874</v>
      </c>
      <c r="N234" s="31">
        <v>2111085</v>
      </c>
      <c r="O234" s="31">
        <f t="shared" si="10"/>
        <v>21862981</v>
      </c>
      <c r="P234" s="31"/>
      <c r="Q234" s="31">
        <f t="shared" si="11"/>
        <v>2818287</v>
      </c>
      <c r="R234" s="31">
        <v>-422213</v>
      </c>
      <c r="S234" s="31">
        <v>2396074</v>
      </c>
      <c r="T234" s="33"/>
      <c r="U234" s="33"/>
      <c r="V234" s="33"/>
      <c r="W234" s="33"/>
      <c r="X234" s="33"/>
      <c r="Y234" s="33"/>
      <c r="Z234" s="33"/>
      <c r="AA234" s="33"/>
      <c r="AB234" s="34"/>
      <c r="AC234" s="34"/>
      <c r="AD234" s="34"/>
      <c r="AE234" s="34"/>
      <c r="AF234" s="34"/>
      <c r="AG234" s="34"/>
      <c r="AH234" s="34"/>
      <c r="AI234" s="34"/>
    </row>
    <row r="235" spans="1:35">
      <c r="A235" s="32">
        <v>37500</v>
      </c>
      <c r="B235" s="30" t="s">
        <v>601</v>
      </c>
      <c r="C235" s="30">
        <v>39667783</v>
      </c>
      <c r="D235" s="31">
        <v>30162646</v>
      </c>
      <c r="E235" s="31">
        <v>0</v>
      </c>
      <c r="F235" s="31">
        <v>0</v>
      </c>
      <c r="G235" s="31">
        <v>0</v>
      </c>
      <c r="H235" s="31">
        <v>283330</v>
      </c>
      <c r="I235" s="31">
        <f t="shared" si="9"/>
        <v>283330</v>
      </c>
      <c r="J235" s="31"/>
      <c r="K235" s="31">
        <v>2162717</v>
      </c>
      <c r="L235" s="31">
        <v>11210</v>
      </c>
      <c r="M235" s="31">
        <v>8306655</v>
      </c>
      <c r="N235" s="31">
        <v>0</v>
      </c>
      <c r="O235" s="31">
        <f t="shared" si="10"/>
        <v>10480582</v>
      </c>
      <c r="P235" s="31"/>
      <c r="Q235" s="31">
        <f t="shared" si="11"/>
        <v>1495416</v>
      </c>
      <c r="R235" s="31">
        <v>56667</v>
      </c>
      <c r="S235" s="31">
        <v>1552083</v>
      </c>
      <c r="T235" s="33"/>
      <c r="U235" s="33"/>
      <c r="V235" s="33"/>
      <c r="W235" s="33"/>
      <c r="X235" s="33"/>
      <c r="Y235" s="33"/>
      <c r="Z235" s="33"/>
      <c r="AA235" s="33"/>
      <c r="AB235" s="34"/>
      <c r="AC235" s="34"/>
      <c r="AD235" s="34"/>
      <c r="AE235" s="34"/>
      <c r="AF235" s="34"/>
      <c r="AG235" s="34"/>
      <c r="AH235" s="34"/>
      <c r="AI235" s="34"/>
    </row>
    <row r="236" spans="1:35">
      <c r="A236" s="32">
        <v>37600</v>
      </c>
      <c r="B236" s="30" t="s">
        <v>602</v>
      </c>
      <c r="C236" s="30">
        <v>242490987</v>
      </c>
      <c r="D236" s="31">
        <v>189232270</v>
      </c>
      <c r="E236" s="31">
        <v>0</v>
      </c>
      <c r="F236" s="31">
        <v>0</v>
      </c>
      <c r="G236" s="31">
        <v>0</v>
      </c>
      <c r="H236" s="31">
        <v>6767865</v>
      </c>
      <c r="I236" s="31">
        <f t="shared" si="9"/>
        <v>6767865</v>
      </c>
      <c r="J236" s="31"/>
      <c r="K236" s="31">
        <v>13568302</v>
      </c>
      <c r="L236" s="31">
        <v>70327</v>
      </c>
      <c r="M236" s="31">
        <v>52113703</v>
      </c>
      <c r="N236" s="31">
        <v>0</v>
      </c>
      <c r="O236" s="31">
        <f t="shared" si="10"/>
        <v>65752332</v>
      </c>
      <c r="P236" s="31"/>
      <c r="Q236" s="31">
        <f t="shared" si="11"/>
        <v>9381832</v>
      </c>
      <c r="R236" s="31">
        <v>1353573</v>
      </c>
      <c r="S236" s="31">
        <v>10735405</v>
      </c>
      <c r="T236" s="33"/>
      <c r="U236" s="33"/>
      <c r="V236" s="33"/>
      <c r="W236" s="33"/>
      <c r="X236" s="33"/>
      <c r="Y236" s="33"/>
      <c r="Z236" s="33"/>
      <c r="AA236" s="33"/>
      <c r="AB236" s="34"/>
      <c r="AC236" s="34"/>
      <c r="AD236" s="34"/>
      <c r="AE236" s="34"/>
      <c r="AF236" s="34"/>
      <c r="AG236" s="34"/>
      <c r="AH236" s="34"/>
      <c r="AI236" s="34"/>
    </row>
    <row r="237" spans="1:35">
      <c r="A237" s="32">
        <v>37601</v>
      </c>
      <c r="B237" s="30" t="s">
        <v>603</v>
      </c>
      <c r="C237" s="30">
        <v>7685606</v>
      </c>
      <c r="D237" s="31">
        <v>7704859</v>
      </c>
      <c r="E237" s="31">
        <v>0</v>
      </c>
      <c r="F237" s="31">
        <v>0</v>
      </c>
      <c r="G237" s="31">
        <v>0</v>
      </c>
      <c r="H237" s="31">
        <v>2074655</v>
      </c>
      <c r="I237" s="31">
        <f t="shared" si="9"/>
        <v>2074655</v>
      </c>
      <c r="J237" s="31"/>
      <c r="K237" s="31">
        <v>552453</v>
      </c>
      <c r="L237" s="31">
        <v>2863</v>
      </c>
      <c r="M237" s="31">
        <v>2121883</v>
      </c>
      <c r="N237" s="31">
        <v>0</v>
      </c>
      <c r="O237" s="31">
        <f t="shared" si="10"/>
        <v>2677199</v>
      </c>
      <c r="P237" s="31"/>
      <c r="Q237" s="31">
        <f t="shared" si="11"/>
        <v>381995</v>
      </c>
      <c r="R237" s="31">
        <v>414933</v>
      </c>
      <c r="S237" s="31">
        <v>796928</v>
      </c>
      <c r="T237" s="33"/>
      <c r="U237" s="33"/>
      <c r="V237" s="33"/>
      <c r="W237" s="33"/>
      <c r="X237" s="33"/>
      <c r="Y237" s="33"/>
      <c r="Z237" s="33"/>
      <c r="AA237" s="33"/>
      <c r="AB237" s="34"/>
      <c r="AC237" s="34"/>
      <c r="AD237" s="34"/>
      <c r="AE237" s="34"/>
      <c r="AF237" s="34"/>
      <c r="AG237" s="34"/>
      <c r="AH237" s="34"/>
      <c r="AI237" s="34"/>
    </row>
    <row r="238" spans="1:35">
      <c r="A238" s="32">
        <v>37605</v>
      </c>
      <c r="B238" s="30" t="s">
        <v>604</v>
      </c>
      <c r="C238" s="30">
        <v>29211905</v>
      </c>
      <c r="D238" s="31">
        <v>21546291</v>
      </c>
      <c r="E238" s="31">
        <v>0</v>
      </c>
      <c r="F238" s="31">
        <v>0</v>
      </c>
      <c r="G238" s="31">
        <v>0</v>
      </c>
      <c r="H238" s="31">
        <v>0</v>
      </c>
      <c r="I238" s="31">
        <f t="shared" si="9"/>
        <v>0</v>
      </c>
      <c r="J238" s="31"/>
      <c r="K238" s="31">
        <v>1544909</v>
      </c>
      <c r="L238" s="31">
        <v>8008</v>
      </c>
      <c r="M238" s="31">
        <v>5933750</v>
      </c>
      <c r="N238" s="31">
        <v>515365</v>
      </c>
      <c r="O238" s="31">
        <f t="shared" si="10"/>
        <v>8002032</v>
      </c>
      <c r="P238" s="31"/>
      <c r="Q238" s="31">
        <f t="shared" si="11"/>
        <v>1068231</v>
      </c>
      <c r="R238" s="31">
        <v>-103075</v>
      </c>
      <c r="S238" s="31">
        <v>965156</v>
      </c>
      <c r="T238" s="33"/>
      <c r="U238" s="33"/>
      <c r="V238" s="33"/>
      <c r="W238" s="33"/>
      <c r="X238" s="33"/>
      <c r="Y238" s="33"/>
      <c r="Z238" s="33"/>
      <c r="AA238" s="33"/>
      <c r="AB238" s="34"/>
      <c r="AC238" s="34"/>
      <c r="AD238" s="34"/>
      <c r="AE238" s="34"/>
      <c r="AF238" s="34"/>
      <c r="AG238" s="34"/>
      <c r="AH238" s="34"/>
      <c r="AI238" s="34"/>
    </row>
    <row r="239" spans="1:35">
      <c r="A239" s="32">
        <v>37610</v>
      </c>
      <c r="B239" s="30" t="s">
        <v>605</v>
      </c>
      <c r="C239" s="30">
        <v>74274206</v>
      </c>
      <c r="D239" s="31">
        <v>59406863</v>
      </c>
      <c r="E239" s="31">
        <v>0</v>
      </c>
      <c r="F239" s="31">
        <v>0</v>
      </c>
      <c r="G239" s="31">
        <v>0</v>
      </c>
      <c r="H239" s="31">
        <v>3585010</v>
      </c>
      <c r="I239" s="31">
        <f t="shared" si="9"/>
        <v>3585010</v>
      </c>
      <c r="J239" s="31"/>
      <c r="K239" s="31">
        <v>4259581</v>
      </c>
      <c r="L239" s="31">
        <v>22078</v>
      </c>
      <c r="M239" s="31">
        <v>16360379</v>
      </c>
      <c r="N239" s="31">
        <v>0</v>
      </c>
      <c r="O239" s="31">
        <f t="shared" si="10"/>
        <v>20642038</v>
      </c>
      <c r="P239" s="31"/>
      <c r="Q239" s="31">
        <f t="shared" si="11"/>
        <v>2945297</v>
      </c>
      <c r="R239" s="31">
        <v>717001</v>
      </c>
      <c r="S239" s="31">
        <v>3662298</v>
      </c>
      <c r="T239" s="33"/>
      <c r="U239" s="33"/>
      <c r="V239" s="33"/>
      <c r="W239" s="33"/>
      <c r="X239" s="33"/>
      <c r="Y239" s="33"/>
      <c r="Z239" s="33"/>
      <c r="AA239" s="33"/>
      <c r="AB239" s="34"/>
      <c r="AC239" s="34"/>
      <c r="AD239" s="34"/>
      <c r="AE239" s="34"/>
      <c r="AF239" s="34"/>
      <c r="AG239" s="34"/>
      <c r="AH239" s="34"/>
      <c r="AI239" s="34"/>
    </row>
    <row r="240" spans="1:35">
      <c r="A240" s="32">
        <v>37700</v>
      </c>
      <c r="B240" s="30" t="s">
        <v>606</v>
      </c>
      <c r="C240" s="30">
        <v>103609585</v>
      </c>
      <c r="D240" s="31">
        <v>79378771</v>
      </c>
      <c r="E240" s="31">
        <v>0</v>
      </c>
      <c r="F240" s="31">
        <v>0</v>
      </c>
      <c r="G240" s="31">
        <v>0</v>
      </c>
      <c r="H240" s="31">
        <v>1349065</v>
      </c>
      <c r="I240" s="31">
        <f t="shared" si="9"/>
        <v>1349065</v>
      </c>
      <c r="J240" s="31"/>
      <c r="K240" s="31">
        <v>5691604</v>
      </c>
      <c r="L240" s="31">
        <v>29501</v>
      </c>
      <c r="M240" s="31">
        <v>21860551</v>
      </c>
      <c r="N240" s="31">
        <v>0</v>
      </c>
      <c r="O240" s="31">
        <f t="shared" si="10"/>
        <v>27581656</v>
      </c>
      <c r="P240" s="31"/>
      <c r="Q240" s="31">
        <f t="shared" si="11"/>
        <v>3935472</v>
      </c>
      <c r="R240" s="31">
        <v>269808</v>
      </c>
      <c r="S240" s="31">
        <v>4205280</v>
      </c>
      <c r="T240" s="33"/>
      <c r="U240" s="33"/>
      <c r="V240" s="33"/>
      <c r="W240" s="33"/>
      <c r="X240" s="33"/>
      <c r="Y240" s="33"/>
      <c r="Z240" s="33"/>
      <c r="AA240" s="33"/>
      <c r="AB240" s="34"/>
      <c r="AC240" s="34"/>
      <c r="AD240" s="34"/>
      <c r="AE240" s="34"/>
      <c r="AF240" s="34"/>
      <c r="AG240" s="34"/>
      <c r="AH240" s="34"/>
      <c r="AI240" s="34"/>
    </row>
    <row r="241" spans="1:35">
      <c r="A241" s="32">
        <v>37705</v>
      </c>
      <c r="B241" s="30" t="s">
        <v>607</v>
      </c>
      <c r="C241" s="30">
        <v>30074344</v>
      </c>
      <c r="D241" s="31">
        <v>21974619</v>
      </c>
      <c r="E241" s="31">
        <v>0</v>
      </c>
      <c r="F241" s="31">
        <v>0</v>
      </c>
      <c r="G241" s="31">
        <v>0</v>
      </c>
      <c r="H241" s="31">
        <v>0</v>
      </c>
      <c r="I241" s="31">
        <f t="shared" si="9"/>
        <v>0</v>
      </c>
      <c r="J241" s="31"/>
      <c r="K241" s="31">
        <v>1575621</v>
      </c>
      <c r="L241" s="31">
        <v>8167</v>
      </c>
      <c r="M241" s="31">
        <v>6051710</v>
      </c>
      <c r="N241" s="31">
        <v>727725</v>
      </c>
      <c r="O241" s="31">
        <f t="shared" si="10"/>
        <v>8363223</v>
      </c>
      <c r="P241" s="31"/>
      <c r="Q241" s="31">
        <f t="shared" si="11"/>
        <v>1089466</v>
      </c>
      <c r="R241" s="31">
        <v>-145546</v>
      </c>
      <c r="S241" s="31">
        <v>943920</v>
      </c>
      <c r="T241" s="33"/>
      <c r="U241" s="33"/>
      <c r="V241" s="33"/>
      <c r="W241" s="33"/>
      <c r="X241" s="33"/>
      <c r="Y241" s="33"/>
      <c r="Z241" s="33"/>
      <c r="AA241" s="33"/>
      <c r="AB241" s="34"/>
      <c r="AC241" s="34"/>
      <c r="AD241" s="34"/>
      <c r="AE241" s="34"/>
      <c r="AF241" s="34"/>
      <c r="AG241" s="34"/>
      <c r="AH241" s="34"/>
      <c r="AI241" s="34"/>
    </row>
    <row r="242" spans="1:35">
      <c r="A242" s="32">
        <v>37800</v>
      </c>
      <c r="B242" s="30" t="s">
        <v>608</v>
      </c>
      <c r="C242" s="30">
        <v>312058360</v>
      </c>
      <c r="D242" s="31">
        <v>243610920</v>
      </c>
      <c r="E242" s="31">
        <v>0</v>
      </c>
      <c r="F242" s="31">
        <v>0</v>
      </c>
      <c r="G242" s="31">
        <v>0</v>
      </c>
      <c r="H242" s="31">
        <v>9163720</v>
      </c>
      <c r="I242" s="31">
        <f t="shared" si="9"/>
        <v>9163720</v>
      </c>
      <c r="J242" s="31"/>
      <c r="K242" s="31">
        <v>17467351</v>
      </c>
      <c r="L242" s="31">
        <v>90536</v>
      </c>
      <c r="M242" s="31">
        <v>67089335</v>
      </c>
      <c r="N242" s="31">
        <v>0</v>
      </c>
      <c r="O242" s="31">
        <f t="shared" si="10"/>
        <v>84647222</v>
      </c>
      <c r="P242" s="31"/>
      <c r="Q242" s="31">
        <f t="shared" si="11"/>
        <v>12077838</v>
      </c>
      <c r="R242" s="31">
        <v>1832742</v>
      </c>
      <c r="S242" s="31">
        <v>13910580</v>
      </c>
      <c r="T242" s="33"/>
      <c r="U242" s="33"/>
      <c r="V242" s="33"/>
      <c r="W242" s="33"/>
      <c r="X242" s="33"/>
      <c r="Y242" s="33"/>
      <c r="Z242" s="33"/>
      <c r="AA242" s="33"/>
      <c r="AB242" s="34"/>
      <c r="AC242" s="34"/>
      <c r="AD242" s="34"/>
      <c r="AE242" s="34"/>
      <c r="AF242" s="34"/>
      <c r="AG242" s="34"/>
      <c r="AH242" s="34"/>
      <c r="AI242" s="34"/>
    </row>
    <row r="243" spans="1:35">
      <c r="A243" s="32">
        <v>37801</v>
      </c>
      <c r="B243" s="30" t="s">
        <v>609</v>
      </c>
      <c r="C243" s="30">
        <v>1956154</v>
      </c>
      <c r="D243" s="31">
        <v>1962153</v>
      </c>
      <c r="E243" s="31">
        <v>0</v>
      </c>
      <c r="F243" s="31">
        <v>0</v>
      </c>
      <c r="G243" s="31">
        <v>0</v>
      </c>
      <c r="H243" s="31">
        <v>527050</v>
      </c>
      <c r="I243" s="31">
        <f t="shared" si="9"/>
        <v>527050</v>
      </c>
      <c r="J243" s="31"/>
      <c r="K243" s="31">
        <v>140690</v>
      </c>
      <c r="L243" s="31">
        <v>729</v>
      </c>
      <c r="M243" s="31">
        <v>540368</v>
      </c>
      <c r="N243" s="31">
        <v>0</v>
      </c>
      <c r="O243" s="31">
        <f t="shared" si="10"/>
        <v>681787</v>
      </c>
      <c r="P243" s="31"/>
      <c r="Q243" s="31">
        <f t="shared" si="11"/>
        <v>97280</v>
      </c>
      <c r="R243" s="31">
        <v>105409</v>
      </c>
      <c r="S243" s="31">
        <v>202689</v>
      </c>
      <c r="T243" s="33"/>
      <c r="U243" s="33"/>
      <c r="V243" s="33"/>
      <c r="W243" s="33"/>
      <c r="X243" s="33"/>
      <c r="Y243" s="33"/>
      <c r="Z243" s="33"/>
      <c r="AA243" s="33"/>
      <c r="AB243" s="34"/>
      <c r="AC243" s="34"/>
      <c r="AD243" s="34"/>
      <c r="AE243" s="34"/>
      <c r="AF243" s="34"/>
      <c r="AG243" s="34"/>
      <c r="AH243" s="34"/>
      <c r="AI243" s="34"/>
    </row>
    <row r="244" spans="1:35">
      <c r="A244" s="32">
        <v>37805</v>
      </c>
      <c r="B244" s="30" t="s">
        <v>610</v>
      </c>
      <c r="C244" s="30">
        <v>25572087</v>
      </c>
      <c r="D244" s="31">
        <v>17457246</v>
      </c>
      <c r="E244" s="31">
        <v>0</v>
      </c>
      <c r="F244" s="31">
        <v>0</v>
      </c>
      <c r="G244" s="31">
        <v>0</v>
      </c>
      <c r="H244" s="31">
        <v>0</v>
      </c>
      <c r="I244" s="31">
        <f t="shared" si="9"/>
        <v>0</v>
      </c>
      <c r="J244" s="31"/>
      <c r="K244" s="31">
        <v>1251717</v>
      </c>
      <c r="L244" s="31">
        <v>6488</v>
      </c>
      <c r="M244" s="31">
        <v>4807646</v>
      </c>
      <c r="N244" s="31">
        <v>1960770</v>
      </c>
      <c r="O244" s="31">
        <f t="shared" si="10"/>
        <v>8026621</v>
      </c>
      <c r="P244" s="31"/>
      <c r="Q244" s="31">
        <f t="shared" si="11"/>
        <v>865502</v>
      </c>
      <c r="R244" s="31">
        <v>-392153</v>
      </c>
      <c r="S244" s="31">
        <v>473349</v>
      </c>
      <c r="T244" s="33"/>
      <c r="U244" s="33"/>
      <c r="V244" s="33"/>
      <c r="W244" s="33"/>
      <c r="X244" s="33"/>
      <c r="Y244" s="33"/>
      <c r="Z244" s="33"/>
      <c r="AA244" s="33"/>
      <c r="AB244" s="34"/>
      <c r="AC244" s="34"/>
      <c r="AD244" s="34"/>
      <c r="AE244" s="34"/>
      <c r="AF244" s="34"/>
      <c r="AG244" s="34"/>
      <c r="AH244" s="34"/>
      <c r="AI244" s="34"/>
    </row>
    <row r="245" spans="1:35">
      <c r="A245" s="32">
        <v>37900</v>
      </c>
      <c r="B245" s="30" t="s">
        <v>611</v>
      </c>
      <c r="C245" s="30">
        <v>169844587</v>
      </c>
      <c r="D245" s="31">
        <v>129941774</v>
      </c>
      <c r="E245" s="31">
        <v>0</v>
      </c>
      <c r="F245" s="31">
        <v>0</v>
      </c>
      <c r="G245" s="31">
        <v>0</v>
      </c>
      <c r="H245" s="31">
        <v>2049535</v>
      </c>
      <c r="I245" s="31">
        <f t="shared" si="9"/>
        <v>2049535</v>
      </c>
      <c r="J245" s="31"/>
      <c r="K245" s="31">
        <v>9317064</v>
      </c>
      <c r="L245" s="31">
        <v>48292</v>
      </c>
      <c r="M245" s="31">
        <v>35785371</v>
      </c>
      <c r="N245" s="31">
        <v>0</v>
      </c>
      <c r="O245" s="31">
        <f t="shared" si="10"/>
        <v>45150727</v>
      </c>
      <c r="P245" s="31"/>
      <c r="Q245" s="31">
        <f t="shared" si="11"/>
        <v>6442305</v>
      </c>
      <c r="R245" s="31">
        <v>409909</v>
      </c>
      <c r="S245" s="31">
        <v>6852214</v>
      </c>
      <c r="T245" s="33"/>
      <c r="U245" s="33"/>
      <c r="V245" s="33"/>
      <c r="W245" s="33"/>
      <c r="X245" s="33"/>
      <c r="Y245" s="33"/>
      <c r="Z245" s="33"/>
      <c r="AA245" s="33"/>
      <c r="AB245" s="34"/>
      <c r="AC245" s="34"/>
      <c r="AD245" s="34"/>
      <c r="AE245" s="34"/>
      <c r="AF245" s="34"/>
      <c r="AG245" s="34"/>
      <c r="AH245" s="34"/>
      <c r="AI245" s="34"/>
    </row>
    <row r="246" spans="1:35">
      <c r="A246" s="32">
        <v>37901</v>
      </c>
      <c r="B246" s="30" t="s">
        <v>612</v>
      </c>
      <c r="C246" s="30">
        <v>2507213</v>
      </c>
      <c r="D246" s="31">
        <v>1789948</v>
      </c>
      <c r="E246" s="31">
        <v>0</v>
      </c>
      <c r="F246" s="31">
        <v>0</v>
      </c>
      <c r="G246" s="31">
        <v>0</v>
      </c>
      <c r="H246" s="31">
        <v>0</v>
      </c>
      <c r="I246" s="31">
        <f t="shared" si="9"/>
        <v>0</v>
      </c>
      <c r="J246" s="31"/>
      <c r="K246" s="31">
        <v>128343</v>
      </c>
      <c r="L246" s="31">
        <v>665</v>
      </c>
      <c r="M246" s="31">
        <v>492943</v>
      </c>
      <c r="N246" s="31">
        <v>111280</v>
      </c>
      <c r="O246" s="31">
        <f t="shared" si="10"/>
        <v>733231</v>
      </c>
      <c r="P246" s="31"/>
      <c r="Q246" s="31">
        <f t="shared" si="11"/>
        <v>88743</v>
      </c>
      <c r="R246" s="31">
        <v>-22251</v>
      </c>
      <c r="S246" s="31">
        <v>66492</v>
      </c>
      <c r="T246" s="33"/>
      <c r="U246" s="33"/>
      <c r="V246" s="33"/>
      <c r="W246" s="33"/>
      <c r="X246" s="33"/>
      <c r="Y246" s="33"/>
      <c r="Z246" s="33"/>
      <c r="AA246" s="33"/>
      <c r="AB246" s="34"/>
      <c r="AC246" s="34"/>
      <c r="AD246" s="34"/>
      <c r="AE246" s="34"/>
      <c r="AF246" s="34"/>
      <c r="AG246" s="34"/>
      <c r="AH246" s="34"/>
      <c r="AI246" s="34"/>
    </row>
    <row r="247" spans="1:35">
      <c r="A247" s="32">
        <v>37905</v>
      </c>
      <c r="B247" s="30" t="s">
        <v>613</v>
      </c>
      <c r="C247" s="30">
        <v>19343653</v>
      </c>
      <c r="D247" s="31">
        <v>14524188</v>
      </c>
      <c r="E247" s="31">
        <v>0</v>
      </c>
      <c r="F247" s="31">
        <v>0</v>
      </c>
      <c r="G247" s="31">
        <v>0</v>
      </c>
      <c r="H247" s="31">
        <v>0</v>
      </c>
      <c r="I247" s="31">
        <f t="shared" si="9"/>
        <v>0</v>
      </c>
      <c r="J247" s="31"/>
      <c r="K247" s="31">
        <v>1041411</v>
      </c>
      <c r="L247" s="31">
        <v>5398</v>
      </c>
      <c r="M247" s="31">
        <v>3999895</v>
      </c>
      <c r="N247" s="31">
        <v>5970</v>
      </c>
      <c r="O247" s="31">
        <f t="shared" si="10"/>
        <v>5052674</v>
      </c>
      <c r="P247" s="31"/>
      <c r="Q247" s="31">
        <f t="shared" si="11"/>
        <v>720086</v>
      </c>
      <c r="R247" s="31">
        <v>-1188</v>
      </c>
      <c r="S247" s="31">
        <v>718898</v>
      </c>
      <c r="T247" s="33"/>
      <c r="U247" s="33"/>
      <c r="V247" s="33"/>
      <c r="W247" s="33"/>
      <c r="X247" s="33"/>
      <c r="Y247" s="33"/>
      <c r="Z247" s="33"/>
      <c r="AA247" s="33"/>
      <c r="AB247" s="34"/>
      <c r="AC247" s="34"/>
      <c r="AD247" s="34"/>
      <c r="AE247" s="34"/>
      <c r="AF247" s="34"/>
      <c r="AG247" s="34"/>
      <c r="AH247" s="34"/>
      <c r="AI247" s="34"/>
    </row>
    <row r="248" spans="1:35">
      <c r="A248" s="32">
        <v>38000</v>
      </c>
      <c r="B248" s="30" t="s">
        <v>614</v>
      </c>
      <c r="C248" s="30">
        <v>271770267</v>
      </c>
      <c r="D248" s="31">
        <v>214289224</v>
      </c>
      <c r="E248" s="31">
        <v>0</v>
      </c>
      <c r="F248" s="31">
        <v>0</v>
      </c>
      <c r="G248" s="31">
        <v>0</v>
      </c>
      <c r="H248" s="31">
        <v>10165490</v>
      </c>
      <c r="I248" s="31">
        <f t="shared" si="9"/>
        <v>10165490</v>
      </c>
      <c r="J248" s="31"/>
      <c r="K248" s="31">
        <v>15364932</v>
      </c>
      <c r="L248" s="31">
        <v>79639</v>
      </c>
      <c r="M248" s="31">
        <v>59014274</v>
      </c>
      <c r="N248" s="31">
        <v>0</v>
      </c>
      <c r="O248" s="31">
        <f t="shared" si="10"/>
        <v>74458845</v>
      </c>
      <c r="P248" s="31"/>
      <c r="Q248" s="31">
        <f t="shared" si="11"/>
        <v>10624116</v>
      </c>
      <c r="R248" s="31">
        <v>2033096</v>
      </c>
      <c r="S248" s="31">
        <v>12657212</v>
      </c>
      <c r="T248" s="33"/>
      <c r="U248" s="33"/>
      <c r="V248" s="33"/>
      <c r="W248" s="33"/>
      <c r="X248" s="33"/>
      <c r="Y248" s="33"/>
      <c r="Z248" s="33"/>
      <c r="AA248" s="33"/>
      <c r="AB248" s="34"/>
      <c r="AC248" s="34"/>
      <c r="AD248" s="34"/>
      <c r="AE248" s="34"/>
      <c r="AF248" s="34"/>
      <c r="AG248" s="34"/>
      <c r="AH248" s="34"/>
      <c r="AI248" s="34"/>
    </row>
    <row r="249" spans="1:35">
      <c r="A249" s="32">
        <v>38005</v>
      </c>
      <c r="B249" s="30" t="s">
        <v>615</v>
      </c>
      <c r="C249" s="30">
        <v>57857134</v>
      </c>
      <c r="D249" s="31">
        <v>38369410</v>
      </c>
      <c r="E249" s="31">
        <v>0</v>
      </c>
      <c r="F249" s="31">
        <v>0</v>
      </c>
      <c r="G249" s="31">
        <v>0</v>
      </c>
      <c r="H249" s="31">
        <v>0</v>
      </c>
      <c r="I249" s="31">
        <f t="shared" si="9"/>
        <v>0</v>
      </c>
      <c r="J249" s="31"/>
      <c r="K249" s="31">
        <v>2751157</v>
      </c>
      <c r="L249" s="31">
        <v>14260</v>
      </c>
      <c r="M249" s="31">
        <v>10566760</v>
      </c>
      <c r="N249" s="31">
        <v>5739865</v>
      </c>
      <c r="O249" s="31">
        <f t="shared" si="10"/>
        <v>19072042</v>
      </c>
      <c r="P249" s="31"/>
      <c r="Q249" s="31">
        <f t="shared" si="11"/>
        <v>1902294</v>
      </c>
      <c r="R249" s="31">
        <v>-1147971</v>
      </c>
      <c r="S249" s="31">
        <v>754323</v>
      </c>
      <c r="T249" s="33"/>
      <c r="U249" s="33"/>
      <c r="V249" s="33"/>
      <c r="W249" s="33"/>
      <c r="X249" s="33"/>
      <c r="Y249" s="33"/>
      <c r="Z249" s="33"/>
      <c r="AA249" s="33"/>
      <c r="AB249" s="34"/>
      <c r="AC249" s="34"/>
      <c r="AD249" s="34"/>
      <c r="AE249" s="34"/>
      <c r="AF249" s="34"/>
      <c r="AG249" s="34"/>
      <c r="AH249" s="34"/>
      <c r="AI249" s="34"/>
    </row>
    <row r="250" spans="1:35">
      <c r="A250" s="32">
        <v>38100</v>
      </c>
      <c r="B250" s="30" t="s">
        <v>616</v>
      </c>
      <c r="C250" s="30">
        <v>123590538</v>
      </c>
      <c r="D250" s="31">
        <v>94338193</v>
      </c>
      <c r="E250" s="31">
        <v>0</v>
      </c>
      <c r="F250" s="31">
        <v>0</v>
      </c>
      <c r="G250" s="31">
        <v>0</v>
      </c>
      <c r="H250" s="31">
        <v>1305095</v>
      </c>
      <c r="I250" s="31">
        <f t="shared" si="9"/>
        <v>1305095</v>
      </c>
      <c r="J250" s="31"/>
      <c r="K250" s="31">
        <v>6764222</v>
      </c>
      <c r="L250" s="31">
        <v>35060</v>
      </c>
      <c r="M250" s="31">
        <v>25980308</v>
      </c>
      <c r="N250" s="31">
        <v>0</v>
      </c>
      <c r="O250" s="31">
        <f t="shared" si="10"/>
        <v>32779590</v>
      </c>
      <c r="P250" s="31"/>
      <c r="Q250" s="31">
        <f t="shared" si="11"/>
        <v>4677136</v>
      </c>
      <c r="R250" s="31">
        <v>261016</v>
      </c>
      <c r="S250" s="31">
        <v>4938152</v>
      </c>
      <c r="T250" s="33"/>
      <c r="U250" s="33"/>
      <c r="V250" s="33"/>
      <c r="W250" s="33"/>
      <c r="X250" s="33"/>
      <c r="Y250" s="33"/>
      <c r="Z250" s="33"/>
      <c r="AA250" s="33"/>
      <c r="AB250" s="34"/>
      <c r="AC250" s="34"/>
      <c r="AD250" s="34"/>
      <c r="AE250" s="34"/>
      <c r="AF250" s="34"/>
      <c r="AG250" s="34"/>
      <c r="AH250" s="34"/>
      <c r="AI250" s="34"/>
    </row>
    <row r="251" spans="1:35">
      <c r="A251" s="32">
        <v>38105</v>
      </c>
      <c r="B251" s="30" t="s">
        <v>617</v>
      </c>
      <c r="C251" s="30">
        <v>26060507</v>
      </c>
      <c r="D251" s="31">
        <v>18100313</v>
      </c>
      <c r="E251" s="31">
        <v>0</v>
      </c>
      <c r="F251" s="31">
        <v>0</v>
      </c>
      <c r="G251" s="31">
        <v>0</v>
      </c>
      <c r="H251" s="31">
        <v>0</v>
      </c>
      <c r="I251" s="31">
        <f t="shared" si="9"/>
        <v>0</v>
      </c>
      <c r="J251" s="31"/>
      <c r="K251" s="31">
        <v>1297826</v>
      </c>
      <c r="L251" s="31">
        <v>6727</v>
      </c>
      <c r="M251" s="31">
        <v>4984744</v>
      </c>
      <c r="N251" s="31">
        <v>1682635</v>
      </c>
      <c r="O251" s="31">
        <f t="shared" si="10"/>
        <v>7971932</v>
      </c>
      <c r="P251" s="31"/>
      <c r="Q251" s="31">
        <f t="shared" si="11"/>
        <v>897384</v>
      </c>
      <c r="R251" s="31">
        <v>-336523</v>
      </c>
      <c r="S251" s="31">
        <v>560861</v>
      </c>
      <c r="T251" s="33"/>
      <c r="U251" s="33"/>
      <c r="V251" s="33"/>
      <c r="W251" s="33"/>
      <c r="X251" s="33"/>
      <c r="Y251" s="33"/>
      <c r="Z251" s="33"/>
      <c r="AA251" s="33"/>
      <c r="AB251" s="34"/>
      <c r="AC251" s="34"/>
      <c r="AD251" s="34"/>
      <c r="AE251" s="34"/>
      <c r="AF251" s="34"/>
      <c r="AG251" s="34"/>
      <c r="AH251" s="34"/>
      <c r="AI251" s="34"/>
    </row>
    <row r="252" spans="1:35">
      <c r="A252" s="32">
        <v>38200</v>
      </c>
      <c r="B252" s="30" t="s">
        <v>618</v>
      </c>
      <c r="C252" s="30">
        <v>121689310</v>
      </c>
      <c r="D252" s="31">
        <v>92211906</v>
      </c>
      <c r="E252" s="31">
        <v>0</v>
      </c>
      <c r="F252" s="31">
        <v>0</v>
      </c>
      <c r="G252" s="31">
        <v>0</v>
      </c>
      <c r="H252" s="31">
        <v>407825</v>
      </c>
      <c r="I252" s="31">
        <f t="shared" si="9"/>
        <v>407825</v>
      </c>
      <c r="J252" s="31"/>
      <c r="K252" s="31">
        <v>6611763</v>
      </c>
      <c r="L252" s="31">
        <v>34270</v>
      </c>
      <c r="M252" s="31">
        <v>25394738</v>
      </c>
      <c r="N252" s="31">
        <v>0</v>
      </c>
      <c r="O252" s="31">
        <f t="shared" si="10"/>
        <v>32040771</v>
      </c>
      <c r="P252" s="31"/>
      <c r="Q252" s="31">
        <f t="shared" si="11"/>
        <v>4571718</v>
      </c>
      <c r="R252" s="31">
        <v>81561</v>
      </c>
      <c r="S252" s="31">
        <v>4653279</v>
      </c>
      <c r="T252" s="33"/>
      <c r="U252" s="33"/>
      <c r="V252" s="33"/>
      <c r="W252" s="33"/>
      <c r="X252" s="33"/>
      <c r="Y252" s="33"/>
      <c r="Z252" s="33"/>
      <c r="AA252" s="33"/>
      <c r="AB252" s="34"/>
      <c r="AC252" s="34"/>
      <c r="AD252" s="34"/>
      <c r="AE252" s="34"/>
      <c r="AF252" s="34"/>
      <c r="AG252" s="34"/>
      <c r="AH252" s="34"/>
      <c r="AI252" s="34"/>
    </row>
    <row r="253" spans="1:35">
      <c r="A253" s="32">
        <v>38205</v>
      </c>
      <c r="B253" s="30" t="s">
        <v>619</v>
      </c>
      <c r="C253" s="30">
        <v>16656452</v>
      </c>
      <c r="D253" s="31">
        <v>12184541</v>
      </c>
      <c r="E253" s="31">
        <v>0</v>
      </c>
      <c r="F253" s="31">
        <v>0</v>
      </c>
      <c r="G253" s="31">
        <v>0</v>
      </c>
      <c r="H253" s="31">
        <v>0</v>
      </c>
      <c r="I253" s="31">
        <f t="shared" si="9"/>
        <v>0</v>
      </c>
      <c r="J253" s="31"/>
      <c r="K253" s="31">
        <v>873654</v>
      </c>
      <c r="L253" s="31">
        <v>4528</v>
      </c>
      <c r="M253" s="31">
        <v>3355567</v>
      </c>
      <c r="N253" s="31">
        <v>358075</v>
      </c>
      <c r="O253" s="31">
        <f t="shared" si="10"/>
        <v>4591824</v>
      </c>
      <c r="P253" s="31"/>
      <c r="Q253" s="31">
        <f t="shared" si="11"/>
        <v>604090</v>
      </c>
      <c r="R253" s="31">
        <v>-71611</v>
      </c>
      <c r="S253" s="31">
        <v>532479</v>
      </c>
      <c r="T253" s="33"/>
      <c r="U253" s="33"/>
      <c r="V253" s="33"/>
      <c r="W253" s="33"/>
      <c r="X253" s="33"/>
      <c r="Y253" s="33"/>
      <c r="Z253" s="33"/>
      <c r="AA253" s="33"/>
      <c r="AB253" s="34"/>
      <c r="AC253" s="34"/>
      <c r="AD253" s="34"/>
      <c r="AE253" s="34"/>
      <c r="AF253" s="34"/>
      <c r="AG253" s="34"/>
      <c r="AH253" s="34"/>
      <c r="AI253" s="34"/>
    </row>
    <row r="254" spans="1:35">
      <c r="A254" s="32">
        <v>38210</v>
      </c>
      <c r="B254" s="30" t="s">
        <v>620</v>
      </c>
      <c r="C254" s="30">
        <v>44480417</v>
      </c>
      <c r="D254" s="31">
        <v>34900169</v>
      </c>
      <c r="E254" s="31">
        <v>0</v>
      </c>
      <c r="F254" s="31">
        <v>0</v>
      </c>
      <c r="G254" s="31">
        <v>0</v>
      </c>
      <c r="H254" s="31">
        <v>1461675</v>
      </c>
      <c r="I254" s="31">
        <f t="shared" si="9"/>
        <v>1461675</v>
      </c>
      <c r="J254" s="31"/>
      <c r="K254" s="31">
        <v>2502406</v>
      </c>
      <c r="L254" s="31">
        <v>12970</v>
      </c>
      <c r="M254" s="31">
        <v>9611347</v>
      </c>
      <c r="N254" s="31">
        <v>0</v>
      </c>
      <c r="O254" s="31">
        <f t="shared" si="10"/>
        <v>12126723</v>
      </c>
      <c r="P254" s="31"/>
      <c r="Q254" s="31">
        <f t="shared" si="11"/>
        <v>1730294</v>
      </c>
      <c r="R254" s="31">
        <v>292335</v>
      </c>
      <c r="S254" s="31">
        <v>2022629</v>
      </c>
      <c r="T254" s="33"/>
      <c r="U254" s="33"/>
      <c r="V254" s="33"/>
      <c r="W254" s="33"/>
      <c r="X254" s="33"/>
      <c r="Y254" s="33"/>
      <c r="Z254" s="33"/>
      <c r="AA254" s="33"/>
      <c r="AB254" s="34"/>
      <c r="AC254" s="34"/>
      <c r="AD254" s="34"/>
      <c r="AE254" s="34"/>
      <c r="AF254" s="34"/>
      <c r="AG254" s="34"/>
      <c r="AH254" s="34"/>
      <c r="AI254" s="34"/>
    </row>
    <row r="255" spans="1:35">
      <c r="A255" s="32">
        <v>38300</v>
      </c>
      <c r="B255" s="30" t="s">
        <v>621</v>
      </c>
      <c r="C255" s="30">
        <v>94376328</v>
      </c>
      <c r="D255" s="31">
        <v>72417487</v>
      </c>
      <c r="E255" s="31">
        <v>0</v>
      </c>
      <c r="F255" s="31">
        <v>0</v>
      </c>
      <c r="G255" s="31">
        <v>0</v>
      </c>
      <c r="H255" s="31">
        <v>1341840</v>
      </c>
      <c r="I255" s="31">
        <f t="shared" si="9"/>
        <v>1341840</v>
      </c>
      <c r="J255" s="31"/>
      <c r="K255" s="31">
        <v>5192467</v>
      </c>
      <c r="L255" s="31">
        <v>26913</v>
      </c>
      <c r="M255" s="31">
        <v>19943445</v>
      </c>
      <c r="N255" s="31">
        <v>0</v>
      </c>
      <c r="O255" s="31">
        <f t="shared" si="10"/>
        <v>25162825</v>
      </c>
      <c r="P255" s="31"/>
      <c r="Q255" s="31">
        <f t="shared" si="11"/>
        <v>3590343</v>
      </c>
      <c r="R255" s="31">
        <v>268371</v>
      </c>
      <c r="S255" s="31">
        <v>3858714</v>
      </c>
      <c r="T255" s="33"/>
      <c r="U255" s="33"/>
      <c r="V255" s="33"/>
      <c r="W255" s="33"/>
      <c r="X255" s="33"/>
      <c r="Y255" s="33"/>
      <c r="Z255" s="33"/>
      <c r="AA255" s="33"/>
      <c r="AB255" s="34"/>
      <c r="AC255" s="34"/>
      <c r="AD255" s="34"/>
      <c r="AE255" s="34"/>
      <c r="AF255" s="34"/>
      <c r="AG255" s="34"/>
      <c r="AH255" s="34"/>
      <c r="AI255" s="34"/>
    </row>
    <row r="256" spans="1:35">
      <c r="A256" s="32">
        <v>38400</v>
      </c>
      <c r="B256" s="30" t="s">
        <v>622</v>
      </c>
      <c r="C256" s="30">
        <v>117184989</v>
      </c>
      <c r="D256" s="31">
        <v>89804118</v>
      </c>
      <c r="E256" s="31">
        <v>0</v>
      </c>
      <c r="F256" s="31">
        <v>0</v>
      </c>
      <c r="G256" s="31">
        <v>0</v>
      </c>
      <c r="H256" s="31">
        <v>1546035</v>
      </c>
      <c r="I256" s="31">
        <f t="shared" si="9"/>
        <v>1546035</v>
      </c>
      <c r="J256" s="31"/>
      <c r="K256" s="31">
        <v>6439120</v>
      </c>
      <c r="L256" s="31">
        <v>33375</v>
      </c>
      <c r="M256" s="31">
        <v>24731644</v>
      </c>
      <c r="N256" s="31">
        <v>0</v>
      </c>
      <c r="O256" s="31">
        <f t="shared" si="10"/>
        <v>31204139</v>
      </c>
      <c r="P256" s="31"/>
      <c r="Q256" s="31">
        <f t="shared" si="11"/>
        <v>4452344</v>
      </c>
      <c r="R256" s="31">
        <v>309203</v>
      </c>
      <c r="S256" s="31">
        <v>4761547</v>
      </c>
      <c r="T256" s="33"/>
      <c r="U256" s="33"/>
      <c r="V256" s="33"/>
      <c r="W256" s="33"/>
      <c r="X256" s="33"/>
      <c r="Y256" s="33"/>
      <c r="Z256" s="33"/>
      <c r="AA256" s="33"/>
      <c r="AB256" s="34"/>
      <c r="AC256" s="34"/>
      <c r="AD256" s="34"/>
      <c r="AE256" s="34"/>
      <c r="AF256" s="34"/>
      <c r="AG256" s="34"/>
      <c r="AH256" s="34"/>
      <c r="AI256" s="34"/>
    </row>
    <row r="257" spans="1:35">
      <c r="A257" s="32">
        <v>38402</v>
      </c>
      <c r="B257" s="30" t="s">
        <v>623</v>
      </c>
      <c r="C257" s="30">
        <v>4190856</v>
      </c>
      <c r="D257" s="31">
        <v>3680058</v>
      </c>
      <c r="E257" s="31">
        <v>0</v>
      </c>
      <c r="F257" s="31">
        <v>0</v>
      </c>
      <c r="G257" s="31">
        <v>0</v>
      </c>
      <c r="H257" s="31">
        <v>563385</v>
      </c>
      <c r="I257" s="31">
        <f t="shared" si="9"/>
        <v>563385</v>
      </c>
      <c r="J257" s="31"/>
      <c r="K257" s="31">
        <v>263867</v>
      </c>
      <c r="L257" s="31">
        <v>1368</v>
      </c>
      <c r="M257" s="31">
        <v>1013471</v>
      </c>
      <c r="N257" s="31">
        <v>0</v>
      </c>
      <c r="O257" s="31">
        <f t="shared" si="10"/>
        <v>1278706</v>
      </c>
      <c r="P257" s="31"/>
      <c r="Q257" s="31">
        <f t="shared" si="11"/>
        <v>182451</v>
      </c>
      <c r="R257" s="31">
        <v>112680</v>
      </c>
      <c r="S257" s="31">
        <v>295131</v>
      </c>
      <c r="T257" s="33"/>
      <c r="U257" s="33"/>
      <c r="V257" s="33"/>
      <c r="W257" s="33"/>
      <c r="X257" s="33"/>
      <c r="Y257" s="33"/>
      <c r="Z257" s="33"/>
      <c r="AA257" s="33"/>
      <c r="AB257" s="34"/>
      <c r="AC257" s="34"/>
      <c r="AD257" s="34"/>
      <c r="AE257" s="34"/>
      <c r="AF257" s="34"/>
      <c r="AG257" s="34"/>
      <c r="AH257" s="34"/>
      <c r="AI257" s="34"/>
    </row>
    <row r="258" spans="1:35">
      <c r="A258" s="32">
        <v>38405</v>
      </c>
      <c r="B258" s="30" t="s">
        <v>624</v>
      </c>
      <c r="C258" s="30">
        <v>29907353</v>
      </c>
      <c r="D258" s="31">
        <v>21532223</v>
      </c>
      <c r="E258" s="31">
        <v>0</v>
      </c>
      <c r="F258" s="31">
        <v>0</v>
      </c>
      <c r="G258" s="31">
        <v>0</v>
      </c>
      <c r="H258" s="31">
        <v>0</v>
      </c>
      <c r="I258" s="31">
        <f t="shared" si="9"/>
        <v>0</v>
      </c>
      <c r="J258" s="31"/>
      <c r="K258" s="31">
        <v>1543900</v>
      </c>
      <c r="L258" s="31">
        <v>8002</v>
      </c>
      <c r="M258" s="31">
        <v>5929876</v>
      </c>
      <c r="N258" s="31">
        <v>1112625</v>
      </c>
      <c r="O258" s="31">
        <f t="shared" si="10"/>
        <v>8594403</v>
      </c>
      <c r="P258" s="31"/>
      <c r="Q258" s="31">
        <f t="shared" si="11"/>
        <v>1067533</v>
      </c>
      <c r="R258" s="31">
        <v>-222525</v>
      </c>
      <c r="S258" s="31">
        <v>845008</v>
      </c>
      <c r="T258" s="33"/>
      <c r="U258" s="33"/>
      <c r="V258" s="33"/>
      <c r="W258" s="33"/>
      <c r="X258" s="33"/>
      <c r="Y258" s="33"/>
      <c r="Z258" s="33"/>
      <c r="AA258" s="33"/>
      <c r="AB258" s="34"/>
      <c r="AC258" s="34"/>
      <c r="AD258" s="34"/>
      <c r="AE258" s="34"/>
      <c r="AF258" s="34"/>
      <c r="AG258" s="34"/>
      <c r="AH258" s="34"/>
      <c r="AI258" s="34"/>
    </row>
    <row r="259" spans="1:35">
      <c r="A259" s="32">
        <v>38500</v>
      </c>
      <c r="B259" s="30" t="s">
        <v>625</v>
      </c>
      <c r="C259" s="30">
        <v>93954563</v>
      </c>
      <c r="D259" s="31">
        <v>70162741</v>
      </c>
      <c r="E259" s="31">
        <v>0</v>
      </c>
      <c r="F259" s="31">
        <v>0</v>
      </c>
      <c r="G259" s="31">
        <v>0</v>
      </c>
      <c r="H259" s="31">
        <v>0</v>
      </c>
      <c r="I259" s="31">
        <f t="shared" si="9"/>
        <v>0</v>
      </c>
      <c r="J259" s="31"/>
      <c r="K259" s="31">
        <v>5030798</v>
      </c>
      <c r="L259" s="31">
        <v>26076</v>
      </c>
      <c r="M259" s="31">
        <v>19322498</v>
      </c>
      <c r="N259" s="31">
        <v>787990</v>
      </c>
      <c r="O259" s="31">
        <f t="shared" si="10"/>
        <v>25167362</v>
      </c>
      <c r="P259" s="31"/>
      <c r="Q259" s="31">
        <f t="shared" si="11"/>
        <v>3478556</v>
      </c>
      <c r="R259" s="31">
        <v>-157600</v>
      </c>
      <c r="S259" s="31">
        <v>3320956</v>
      </c>
      <c r="T259" s="33"/>
      <c r="U259" s="33"/>
      <c r="V259" s="33"/>
      <c r="W259" s="33"/>
      <c r="X259" s="33"/>
      <c r="Y259" s="33"/>
      <c r="Z259" s="33"/>
      <c r="AA259" s="33"/>
      <c r="AB259" s="34"/>
      <c r="AC259" s="34"/>
      <c r="AD259" s="34"/>
      <c r="AE259" s="34"/>
      <c r="AF259" s="34"/>
      <c r="AG259" s="34"/>
      <c r="AH259" s="34"/>
      <c r="AI259" s="34"/>
    </row>
    <row r="260" spans="1:35">
      <c r="A260" s="32">
        <v>38600</v>
      </c>
      <c r="B260" s="30" t="s">
        <v>626</v>
      </c>
      <c r="C260" s="30">
        <v>114968913</v>
      </c>
      <c r="D260" s="31">
        <v>90312846</v>
      </c>
      <c r="E260" s="31">
        <v>0</v>
      </c>
      <c r="F260" s="31">
        <v>0</v>
      </c>
      <c r="G260" s="31">
        <v>0</v>
      </c>
      <c r="H260" s="31">
        <v>3931110</v>
      </c>
      <c r="I260" s="31">
        <f t="shared" si="9"/>
        <v>3931110</v>
      </c>
      <c r="J260" s="31"/>
      <c r="K260" s="31">
        <v>6475597</v>
      </c>
      <c r="L260" s="31">
        <v>33564</v>
      </c>
      <c r="M260" s="31">
        <v>24871745</v>
      </c>
      <c r="N260" s="31">
        <v>0</v>
      </c>
      <c r="O260" s="31">
        <f t="shared" si="10"/>
        <v>31380906</v>
      </c>
      <c r="P260" s="31"/>
      <c r="Q260" s="31">
        <f t="shared" si="11"/>
        <v>4477566</v>
      </c>
      <c r="R260" s="31">
        <v>786222</v>
      </c>
      <c r="S260" s="31">
        <v>5263788</v>
      </c>
      <c r="T260" s="33"/>
      <c r="U260" s="33"/>
      <c r="V260" s="33"/>
      <c r="W260" s="33"/>
      <c r="X260" s="33"/>
      <c r="Y260" s="33"/>
      <c r="Z260" s="33"/>
      <c r="AA260" s="33"/>
      <c r="AB260" s="34"/>
      <c r="AC260" s="34"/>
      <c r="AD260" s="34"/>
      <c r="AE260" s="34"/>
      <c r="AF260" s="34"/>
      <c r="AG260" s="34"/>
      <c r="AH260" s="34"/>
      <c r="AI260" s="34"/>
    </row>
    <row r="261" spans="1:35">
      <c r="A261" s="32">
        <v>38601</v>
      </c>
      <c r="B261" s="30" t="s">
        <v>627</v>
      </c>
      <c r="C261" s="30">
        <v>1620423</v>
      </c>
      <c r="D261" s="31">
        <v>1053326</v>
      </c>
      <c r="E261" s="31">
        <v>0</v>
      </c>
      <c r="F261" s="31">
        <v>0</v>
      </c>
      <c r="G261" s="31">
        <v>0</v>
      </c>
      <c r="H261" s="31">
        <v>0</v>
      </c>
      <c r="I261" s="31">
        <f t="shared" si="9"/>
        <v>0</v>
      </c>
      <c r="J261" s="31"/>
      <c r="K261" s="31">
        <v>75525</v>
      </c>
      <c r="L261" s="31">
        <v>391</v>
      </c>
      <c r="M261" s="31">
        <v>290081</v>
      </c>
      <c r="N261" s="31">
        <v>188675</v>
      </c>
      <c r="O261" s="31">
        <f t="shared" si="10"/>
        <v>554672</v>
      </c>
      <c r="P261" s="31"/>
      <c r="Q261" s="31">
        <f t="shared" si="11"/>
        <v>52222</v>
      </c>
      <c r="R261" s="31">
        <v>-37735</v>
      </c>
      <c r="S261" s="31">
        <v>14487</v>
      </c>
      <c r="T261" s="33"/>
      <c r="U261" s="33"/>
      <c r="V261" s="33"/>
      <c r="W261" s="33"/>
      <c r="X261" s="33"/>
      <c r="Y261" s="33"/>
      <c r="Z261" s="33"/>
      <c r="AA261" s="33"/>
      <c r="AB261" s="34"/>
      <c r="AC261" s="34"/>
      <c r="AD261" s="34"/>
      <c r="AE261" s="34"/>
      <c r="AF261" s="34"/>
      <c r="AG261" s="34"/>
      <c r="AH261" s="34"/>
      <c r="AI261" s="34"/>
    </row>
    <row r="262" spans="1:35">
      <c r="A262" s="32">
        <v>38602</v>
      </c>
      <c r="B262" s="30" t="s">
        <v>628</v>
      </c>
      <c r="C262" s="30">
        <v>7250522</v>
      </c>
      <c r="D262" s="31">
        <v>6551021</v>
      </c>
      <c r="E262" s="31">
        <v>0</v>
      </c>
      <c r="F262" s="31">
        <v>0</v>
      </c>
      <c r="G262" s="31">
        <v>0</v>
      </c>
      <c r="H262" s="31">
        <v>1189890</v>
      </c>
      <c r="I262" s="31">
        <f t="shared" si="9"/>
        <v>1189890</v>
      </c>
      <c r="J262" s="31"/>
      <c r="K262" s="31">
        <v>469720</v>
      </c>
      <c r="L262" s="31">
        <v>2435</v>
      </c>
      <c r="M262" s="31">
        <v>1804121</v>
      </c>
      <c r="N262" s="31">
        <v>0</v>
      </c>
      <c r="O262" s="31">
        <f t="shared" si="10"/>
        <v>2276276</v>
      </c>
      <c r="P262" s="31"/>
      <c r="Q262" s="31">
        <f t="shared" si="11"/>
        <v>324789</v>
      </c>
      <c r="R262" s="31">
        <v>237976</v>
      </c>
      <c r="S262" s="31">
        <v>562765</v>
      </c>
      <c r="T262" s="33"/>
      <c r="U262" s="33"/>
      <c r="V262" s="33"/>
      <c r="W262" s="33"/>
      <c r="X262" s="33"/>
      <c r="Y262" s="33"/>
      <c r="Z262" s="33"/>
      <c r="AA262" s="33"/>
      <c r="AB262" s="34"/>
      <c r="AC262" s="34"/>
      <c r="AD262" s="34"/>
      <c r="AE262" s="34"/>
      <c r="AF262" s="34"/>
      <c r="AG262" s="34"/>
      <c r="AH262" s="34"/>
      <c r="AI262" s="34"/>
    </row>
    <row r="263" spans="1:35">
      <c r="A263" s="32">
        <v>38605</v>
      </c>
      <c r="B263" s="30" t="s">
        <v>629</v>
      </c>
      <c r="C263" s="30">
        <v>32427483</v>
      </c>
      <c r="D263" s="31">
        <v>23144077</v>
      </c>
      <c r="E263" s="31">
        <v>0</v>
      </c>
      <c r="F263" s="31">
        <v>0</v>
      </c>
      <c r="G263" s="31">
        <v>0</v>
      </c>
      <c r="H263" s="31">
        <v>0</v>
      </c>
      <c r="I263" s="31">
        <f t="shared" si="9"/>
        <v>0</v>
      </c>
      <c r="J263" s="31"/>
      <c r="K263" s="31">
        <v>1659473</v>
      </c>
      <c r="L263" s="31">
        <v>8601</v>
      </c>
      <c r="M263" s="31">
        <v>6373773</v>
      </c>
      <c r="N263" s="31">
        <v>1412430</v>
      </c>
      <c r="O263" s="31">
        <f t="shared" si="10"/>
        <v>9454277</v>
      </c>
      <c r="P263" s="31"/>
      <c r="Q263" s="31">
        <f t="shared" si="11"/>
        <v>1147446</v>
      </c>
      <c r="R263" s="31">
        <v>-282484</v>
      </c>
      <c r="S263" s="31">
        <v>864962</v>
      </c>
      <c r="T263" s="33"/>
      <c r="U263" s="33"/>
      <c r="V263" s="33"/>
      <c r="W263" s="33"/>
      <c r="X263" s="33"/>
      <c r="Y263" s="33"/>
      <c r="Z263" s="33"/>
      <c r="AA263" s="33"/>
      <c r="AB263" s="34"/>
      <c r="AC263" s="34"/>
      <c r="AD263" s="34"/>
      <c r="AE263" s="34"/>
      <c r="AF263" s="34"/>
      <c r="AG263" s="34"/>
      <c r="AH263" s="34"/>
      <c r="AI263" s="34"/>
    </row>
    <row r="264" spans="1:35">
      <c r="A264" s="32">
        <v>38610</v>
      </c>
      <c r="B264" s="30" t="s">
        <v>630</v>
      </c>
      <c r="C264" s="30">
        <v>24051086</v>
      </c>
      <c r="D264" s="31">
        <v>17980947</v>
      </c>
      <c r="E264" s="31">
        <v>0</v>
      </c>
      <c r="F264" s="31">
        <v>0</v>
      </c>
      <c r="G264" s="31">
        <v>0</v>
      </c>
      <c r="H264" s="31">
        <v>0</v>
      </c>
      <c r="I264" s="31">
        <f t="shared" ref="I264:I310" si="12">SUM(E264:H264)</f>
        <v>0</v>
      </c>
      <c r="J264" s="31"/>
      <c r="K264" s="31">
        <v>1289267</v>
      </c>
      <c r="L264" s="31">
        <v>6682</v>
      </c>
      <c r="M264" s="31">
        <v>4951871</v>
      </c>
      <c r="N264" s="31">
        <v>157030</v>
      </c>
      <c r="O264" s="31">
        <f t="shared" ref="O264:O310" si="13">SUM(K264:N264)</f>
        <v>6404850</v>
      </c>
      <c r="P264" s="31"/>
      <c r="Q264" s="31">
        <f t="shared" ref="Q264:Q311" si="14">S264-R264</f>
        <v>891466</v>
      </c>
      <c r="R264" s="31">
        <v>-31406</v>
      </c>
      <c r="S264" s="31">
        <v>860060</v>
      </c>
      <c r="T264" s="33"/>
      <c r="U264" s="33"/>
      <c r="V264" s="33"/>
      <c r="W264" s="33"/>
      <c r="X264" s="33"/>
      <c r="Y264" s="33"/>
      <c r="Z264" s="33"/>
      <c r="AA264" s="33"/>
      <c r="AB264" s="34"/>
      <c r="AC264" s="34"/>
      <c r="AD264" s="34"/>
      <c r="AE264" s="34"/>
      <c r="AF264" s="34"/>
      <c r="AG264" s="34"/>
      <c r="AH264" s="34"/>
      <c r="AI264" s="34"/>
    </row>
    <row r="265" spans="1:35">
      <c r="A265" s="32">
        <v>38620</v>
      </c>
      <c r="B265" s="30" t="s">
        <v>631</v>
      </c>
      <c r="C265" s="30">
        <v>19954570</v>
      </c>
      <c r="D265" s="31">
        <v>14646449</v>
      </c>
      <c r="E265" s="31">
        <v>0</v>
      </c>
      <c r="F265" s="31">
        <v>0</v>
      </c>
      <c r="G265" s="31">
        <v>0</v>
      </c>
      <c r="H265" s="31">
        <v>0</v>
      </c>
      <c r="I265" s="31">
        <f t="shared" si="12"/>
        <v>0</v>
      </c>
      <c r="J265" s="31"/>
      <c r="K265" s="31">
        <v>1050177</v>
      </c>
      <c r="L265" s="31">
        <v>5443</v>
      </c>
      <c r="M265" s="31">
        <v>4033565</v>
      </c>
      <c r="N265" s="31">
        <v>442550</v>
      </c>
      <c r="O265" s="31">
        <f t="shared" si="13"/>
        <v>5531735</v>
      </c>
      <c r="P265" s="31"/>
      <c r="Q265" s="31">
        <f t="shared" si="14"/>
        <v>726147</v>
      </c>
      <c r="R265" s="31">
        <v>-88511</v>
      </c>
      <c r="S265" s="31">
        <v>637636</v>
      </c>
      <c r="T265" s="33"/>
      <c r="U265" s="33"/>
      <c r="V265" s="33"/>
      <c r="W265" s="33"/>
      <c r="X265" s="33"/>
      <c r="Y265" s="33"/>
      <c r="Z265" s="33"/>
      <c r="AA265" s="33"/>
      <c r="AB265" s="34"/>
      <c r="AC265" s="34"/>
      <c r="AD265" s="34"/>
      <c r="AE265" s="34"/>
      <c r="AF265" s="34"/>
      <c r="AG265" s="34"/>
      <c r="AH265" s="34"/>
      <c r="AI265" s="34"/>
    </row>
    <row r="266" spans="1:35">
      <c r="A266" s="32">
        <v>38700</v>
      </c>
      <c r="B266" s="30" t="s">
        <v>632</v>
      </c>
      <c r="C266" s="30">
        <v>34389251</v>
      </c>
      <c r="D266" s="31">
        <v>26980726</v>
      </c>
      <c r="E266" s="31">
        <v>0</v>
      </c>
      <c r="F266" s="31">
        <v>0</v>
      </c>
      <c r="G266" s="31">
        <v>0</v>
      </c>
      <c r="H266" s="31">
        <v>1116820</v>
      </c>
      <c r="I266" s="31">
        <f t="shared" si="12"/>
        <v>1116820</v>
      </c>
      <c r="J266" s="31"/>
      <c r="K266" s="31">
        <v>1934568</v>
      </c>
      <c r="L266" s="31">
        <v>10027</v>
      </c>
      <c r="M266" s="31">
        <v>7430369</v>
      </c>
      <c r="N266" s="31">
        <v>0</v>
      </c>
      <c r="O266" s="31">
        <f t="shared" si="13"/>
        <v>9374964</v>
      </c>
      <c r="P266" s="31"/>
      <c r="Q266" s="31">
        <f t="shared" si="14"/>
        <v>1337661</v>
      </c>
      <c r="R266" s="31">
        <v>223364</v>
      </c>
      <c r="S266" s="31">
        <v>1561025</v>
      </c>
      <c r="T266" s="33"/>
      <c r="U266" s="33"/>
      <c r="V266" s="33"/>
      <c r="W266" s="33"/>
      <c r="X266" s="33"/>
      <c r="Y266" s="33"/>
      <c r="Z266" s="33"/>
      <c r="AA266" s="33"/>
      <c r="AB266" s="34"/>
      <c r="AC266" s="34"/>
      <c r="AD266" s="34"/>
      <c r="AE266" s="34"/>
      <c r="AF266" s="34"/>
      <c r="AG266" s="34"/>
      <c r="AH266" s="34"/>
      <c r="AI266" s="34"/>
    </row>
    <row r="267" spans="1:35">
      <c r="A267" s="32">
        <v>38701</v>
      </c>
      <c r="B267" s="30" t="s">
        <v>633</v>
      </c>
      <c r="C267" s="30">
        <v>2200294</v>
      </c>
      <c r="D267" s="31">
        <v>1581166</v>
      </c>
      <c r="E267" s="31">
        <v>0</v>
      </c>
      <c r="F267" s="31">
        <v>0</v>
      </c>
      <c r="G267" s="31">
        <v>0</v>
      </c>
      <c r="H267" s="31">
        <v>0</v>
      </c>
      <c r="I267" s="31">
        <f t="shared" si="12"/>
        <v>0</v>
      </c>
      <c r="J267" s="31"/>
      <c r="K267" s="31">
        <v>113372</v>
      </c>
      <c r="L267" s="31">
        <v>588</v>
      </c>
      <c r="M267" s="31">
        <v>435446</v>
      </c>
      <c r="N267" s="31">
        <v>83700</v>
      </c>
      <c r="O267" s="31">
        <f t="shared" si="13"/>
        <v>633106</v>
      </c>
      <c r="P267" s="31"/>
      <c r="Q267" s="31">
        <f t="shared" si="14"/>
        <v>78392</v>
      </c>
      <c r="R267" s="31">
        <v>-16743</v>
      </c>
      <c r="S267" s="31">
        <v>61649</v>
      </c>
      <c r="T267" s="33"/>
      <c r="U267" s="33"/>
      <c r="V267" s="33"/>
      <c r="W267" s="33"/>
      <c r="X267" s="33"/>
      <c r="Y267" s="33"/>
      <c r="Z267" s="33"/>
      <c r="AA267" s="33"/>
      <c r="AB267" s="34"/>
      <c r="AC267" s="34"/>
      <c r="AD267" s="34"/>
      <c r="AE267" s="34"/>
      <c r="AF267" s="34"/>
      <c r="AG267" s="34"/>
      <c r="AH267" s="34"/>
      <c r="AI267" s="34"/>
    </row>
    <row r="268" spans="1:35">
      <c r="A268" s="32">
        <v>38800</v>
      </c>
      <c r="B268" s="30" t="s">
        <v>634</v>
      </c>
      <c r="C268" s="30">
        <v>59847902</v>
      </c>
      <c r="D268" s="31">
        <v>45915902</v>
      </c>
      <c r="E268" s="31">
        <v>0</v>
      </c>
      <c r="F268" s="31">
        <v>0</v>
      </c>
      <c r="G268" s="31">
        <v>0</v>
      </c>
      <c r="H268" s="31">
        <v>821860</v>
      </c>
      <c r="I268" s="31">
        <f t="shared" si="12"/>
        <v>821860</v>
      </c>
      <c r="J268" s="31"/>
      <c r="K268" s="31">
        <v>3292255</v>
      </c>
      <c r="L268" s="31">
        <v>17064</v>
      </c>
      <c r="M268" s="31">
        <v>12645030</v>
      </c>
      <c r="N268" s="31">
        <v>0</v>
      </c>
      <c r="O268" s="31">
        <f t="shared" si="13"/>
        <v>15954349</v>
      </c>
      <c r="P268" s="31"/>
      <c r="Q268" s="31">
        <f t="shared" si="14"/>
        <v>2276437</v>
      </c>
      <c r="R268" s="31">
        <v>164369</v>
      </c>
      <c r="S268" s="31">
        <v>2440806</v>
      </c>
      <c r="T268" s="33"/>
      <c r="U268" s="33"/>
      <c r="V268" s="33"/>
      <c r="W268" s="33"/>
      <c r="X268" s="33"/>
      <c r="Y268" s="33"/>
      <c r="Z268" s="33"/>
      <c r="AA268" s="33"/>
      <c r="AB268" s="34"/>
      <c r="AC268" s="34"/>
      <c r="AD268" s="34"/>
      <c r="AE268" s="34"/>
      <c r="AF268" s="34"/>
      <c r="AG268" s="34"/>
      <c r="AH268" s="34"/>
      <c r="AI268" s="34"/>
    </row>
    <row r="269" spans="1:35">
      <c r="A269" s="32">
        <v>38801</v>
      </c>
      <c r="B269" s="30" t="s">
        <v>635</v>
      </c>
      <c r="C269" s="30">
        <v>4079205</v>
      </c>
      <c r="D269" s="31">
        <v>3788251</v>
      </c>
      <c r="E269" s="31">
        <v>0</v>
      </c>
      <c r="F269" s="31">
        <v>0</v>
      </c>
      <c r="G269" s="31">
        <v>0</v>
      </c>
      <c r="H269" s="31">
        <v>771305</v>
      </c>
      <c r="I269" s="31">
        <f t="shared" si="12"/>
        <v>771305</v>
      </c>
      <c r="J269" s="31"/>
      <c r="K269" s="31">
        <v>271625</v>
      </c>
      <c r="L269" s="31">
        <v>1408</v>
      </c>
      <c r="M269" s="31">
        <v>1043267</v>
      </c>
      <c r="N269" s="31">
        <v>0</v>
      </c>
      <c r="O269" s="31">
        <f t="shared" si="13"/>
        <v>1316300</v>
      </c>
      <c r="P269" s="31"/>
      <c r="Q269" s="31">
        <f t="shared" si="14"/>
        <v>187815</v>
      </c>
      <c r="R269" s="31">
        <v>154258</v>
      </c>
      <c r="S269" s="31">
        <v>342073</v>
      </c>
      <c r="T269" s="33"/>
      <c r="U269" s="33"/>
      <c r="V269" s="33"/>
      <c r="W269" s="33"/>
      <c r="X269" s="33"/>
      <c r="Y269" s="33"/>
      <c r="Z269" s="33"/>
      <c r="AA269" s="33"/>
      <c r="AB269" s="34"/>
      <c r="AC269" s="34"/>
      <c r="AD269" s="34"/>
      <c r="AE269" s="34"/>
      <c r="AF269" s="34"/>
      <c r="AG269" s="34"/>
      <c r="AH269" s="34"/>
      <c r="AI269" s="34"/>
    </row>
    <row r="270" spans="1:35">
      <c r="A270" s="32">
        <v>38900</v>
      </c>
      <c r="B270" s="30" t="s">
        <v>636</v>
      </c>
      <c r="C270" s="30">
        <v>13342686</v>
      </c>
      <c r="D270" s="31">
        <v>9625201</v>
      </c>
      <c r="E270" s="31">
        <v>0</v>
      </c>
      <c r="F270" s="31">
        <v>0</v>
      </c>
      <c r="G270" s="31">
        <v>0</v>
      </c>
      <c r="H270" s="31">
        <v>0</v>
      </c>
      <c r="I270" s="31">
        <f t="shared" si="12"/>
        <v>0</v>
      </c>
      <c r="J270" s="31"/>
      <c r="K270" s="31">
        <v>690145</v>
      </c>
      <c r="L270" s="31">
        <v>3577</v>
      </c>
      <c r="M270" s="31">
        <v>2650736</v>
      </c>
      <c r="N270" s="31">
        <v>476975</v>
      </c>
      <c r="O270" s="31">
        <f t="shared" si="13"/>
        <v>3821433</v>
      </c>
      <c r="P270" s="31"/>
      <c r="Q270" s="31">
        <f t="shared" si="14"/>
        <v>477202</v>
      </c>
      <c r="R270" s="31">
        <v>-95398</v>
      </c>
      <c r="S270" s="31">
        <v>381804</v>
      </c>
      <c r="T270" s="33"/>
      <c r="U270" s="33"/>
      <c r="V270" s="33"/>
      <c r="W270" s="33"/>
      <c r="X270" s="33"/>
      <c r="Y270" s="33"/>
      <c r="Z270" s="33"/>
      <c r="AA270" s="33"/>
      <c r="AB270" s="34"/>
      <c r="AC270" s="34"/>
      <c r="AD270" s="34"/>
      <c r="AE270" s="34"/>
      <c r="AF270" s="34"/>
      <c r="AG270" s="34"/>
      <c r="AH270" s="34"/>
      <c r="AI270" s="34"/>
    </row>
    <row r="271" spans="1:35">
      <c r="A271" s="32">
        <v>39000</v>
      </c>
      <c r="B271" s="30" t="s">
        <v>637</v>
      </c>
      <c r="C271" s="30">
        <v>605230565</v>
      </c>
      <c r="D271" s="31">
        <v>477021010</v>
      </c>
      <c r="E271" s="31">
        <v>0</v>
      </c>
      <c r="F271" s="31">
        <v>0</v>
      </c>
      <c r="G271" s="31">
        <v>0</v>
      </c>
      <c r="H271" s="31">
        <v>21720385</v>
      </c>
      <c r="I271" s="31">
        <f t="shared" si="12"/>
        <v>21720385</v>
      </c>
      <c r="J271" s="31"/>
      <c r="K271" s="31">
        <v>34203284</v>
      </c>
      <c r="L271" s="31">
        <v>177282</v>
      </c>
      <c r="M271" s="31">
        <v>131369408</v>
      </c>
      <c r="N271" s="31">
        <v>0</v>
      </c>
      <c r="O271" s="31">
        <f t="shared" si="13"/>
        <v>165749974</v>
      </c>
      <c r="P271" s="31"/>
      <c r="Q271" s="31">
        <f t="shared" si="14"/>
        <v>23649936</v>
      </c>
      <c r="R271" s="31">
        <v>4344080</v>
      </c>
      <c r="S271" s="31">
        <v>27994016</v>
      </c>
      <c r="T271" s="33"/>
      <c r="U271" s="33"/>
      <c r="V271" s="33"/>
      <c r="W271" s="33"/>
      <c r="X271" s="33"/>
      <c r="Y271" s="33"/>
      <c r="Z271" s="33"/>
      <c r="AA271" s="33"/>
      <c r="AB271" s="34"/>
      <c r="AC271" s="34"/>
      <c r="AD271" s="34"/>
      <c r="AE271" s="34"/>
      <c r="AF271" s="34"/>
      <c r="AG271" s="34"/>
      <c r="AH271" s="34"/>
      <c r="AI271" s="34"/>
    </row>
    <row r="272" spans="1:35">
      <c r="A272" s="32">
        <v>39100</v>
      </c>
      <c r="B272" s="30" t="s">
        <v>638</v>
      </c>
      <c r="C272" s="30">
        <v>92849888</v>
      </c>
      <c r="D272" s="31">
        <v>68727085</v>
      </c>
      <c r="E272" s="31">
        <v>0</v>
      </c>
      <c r="F272" s="31">
        <v>0</v>
      </c>
      <c r="G272" s="31">
        <v>0</v>
      </c>
      <c r="H272" s="31">
        <v>0</v>
      </c>
      <c r="I272" s="31">
        <f t="shared" si="12"/>
        <v>0</v>
      </c>
      <c r="J272" s="31"/>
      <c r="K272" s="31">
        <v>4927858</v>
      </c>
      <c r="L272" s="31">
        <v>25542</v>
      </c>
      <c r="M272" s="31">
        <v>18927125</v>
      </c>
      <c r="N272" s="31">
        <v>1325495</v>
      </c>
      <c r="O272" s="31">
        <f t="shared" si="13"/>
        <v>25206020</v>
      </c>
      <c r="P272" s="31"/>
      <c r="Q272" s="31">
        <f t="shared" si="14"/>
        <v>3407379</v>
      </c>
      <c r="R272" s="31">
        <v>-265101</v>
      </c>
      <c r="S272" s="31">
        <v>3142278</v>
      </c>
      <c r="T272" s="33"/>
      <c r="U272" s="33"/>
      <c r="V272" s="33"/>
      <c r="W272" s="33"/>
      <c r="X272" s="33"/>
      <c r="Y272" s="33"/>
      <c r="Z272" s="33"/>
      <c r="AA272" s="33"/>
      <c r="AB272" s="34"/>
      <c r="AC272" s="34"/>
      <c r="AD272" s="34"/>
      <c r="AE272" s="34"/>
      <c r="AF272" s="34"/>
      <c r="AG272" s="34"/>
      <c r="AH272" s="34"/>
      <c r="AI272" s="34"/>
    </row>
    <row r="273" spans="1:35">
      <c r="A273" s="32">
        <v>39101</v>
      </c>
      <c r="B273" s="30" t="s">
        <v>639</v>
      </c>
      <c r="C273" s="30">
        <v>6619367</v>
      </c>
      <c r="D273" s="31">
        <v>5792209</v>
      </c>
      <c r="E273" s="31">
        <v>0</v>
      </c>
      <c r="F273" s="31">
        <v>0</v>
      </c>
      <c r="G273" s="31">
        <v>0</v>
      </c>
      <c r="H273" s="31">
        <v>885790</v>
      </c>
      <c r="I273" s="31">
        <f t="shared" si="12"/>
        <v>885790</v>
      </c>
      <c r="J273" s="31"/>
      <c r="K273" s="31">
        <v>415312</v>
      </c>
      <c r="L273" s="31">
        <v>2153</v>
      </c>
      <c r="M273" s="31">
        <v>1595148</v>
      </c>
      <c r="N273" s="31">
        <v>0</v>
      </c>
      <c r="O273" s="31">
        <f t="shared" si="13"/>
        <v>2012613</v>
      </c>
      <c r="P273" s="31"/>
      <c r="Q273" s="31">
        <f t="shared" si="14"/>
        <v>287168</v>
      </c>
      <c r="R273" s="31">
        <v>177155</v>
      </c>
      <c r="S273" s="31">
        <v>464323</v>
      </c>
      <c r="T273" s="33"/>
      <c r="U273" s="33"/>
      <c r="V273" s="33"/>
      <c r="W273" s="33"/>
      <c r="X273" s="33"/>
      <c r="Y273" s="33"/>
      <c r="Z273" s="33"/>
      <c r="AA273" s="33"/>
      <c r="AB273" s="34"/>
      <c r="AC273" s="34"/>
      <c r="AD273" s="34"/>
      <c r="AE273" s="34"/>
      <c r="AF273" s="34"/>
      <c r="AG273" s="34"/>
      <c r="AH273" s="34"/>
      <c r="AI273" s="34"/>
    </row>
    <row r="274" spans="1:35">
      <c r="A274" s="32">
        <v>39105</v>
      </c>
      <c r="B274" s="30" t="s">
        <v>640</v>
      </c>
      <c r="C274" s="30">
        <v>38339685</v>
      </c>
      <c r="D274" s="31">
        <v>26774696</v>
      </c>
      <c r="E274" s="31">
        <v>0</v>
      </c>
      <c r="F274" s="31">
        <v>0</v>
      </c>
      <c r="G274" s="31">
        <v>0</v>
      </c>
      <c r="H274" s="31">
        <v>0</v>
      </c>
      <c r="I274" s="31">
        <f t="shared" si="12"/>
        <v>0</v>
      </c>
      <c r="J274" s="31"/>
      <c r="K274" s="31">
        <v>1919795</v>
      </c>
      <c r="L274" s="31">
        <v>9951</v>
      </c>
      <c r="M274" s="31">
        <v>7373629</v>
      </c>
      <c r="N274" s="31">
        <v>2308690</v>
      </c>
      <c r="O274" s="31">
        <f t="shared" si="13"/>
        <v>11612065</v>
      </c>
      <c r="P274" s="31"/>
      <c r="Q274" s="31">
        <f t="shared" si="14"/>
        <v>1327446</v>
      </c>
      <c r="R274" s="31">
        <v>-461737</v>
      </c>
      <c r="S274" s="31">
        <v>865709</v>
      </c>
      <c r="T274" s="33"/>
      <c r="U274" s="33"/>
      <c r="V274" s="33"/>
      <c r="W274" s="33"/>
      <c r="X274" s="33"/>
      <c r="Y274" s="33"/>
      <c r="Z274" s="33"/>
      <c r="AA274" s="33"/>
      <c r="AB274" s="34"/>
      <c r="AC274" s="34"/>
      <c r="AD274" s="34"/>
      <c r="AE274" s="34"/>
      <c r="AF274" s="34"/>
      <c r="AG274" s="34"/>
      <c r="AH274" s="34"/>
      <c r="AI274" s="34"/>
    </row>
    <row r="275" spans="1:35">
      <c r="A275" s="32">
        <v>39200</v>
      </c>
      <c r="B275" s="30" t="s">
        <v>641</v>
      </c>
      <c r="C275" s="30">
        <v>2445108788</v>
      </c>
      <c r="D275" s="31">
        <v>1971459508</v>
      </c>
      <c r="E275" s="31">
        <v>0</v>
      </c>
      <c r="F275" s="31">
        <v>0</v>
      </c>
      <c r="G275" s="31">
        <v>0</v>
      </c>
      <c r="H275" s="31">
        <v>137070230</v>
      </c>
      <c r="I275" s="31">
        <f t="shared" si="12"/>
        <v>137070230</v>
      </c>
      <c r="J275" s="31"/>
      <c r="K275" s="31">
        <v>141357273</v>
      </c>
      <c r="L275" s="31">
        <v>732680</v>
      </c>
      <c r="M275" s="31">
        <v>542930948</v>
      </c>
      <c r="N275" s="31">
        <v>0</v>
      </c>
      <c r="O275" s="31">
        <f t="shared" si="13"/>
        <v>685020901</v>
      </c>
      <c r="P275" s="31"/>
      <c r="Q275" s="31">
        <f t="shared" si="14"/>
        <v>97741798</v>
      </c>
      <c r="R275" s="31">
        <v>27414041</v>
      </c>
      <c r="S275" s="31">
        <v>125155839</v>
      </c>
      <c r="T275" s="33"/>
      <c r="U275" s="33"/>
      <c r="V275" s="33"/>
      <c r="W275" s="33"/>
      <c r="X275" s="33"/>
      <c r="Y275" s="33"/>
      <c r="Z275" s="33"/>
      <c r="AA275" s="33"/>
      <c r="AB275" s="34"/>
      <c r="AC275" s="34"/>
      <c r="AD275" s="34"/>
      <c r="AE275" s="34"/>
      <c r="AF275" s="34"/>
      <c r="AG275" s="34"/>
      <c r="AH275" s="34"/>
      <c r="AI275" s="34"/>
    </row>
    <row r="276" spans="1:35">
      <c r="A276" s="32">
        <v>39201</v>
      </c>
      <c r="B276" s="30" t="s">
        <v>642</v>
      </c>
      <c r="C276" s="30">
        <v>7789433</v>
      </c>
      <c r="D276" s="31">
        <v>6046700</v>
      </c>
      <c r="E276" s="31">
        <v>0</v>
      </c>
      <c r="F276" s="31">
        <v>0</v>
      </c>
      <c r="G276" s="31">
        <v>0</v>
      </c>
      <c r="H276" s="31">
        <v>152810</v>
      </c>
      <c r="I276" s="31">
        <f t="shared" si="12"/>
        <v>152810</v>
      </c>
      <c r="J276" s="31"/>
      <c r="K276" s="31">
        <v>433560</v>
      </c>
      <c r="L276" s="31">
        <v>2247</v>
      </c>
      <c r="M276" s="31">
        <v>1665234</v>
      </c>
      <c r="N276" s="31">
        <v>0</v>
      </c>
      <c r="O276" s="31">
        <f t="shared" si="13"/>
        <v>2101041</v>
      </c>
      <c r="P276" s="31"/>
      <c r="Q276" s="31">
        <f t="shared" si="14"/>
        <v>299786</v>
      </c>
      <c r="R276" s="31">
        <v>30560</v>
      </c>
      <c r="S276" s="31">
        <v>330346</v>
      </c>
      <c r="T276" s="33"/>
      <c r="U276" s="33"/>
      <c r="V276" s="33"/>
      <c r="W276" s="33"/>
      <c r="X276" s="33"/>
      <c r="Y276" s="33"/>
      <c r="Z276" s="33"/>
      <c r="AA276" s="33"/>
      <c r="AB276" s="34"/>
      <c r="AC276" s="34"/>
      <c r="AD276" s="34"/>
      <c r="AE276" s="34"/>
      <c r="AF276" s="34"/>
      <c r="AG276" s="34"/>
      <c r="AH276" s="34"/>
      <c r="AI276" s="34"/>
    </row>
    <row r="277" spans="1:35">
      <c r="A277" s="32">
        <v>39204</v>
      </c>
      <c r="B277" s="30" t="s">
        <v>643</v>
      </c>
      <c r="C277" s="30">
        <v>5067074</v>
      </c>
      <c r="D277" s="31">
        <v>5162785</v>
      </c>
      <c r="E277" s="31">
        <v>0</v>
      </c>
      <c r="F277" s="31">
        <v>0</v>
      </c>
      <c r="G277" s="31">
        <v>0</v>
      </c>
      <c r="H277" s="31">
        <v>1467040</v>
      </c>
      <c r="I277" s="31">
        <f t="shared" si="12"/>
        <v>1467040</v>
      </c>
      <c r="J277" s="31"/>
      <c r="K277" s="31">
        <v>370181</v>
      </c>
      <c r="L277" s="31">
        <v>1919</v>
      </c>
      <c r="M277" s="31">
        <v>1421807</v>
      </c>
      <c r="N277" s="31">
        <v>0</v>
      </c>
      <c r="O277" s="31">
        <f t="shared" si="13"/>
        <v>1793907</v>
      </c>
      <c r="P277" s="31"/>
      <c r="Q277" s="31">
        <f t="shared" si="14"/>
        <v>255963</v>
      </c>
      <c r="R277" s="31">
        <v>293408</v>
      </c>
      <c r="S277" s="31">
        <v>549371</v>
      </c>
      <c r="T277" s="33"/>
      <c r="U277" s="33"/>
      <c r="V277" s="33"/>
      <c r="W277" s="33"/>
      <c r="X277" s="33"/>
      <c r="Y277" s="33"/>
      <c r="Z277" s="33"/>
      <c r="AA277" s="33"/>
      <c r="AB277" s="34"/>
      <c r="AC277" s="34"/>
      <c r="AD277" s="34"/>
      <c r="AE277" s="34"/>
      <c r="AF277" s="34"/>
      <c r="AG277" s="34"/>
      <c r="AH277" s="34"/>
      <c r="AI277" s="34"/>
    </row>
    <row r="278" spans="1:35">
      <c r="A278" s="32">
        <v>39205</v>
      </c>
      <c r="B278" s="30" t="s">
        <v>644</v>
      </c>
      <c r="C278" s="30">
        <v>190464576</v>
      </c>
      <c r="D278" s="31">
        <v>145956593</v>
      </c>
      <c r="E278" s="31">
        <v>0</v>
      </c>
      <c r="F278" s="31">
        <v>0</v>
      </c>
      <c r="G278" s="31">
        <v>0</v>
      </c>
      <c r="H278" s="31">
        <v>2897545</v>
      </c>
      <c r="I278" s="31">
        <f t="shared" si="12"/>
        <v>2897545</v>
      </c>
      <c r="J278" s="31"/>
      <c r="K278" s="31">
        <v>10465356</v>
      </c>
      <c r="L278" s="31">
        <v>54244</v>
      </c>
      <c r="M278" s="31">
        <v>40195779</v>
      </c>
      <c r="N278" s="31">
        <v>0</v>
      </c>
      <c r="O278" s="31">
        <f t="shared" si="13"/>
        <v>50715379</v>
      </c>
      <c r="P278" s="31"/>
      <c r="Q278" s="31">
        <f t="shared" si="14"/>
        <v>7236294</v>
      </c>
      <c r="R278" s="31">
        <v>579513</v>
      </c>
      <c r="S278" s="31">
        <v>7815807</v>
      </c>
      <c r="T278" s="33"/>
      <c r="U278" s="33"/>
      <c r="V278" s="33"/>
      <c r="W278" s="33"/>
      <c r="X278" s="33"/>
      <c r="Y278" s="33"/>
      <c r="Z278" s="33"/>
      <c r="AA278" s="33"/>
      <c r="AB278" s="34"/>
      <c r="AC278" s="34"/>
      <c r="AD278" s="34"/>
      <c r="AE278" s="34"/>
      <c r="AF278" s="34"/>
      <c r="AG278" s="34"/>
      <c r="AH278" s="34"/>
      <c r="AI278" s="34"/>
    </row>
    <row r="279" spans="1:35">
      <c r="A279" s="32">
        <v>39208</v>
      </c>
      <c r="B279" s="30" t="s">
        <v>645</v>
      </c>
      <c r="C279" s="30">
        <v>15695302</v>
      </c>
      <c r="D279" s="31">
        <v>11860088</v>
      </c>
      <c r="E279" s="31">
        <v>0</v>
      </c>
      <c r="F279" s="31">
        <v>0</v>
      </c>
      <c r="G279" s="31">
        <v>0</v>
      </c>
      <c r="H279" s="31">
        <v>0</v>
      </c>
      <c r="I279" s="31">
        <f t="shared" si="12"/>
        <v>0</v>
      </c>
      <c r="J279" s="31"/>
      <c r="K279" s="31">
        <v>850390</v>
      </c>
      <c r="L279" s="31">
        <v>4408</v>
      </c>
      <c r="M279" s="31">
        <v>3266214</v>
      </c>
      <c r="N279" s="31">
        <v>27105</v>
      </c>
      <c r="O279" s="31">
        <f t="shared" si="13"/>
        <v>4148117</v>
      </c>
      <c r="P279" s="31"/>
      <c r="Q279" s="31">
        <f t="shared" si="14"/>
        <v>588004</v>
      </c>
      <c r="R279" s="31">
        <v>-5422</v>
      </c>
      <c r="S279" s="31">
        <v>582582</v>
      </c>
      <c r="T279" s="33"/>
      <c r="U279" s="33"/>
      <c r="V279" s="33"/>
      <c r="W279" s="33"/>
      <c r="X279" s="33"/>
      <c r="Y279" s="33"/>
      <c r="Z279" s="33"/>
      <c r="AA279" s="33"/>
      <c r="AB279" s="34"/>
      <c r="AC279" s="34"/>
      <c r="AD279" s="34"/>
      <c r="AE279" s="34"/>
      <c r="AF279" s="34"/>
      <c r="AG279" s="34"/>
      <c r="AH279" s="34"/>
      <c r="AI279" s="34"/>
    </row>
    <row r="280" spans="1:35">
      <c r="A280" s="32">
        <v>39209</v>
      </c>
      <c r="B280" s="30" t="s">
        <v>646</v>
      </c>
      <c r="C280" s="30">
        <v>7736162</v>
      </c>
      <c r="D280" s="31">
        <v>6111570</v>
      </c>
      <c r="E280" s="31">
        <v>0</v>
      </c>
      <c r="F280" s="31">
        <v>0</v>
      </c>
      <c r="G280" s="31">
        <v>0</v>
      </c>
      <c r="H280" s="31">
        <v>280540</v>
      </c>
      <c r="I280" s="31">
        <f t="shared" si="12"/>
        <v>280540</v>
      </c>
      <c r="J280" s="31"/>
      <c r="K280" s="31">
        <v>438211</v>
      </c>
      <c r="L280" s="31">
        <v>2271</v>
      </c>
      <c r="M280" s="31">
        <v>1683099</v>
      </c>
      <c r="N280" s="31">
        <v>0</v>
      </c>
      <c r="O280" s="31">
        <f t="shared" si="13"/>
        <v>2123581</v>
      </c>
      <c r="P280" s="31"/>
      <c r="Q280" s="31">
        <f t="shared" si="14"/>
        <v>303002</v>
      </c>
      <c r="R280" s="31">
        <v>56108</v>
      </c>
      <c r="S280" s="31">
        <v>359110</v>
      </c>
      <c r="T280" s="33"/>
      <c r="U280" s="33"/>
      <c r="V280" s="33"/>
      <c r="W280" s="33"/>
      <c r="X280" s="33"/>
      <c r="Y280" s="33"/>
      <c r="Z280" s="33"/>
      <c r="AA280" s="33"/>
      <c r="AB280" s="34"/>
      <c r="AC280" s="34"/>
      <c r="AD280" s="34"/>
      <c r="AE280" s="34"/>
      <c r="AF280" s="34"/>
      <c r="AG280" s="34"/>
      <c r="AH280" s="34"/>
      <c r="AI280" s="34"/>
    </row>
    <row r="281" spans="1:35">
      <c r="A281" s="32">
        <v>39300</v>
      </c>
      <c r="B281" s="30" t="s">
        <v>647</v>
      </c>
      <c r="C281" s="30">
        <v>36758380</v>
      </c>
      <c r="D281" s="31">
        <v>26150045</v>
      </c>
      <c r="E281" s="31">
        <v>0</v>
      </c>
      <c r="F281" s="31">
        <v>0</v>
      </c>
      <c r="G281" s="31">
        <v>0</v>
      </c>
      <c r="H281" s="31">
        <v>0</v>
      </c>
      <c r="I281" s="31">
        <f t="shared" si="12"/>
        <v>0</v>
      </c>
      <c r="J281" s="31"/>
      <c r="K281" s="31">
        <v>1875006</v>
      </c>
      <c r="L281" s="31">
        <v>9718</v>
      </c>
      <c r="M281" s="31">
        <v>7201603</v>
      </c>
      <c r="N281" s="31">
        <v>1722850</v>
      </c>
      <c r="O281" s="31">
        <f t="shared" si="13"/>
        <v>10809177</v>
      </c>
      <c r="P281" s="31"/>
      <c r="Q281" s="31">
        <f t="shared" si="14"/>
        <v>1296477</v>
      </c>
      <c r="R281" s="31">
        <v>-344573</v>
      </c>
      <c r="S281" s="31">
        <v>951904</v>
      </c>
      <c r="T281" s="33"/>
      <c r="U281" s="33"/>
      <c r="V281" s="33"/>
      <c r="W281" s="33"/>
      <c r="X281" s="33"/>
      <c r="Y281" s="33"/>
      <c r="Z281" s="33"/>
      <c r="AA281" s="33"/>
      <c r="AB281" s="34"/>
      <c r="AC281" s="34"/>
      <c r="AD281" s="34"/>
      <c r="AE281" s="34"/>
      <c r="AF281" s="34"/>
      <c r="AG281" s="34"/>
      <c r="AH281" s="34"/>
      <c r="AI281" s="34"/>
    </row>
    <row r="282" spans="1:35">
      <c r="A282" s="32">
        <v>39301</v>
      </c>
      <c r="B282" s="30" t="s">
        <v>648</v>
      </c>
      <c r="C282" s="30">
        <v>2106938</v>
      </c>
      <c r="D282" s="31">
        <v>1875079</v>
      </c>
      <c r="E282" s="31">
        <v>0</v>
      </c>
      <c r="F282" s="31">
        <v>0</v>
      </c>
      <c r="G282" s="31">
        <v>0</v>
      </c>
      <c r="H282" s="31">
        <v>311340</v>
      </c>
      <c r="I282" s="31">
        <f t="shared" si="12"/>
        <v>311340</v>
      </c>
      <c r="J282" s="31"/>
      <c r="K282" s="31">
        <v>134447</v>
      </c>
      <c r="L282" s="31">
        <v>697</v>
      </c>
      <c r="M282" s="31">
        <v>516388</v>
      </c>
      <c r="N282" s="31">
        <v>0</v>
      </c>
      <c r="O282" s="31">
        <f t="shared" si="13"/>
        <v>651532</v>
      </c>
      <c r="P282" s="31"/>
      <c r="Q282" s="31">
        <f t="shared" si="14"/>
        <v>92963</v>
      </c>
      <c r="R282" s="31">
        <v>62268</v>
      </c>
      <c r="S282" s="31">
        <v>155231</v>
      </c>
      <c r="T282" s="33"/>
      <c r="U282" s="33"/>
      <c r="V282" s="33"/>
      <c r="W282" s="33"/>
      <c r="X282" s="33"/>
      <c r="Y282" s="33"/>
      <c r="Z282" s="33"/>
      <c r="AA282" s="33"/>
      <c r="AB282" s="34"/>
      <c r="AC282" s="34"/>
      <c r="AD282" s="34"/>
      <c r="AE282" s="34"/>
      <c r="AF282" s="34"/>
      <c r="AG282" s="34"/>
      <c r="AH282" s="34"/>
      <c r="AI282" s="34"/>
    </row>
    <row r="283" spans="1:35">
      <c r="A283" s="32">
        <v>39400</v>
      </c>
      <c r="B283" s="30" t="s">
        <v>649</v>
      </c>
      <c r="C283" s="30">
        <v>24740346</v>
      </c>
      <c r="D283" s="31">
        <v>17845774</v>
      </c>
      <c r="E283" s="31">
        <v>0</v>
      </c>
      <c r="F283" s="31">
        <v>0</v>
      </c>
      <c r="G283" s="31">
        <v>0</v>
      </c>
      <c r="H283" s="31">
        <v>0</v>
      </c>
      <c r="I283" s="31">
        <f t="shared" si="12"/>
        <v>0</v>
      </c>
      <c r="J283" s="31"/>
      <c r="K283" s="31">
        <v>1279575</v>
      </c>
      <c r="L283" s="31">
        <v>6632</v>
      </c>
      <c r="M283" s="31">
        <v>4914645</v>
      </c>
      <c r="N283" s="31">
        <v>839020</v>
      </c>
      <c r="O283" s="31">
        <f t="shared" si="13"/>
        <v>7039872</v>
      </c>
      <c r="P283" s="31"/>
      <c r="Q283" s="31">
        <f t="shared" si="14"/>
        <v>884765</v>
      </c>
      <c r="R283" s="31">
        <v>-167801</v>
      </c>
      <c r="S283" s="31">
        <v>716964</v>
      </c>
      <c r="T283" s="33"/>
      <c r="U283" s="33"/>
      <c r="V283" s="33"/>
      <c r="W283" s="33"/>
      <c r="X283" s="33"/>
      <c r="Y283" s="33"/>
      <c r="Z283" s="33"/>
      <c r="AA283" s="33"/>
      <c r="AB283" s="34"/>
      <c r="AC283" s="34"/>
      <c r="AD283" s="34"/>
      <c r="AE283" s="34"/>
      <c r="AF283" s="34"/>
      <c r="AG283" s="34"/>
      <c r="AH283" s="34"/>
      <c r="AI283" s="34"/>
    </row>
    <row r="284" spans="1:35">
      <c r="A284" s="32">
        <v>39401</v>
      </c>
      <c r="B284" s="30" t="s">
        <v>650</v>
      </c>
      <c r="C284" s="30">
        <v>8571277</v>
      </c>
      <c r="D284" s="31">
        <v>9358530</v>
      </c>
      <c r="E284" s="31">
        <v>0</v>
      </c>
      <c r="F284" s="31">
        <v>0</v>
      </c>
      <c r="G284" s="31">
        <v>0</v>
      </c>
      <c r="H284" s="31">
        <v>3149315</v>
      </c>
      <c r="I284" s="31">
        <f t="shared" si="12"/>
        <v>3149315</v>
      </c>
      <c r="J284" s="31"/>
      <c r="K284" s="31">
        <v>671024</v>
      </c>
      <c r="L284" s="31">
        <v>3478</v>
      </c>
      <c r="M284" s="31">
        <v>2577296</v>
      </c>
      <c r="N284" s="31">
        <v>0</v>
      </c>
      <c r="O284" s="31">
        <f t="shared" si="13"/>
        <v>3251798</v>
      </c>
      <c r="P284" s="31"/>
      <c r="Q284" s="31">
        <f t="shared" si="14"/>
        <v>463981</v>
      </c>
      <c r="R284" s="31">
        <v>629864</v>
      </c>
      <c r="S284" s="31">
        <v>1093845</v>
      </c>
      <c r="T284" s="33"/>
      <c r="U284" s="33"/>
      <c r="V284" s="33"/>
      <c r="W284" s="33"/>
      <c r="X284" s="33"/>
      <c r="Y284" s="33"/>
      <c r="Z284" s="33"/>
      <c r="AA284" s="33"/>
      <c r="AB284" s="34"/>
      <c r="AC284" s="34"/>
      <c r="AD284" s="34"/>
      <c r="AE284" s="34"/>
      <c r="AF284" s="34"/>
      <c r="AG284" s="34"/>
      <c r="AH284" s="34"/>
      <c r="AI284" s="34"/>
    </row>
    <row r="285" spans="1:35">
      <c r="A285" s="32">
        <v>39500</v>
      </c>
      <c r="B285" s="30" t="s">
        <v>651</v>
      </c>
      <c r="C285" s="30">
        <v>75034823</v>
      </c>
      <c r="D285" s="31">
        <v>58945383</v>
      </c>
      <c r="E285" s="31">
        <v>0</v>
      </c>
      <c r="F285" s="31">
        <v>0</v>
      </c>
      <c r="G285" s="31">
        <v>0</v>
      </c>
      <c r="H285" s="31">
        <v>2556185</v>
      </c>
      <c r="I285" s="31">
        <f t="shared" si="12"/>
        <v>2556185</v>
      </c>
      <c r="J285" s="31"/>
      <c r="K285" s="31">
        <v>4226492</v>
      </c>
      <c r="L285" s="31">
        <v>21907</v>
      </c>
      <c r="M285" s="31">
        <v>16233289</v>
      </c>
      <c r="N285" s="31">
        <v>0</v>
      </c>
      <c r="O285" s="31">
        <f t="shared" si="13"/>
        <v>20481688</v>
      </c>
      <c r="P285" s="31"/>
      <c r="Q285" s="31">
        <f t="shared" si="14"/>
        <v>2922417</v>
      </c>
      <c r="R285" s="31">
        <v>511240</v>
      </c>
      <c r="S285" s="31">
        <v>3433657</v>
      </c>
      <c r="T285" s="33"/>
      <c r="U285" s="33"/>
      <c r="V285" s="33"/>
      <c r="W285" s="33"/>
      <c r="X285" s="33"/>
      <c r="Y285" s="33"/>
      <c r="Z285" s="33"/>
      <c r="AA285" s="33"/>
      <c r="AB285" s="34"/>
      <c r="AC285" s="34"/>
      <c r="AD285" s="34"/>
      <c r="AE285" s="34"/>
      <c r="AF285" s="34"/>
      <c r="AG285" s="34"/>
      <c r="AH285" s="34"/>
      <c r="AI285" s="34"/>
    </row>
    <row r="286" spans="1:35">
      <c r="A286" s="32">
        <v>39501</v>
      </c>
      <c r="B286" s="30" t="s">
        <v>652</v>
      </c>
      <c r="C286" s="30">
        <v>2469483</v>
      </c>
      <c r="D286" s="31">
        <v>1889920</v>
      </c>
      <c r="E286" s="31">
        <v>0</v>
      </c>
      <c r="F286" s="31">
        <v>0</v>
      </c>
      <c r="G286" s="31">
        <v>0</v>
      </c>
      <c r="H286" s="31">
        <v>28045</v>
      </c>
      <c r="I286" s="31">
        <f t="shared" si="12"/>
        <v>28045</v>
      </c>
      <c r="J286" s="31"/>
      <c r="K286" s="31">
        <v>135511</v>
      </c>
      <c r="L286" s="31">
        <v>702</v>
      </c>
      <c r="M286" s="31">
        <v>520475</v>
      </c>
      <c r="N286" s="31">
        <v>0</v>
      </c>
      <c r="O286" s="31">
        <f t="shared" si="13"/>
        <v>656688</v>
      </c>
      <c r="P286" s="31"/>
      <c r="Q286" s="31">
        <f t="shared" si="14"/>
        <v>93699</v>
      </c>
      <c r="R286" s="31">
        <v>5609</v>
      </c>
      <c r="S286" s="31">
        <v>99308</v>
      </c>
      <c r="T286" s="33"/>
      <c r="U286" s="33"/>
      <c r="V286" s="33"/>
      <c r="W286" s="33"/>
      <c r="X286" s="33"/>
      <c r="Y286" s="33"/>
      <c r="Z286" s="33"/>
      <c r="AA286" s="33"/>
      <c r="AB286" s="34"/>
      <c r="AC286" s="34"/>
      <c r="AD286" s="34"/>
      <c r="AE286" s="34"/>
      <c r="AF286" s="34"/>
      <c r="AG286" s="34"/>
      <c r="AH286" s="34"/>
      <c r="AI286" s="34"/>
    </row>
    <row r="287" spans="1:35">
      <c r="A287" s="32">
        <v>39600</v>
      </c>
      <c r="B287" s="30" t="s">
        <v>653</v>
      </c>
      <c r="C287" s="30">
        <v>242477716</v>
      </c>
      <c r="D287" s="31">
        <v>191786814</v>
      </c>
      <c r="E287" s="31">
        <v>0</v>
      </c>
      <c r="F287" s="31">
        <v>0</v>
      </c>
      <c r="G287" s="31">
        <v>0</v>
      </c>
      <c r="H287" s="31">
        <v>9914270</v>
      </c>
      <c r="I287" s="31">
        <f t="shared" si="12"/>
        <v>9914270</v>
      </c>
      <c r="J287" s="31"/>
      <c r="K287" s="31">
        <v>13751467</v>
      </c>
      <c r="L287" s="31">
        <v>71276</v>
      </c>
      <c r="M287" s="31">
        <v>52817213</v>
      </c>
      <c r="N287" s="31">
        <v>0</v>
      </c>
      <c r="O287" s="31">
        <f t="shared" si="13"/>
        <v>66639956</v>
      </c>
      <c r="P287" s="31"/>
      <c r="Q287" s="31">
        <f t="shared" si="14"/>
        <v>9508482</v>
      </c>
      <c r="R287" s="31">
        <v>1982853</v>
      </c>
      <c r="S287" s="31">
        <v>11491335</v>
      </c>
      <c r="T287" s="33"/>
      <c r="U287" s="33"/>
      <c r="V287" s="33"/>
      <c r="W287" s="33"/>
      <c r="X287" s="33"/>
      <c r="Y287" s="33"/>
      <c r="Z287" s="33"/>
      <c r="AA287" s="33"/>
      <c r="AB287" s="34"/>
      <c r="AC287" s="34"/>
      <c r="AD287" s="34"/>
      <c r="AE287" s="34"/>
      <c r="AF287" s="34"/>
      <c r="AG287" s="34"/>
      <c r="AH287" s="34"/>
      <c r="AI287" s="34"/>
    </row>
    <row r="288" spans="1:35">
      <c r="A288" s="32">
        <v>39605</v>
      </c>
      <c r="B288" s="30" t="s">
        <v>654</v>
      </c>
      <c r="C288" s="30">
        <v>34892598</v>
      </c>
      <c r="D288" s="31">
        <v>25826219</v>
      </c>
      <c r="E288" s="31">
        <v>0</v>
      </c>
      <c r="F288" s="31">
        <v>0</v>
      </c>
      <c r="G288" s="31">
        <v>0</v>
      </c>
      <c r="H288" s="31">
        <v>0</v>
      </c>
      <c r="I288" s="31">
        <f t="shared" si="12"/>
        <v>0</v>
      </c>
      <c r="J288" s="31"/>
      <c r="K288" s="31">
        <v>1851787</v>
      </c>
      <c r="L288" s="31">
        <v>9598</v>
      </c>
      <c r="M288" s="31">
        <v>7112423</v>
      </c>
      <c r="N288" s="31">
        <v>470285</v>
      </c>
      <c r="O288" s="31">
        <f t="shared" si="13"/>
        <v>9444093</v>
      </c>
      <c r="P288" s="31"/>
      <c r="Q288" s="31">
        <f t="shared" si="14"/>
        <v>1280422</v>
      </c>
      <c r="R288" s="31">
        <v>-94058</v>
      </c>
      <c r="S288" s="31">
        <v>1186364</v>
      </c>
      <c r="T288" s="33"/>
      <c r="U288" s="33"/>
      <c r="V288" s="33"/>
      <c r="W288" s="33"/>
      <c r="X288" s="33"/>
      <c r="Y288" s="33"/>
      <c r="Z288" s="33"/>
      <c r="AA288" s="33"/>
      <c r="AB288" s="34"/>
      <c r="AC288" s="34"/>
      <c r="AD288" s="34"/>
      <c r="AE288" s="34"/>
      <c r="AF288" s="34"/>
      <c r="AG288" s="34"/>
      <c r="AH288" s="34"/>
      <c r="AI288" s="34"/>
    </row>
    <row r="289" spans="1:35">
      <c r="A289" s="32">
        <v>39700</v>
      </c>
      <c r="B289" s="30" t="s">
        <v>655</v>
      </c>
      <c r="C289" s="30">
        <v>146936988</v>
      </c>
      <c r="D289" s="31">
        <v>112661025</v>
      </c>
      <c r="E289" s="31">
        <v>0</v>
      </c>
      <c r="F289" s="31">
        <v>0</v>
      </c>
      <c r="G289" s="31">
        <v>0</v>
      </c>
      <c r="H289" s="31">
        <v>1913650</v>
      </c>
      <c r="I289" s="31">
        <f t="shared" si="12"/>
        <v>1913650</v>
      </c>
      <c r="J289" s="31"/>
      <c r="K289" s="31">
        <v>8078003</v>
      </c>
      <c r="L289" s="31">
        <v>41870</v>
      </c>
      <c r="M289" s="31">
        <v>31026332</v>
      </c>
      <c r="N289" s="31">
        <v>0</v>
      </c>
      <c r="O289" s="31">
        <f t="shared" si="13"/>
        <v>39146205</v>
      </c>
      <c r="P289" s="31"/>
      <c r="Q289" s="31">
        <f t="shared" si="14"/>
        <v>5585553</v>
      </c>
      <c r="R289" s="31">
        <v>382733</v>
      </c>
      <c r="S289" s="31">
        <v>5968286</v>
      </c>
      <c r="T289" s="33"/>
      <c r="U289" s="33"/>
      <c r="V289" s="33"/>
      <c r="W289" s="33"/>
      <c r="X289" s="33"/>
      <c r="Y289" s="33"/>
      <c r="Z289" s="33"/>
      <c r="AA289" s="33"/>
      <c r="AB289" s="34"/>
      <c r="AC289" s="34"/>
      <c r="AD289" s="34"/>
      <c r="AE289" s="34"/>
      <c r="AF289" s="34"/>
      <c r="AG289" s="34"/>
      <c r="AH289" s="34"/>
      <c r="AI289" s="34"/>
    </row>
    <row r="290" spans="1:35">
      <c r="A290" s="32">
        <v>39703</v>
      </c>
      <c r="B290" s="30" t="s">
        <v>656</v>
      </c>
      <c r="C290" s="30">
        <v>4579289</v>
      </c>
      <c r="D290" s="31">
        <v>4599680</v>
      </c>
      <c r="E290" s="31">
        <v>0</v>
      </c>
      <c r="F290" s="31">
        <v>0</v>
      </c>
      <c r="G290" s="31">
        <v>0</v>
      </c>
      <c r="H290" s="31">
        <v>1244855</v>
      </c>
      <c r="I290" s="31">
        <f t="shared" si="12"/>
        <v>1244855</v>
      </c>
      <c r="J290" s="31"/>
      <c r="K290" s="31">
        <v>329805</v>
      </c>
      <c r="L290" s="31">
        <v>1709</v>
      </c>
      <c r="M290" s="31">
        <v>1266731</v>
      </c>
      <c r="N290" s="31">
        <v>0</v>
      </c>
      <c r="O290" s="31">
        <f t="shared" si="13"/>
        <v>1598245</v>
      </c>
      <c r="P290" s="31"/>
      <c r="Q290" s="31">
        <f t="shared" si="14"/>
        <v>228045</v>
      </c>
      <c r="R290" s="31">
        <v>248973</v>
      </c>
      <c r="S290" s="31">
        <v>477018</v>
      </c>
      <c r="T290" s="33"/>
      <c r="U290" s="33"/>
      <c r="V290" s="33"/>
      <c r="W290" s="33"/>
      <c r="X290" s="33"/>
      <c r="Y290" s="33"/>
      <c r="Z290" s="33"/>
      <c r="AA290" s="33"/>
      <c r="AB290" s="34"/>
      <c r="AC290" s="34"/>
      <c r="AD290" s="34"/>
      <c r="AE290" s="34"/>
      <c r="AF290" s="34"/>
      <c r="AG290" s="34"/>
      <c r="AH290" s="34"/>
      <c r="AI290" s="34"/>
    </row>
    <row r="291" spans="1:35">
      <c r="A291" s="32">
        <v>39705</v>
      </c>
      <c r="B291" s="30" t="s">
        <v>657</v>
      </c>
      <c r="C291" s="30">
        <v>34482795</v>
      </c>
      <c r="D291" s="31">
        <v>24476663</v>
      </c>
      <c r="E291" s="31">
        <v>0</v>
      </c>
      <c r="F291" s="31">
        <v>0</v>
      </c>
      <c r="G291" s="31">
        <v>0</v>
      </c>
      <c r="H291" s="31">
        <v>0</v>
      </c>
      <c r="I291" s="31">
        <f t="shared" si="12"/>
        <v>0</v>
      </c>
      <c r="J291" s="31"/>
      <c r="K291" s="31">
        <v>1755022</v>
      </c>
      <c r="L291" s="31">
        <v>9097</v>
      </c>
      <c r="M291" s="31">
        <v>6740761</v>
      </c>
      <c r="N291" s="31">
        <v>1601675</v>
      </c>
      <c r="O291" s="31">
        <f t="shared" si="13"/>
        <v>10106555</v>
      </c>
      <c r="P291" s="31"/>
      <c r="Q291" s="31">
        <f t="shared" si="14"/>
        <v>1213514</v>
      </c>
      <c r="R291" s="31">
        <v>-320334</v>
      </c>
      <c r="S291" s="31">
        <v>893180</v>
      </c>
      <c r="T291" s="33"/>
      <c r="U291" s="33"/>
      <c r="V291" s="33"/>
      <c r="W291" s="33"/>
      <c r="X291" s="33"/>
      <c r="Y291" s="33"/>
      <c r="Z291" s="33"/>
      <c r="AA291" s="33"/>
      <c r="AB291" s="34"/>
      <c r="AC291" s="34"/>
      <c r="AD291" s="34"/>
      <c r="AE291" s="34"/>
      <c r="AF291" s="34"/>
      <c r="AG291" s="34"/>
      <c r="AH291" s="34"/>
      <c r="AI291" s="34"/>
    </row>
    <row r="292" spans="1:35">
      <c r="A292" s="32">
        <v>39800</v>
      </c>
      <c r="B292" s="30" t="s">
        <v>658</v>
      </c>
      <c r="C292" s="30">
        <v>162616721</v>
      </c>
      <c r="D292" s="31">
        <v>124608101</v>
      </c>
      <c r="E292" s="31">
        <v>0</v>
      </c>
      <c r="F292" s="31">
        <v>0</v>
      </c>
      <c r="G292" s="31">
        <v>0</v>
      </c>
      <c r="H292" s="31">
        <v>2184990</v>
      </c>
      <c r="I292" s="31">
        <f t="shared" si="12"/>
        <v>2184990</v>
      </c>
      <c r="J292" s="31"/>
      <c r="K292" s="31">
        <v>8934630</v>
      </c>
      <c r="L292" s="31">
        <v>46310</v>
      </c>
      <c r="M292" s="31">
        <v>34316502</v>
      </c>
      <c r="N292" s="31">
        <v>0</v>
      </c>
      <c r="O292" s="31">
        <f t="shared" si="13"/>
        <v>43297442</v>
      </c>
      <c r="P292" s="31"/>
      <c r="Q292" s="31">
        <f t="shared" si="14"/>
        <v>6177870</v>
      </c>
      <c r="R292" s="31">
        <v>436994</v>
      </c>
      <c r="S292" s="31">
        <v>6614864</v>
      </c>
      <c r="T292" s="33"/>
      <c r="U292" s="33"/>
      <c r="V292" s="33"/>
      <c r="W292" s="33"/>
      <c r="X292" s="33"/>
      <c r="Y292" s="33"/>
      <c r="Z292" s="33"/>
      <c r="AA292" s="33"/>
      <c r="AB292" s="34"/>
      <c r="AC292" s="34"/>
      <c r="AD292" s="34"/>
      <c r="AE292" s="34"/>
      <c r="AF292" s="34"/>
      <c r="AG292" s="34"/>
      <c r="AH292" s="34"/>
      <c r="AI292" s="34"/>
    </row>
    <row r="293" spans="1:35">
      <c r="A293" s="32">
        <v>39805</v>
      </c>
      <c r="B293" s="30" t="s">
        <v>659</v>
      </c>
      <c r="C293" s="30">
        <v>18289854</v>
      </c>
      <c r="D293" s="31">
        <v>13581219</v>
      </c>
      <c r="E293" s="31">
        <v>0</v>
      </c>
      <c r="F293" s="31">
        <v>0</v>
      </c>
      <c r="G293" s="31">
        <v>0</v>
      </c>
      <c r="H293" s="31">
        <v>0</v>
      </c>
      <c r="I293" s="31">
        <f t="shared" si="12"/>
        <v>0</v>
      </c>
      <c r="J293" s="31"/>
      <c r="K293" s="31">
        <v>973798</v>
      </c>
      <c r="L293" s="31">
        <v>5047</v>
      </c>
      <c r="M293" s="31">
        <v>3740206</v>
      </c>
      <c r="N293" s="31">
        <v>182180</v>
      </c>
      <c r="O293" s="31">
        <f t="shared" si="13"/>
        <v>4901231</v>
      </c>
      <c r="P293" s="31"/>
      <c r="Q293" s="31">
        <f t="shared" si="14"/>
        <v>673335</v>
      </c>
      <c r="R293" s="31">
        <v>-36438</v>
      </c>
      <c r="S293" s="31">
        <v>636897</v>
      </c>
      <c r="T293" s="33"/>
      <c r="U293" s="33"/>
      <c r="V293" s="33"/>
      <c r="W293" s="33"/>
      <c r="X293" s="33"/>
      <c r="Y293" s="33"/>
      <c r="Z293" s="33"/>
      <c r="AA293" s="33"/>
      <c r="AB293" s="34"/>
      <c r="AC293" s="34"/>
      <c r="AD293" s="34"/>
      <c r="AE293" s="34"/>
      <c r="AF293" s="34"/>
      <c r="AG293" s="34"/>
      <c r="AH293" s="34"/>
      <c r="AI293" s="34"/>
    </row>
    <row r="294" spans="1:35">
      <c r="A294" s="32">
        <v>39900</v>
      </c>
      <c r="B294" s="30" t="s">
        <v>660</v>
      </c>
      <c r="C294" s="30">
        <v>80317095</v>
      </c>
      <c r="D294" s="31">
        <v>63360414</v>
      </c>
      <c r="E294" s="31">
        <v>0</v>
      </c>
      <c r="F294" s="31">
        <v>0</v>
      </c>
      <c r="G294" s="31">
        <v>0</v>
      </c>
      <c r="H294" s="31">
        <v>3088980</v>
      </c>
      <c r="I294" s="31">
        <f t="shared" si="12"/>
        <v>3088980</v>
      </c>
      <c r="J294" s="31"/>
      <c r="K294" s="31">
        <v>4543058</v>
      </c>
      <c r="L294" s="31">
        <v>23547</v>
      </c>
      <c r="M294" s="31">
        <v>17449169</v>
      </c>
      <c r="N294" s="31">
        <v>0</v>
      </c>
      <c r="O294" s="31">
        <f t="shared" si="13"/>
        <v>22015774</v>
      </c>
      <c r="P294" s="31"/>
      <c r="Q294" s="31">
        <f t="shared" si="14"/>
        <v>3141308</v>
      </c>
      <c r="R294" s="31">
        <v>617800</v>
      </c>
      <c r="S294" s="31">
        <v>3759108</v>
      </c>
      <c r="T294" s="33"/>
      <c r="U294" s="33"/>
      <c r="V294" s="33"/>
      <c r="W294" s="33"/>
      <c r="X294" s="33"/>
      <c r="Y294" s="33"/>
      <c r="Z294" s="33"/>
      <c r="AA294" s="33"/>
      <c r="AB294" s="34"/>
      <c r="AC294" s="34"/>
      <c r="AD294" s="34"/>
      <c r="AE294" s="34"/>
      <c r="AF294" s="34"/>
      <c r="AG294" s="34"/>
      <c r="AH294" s="34"/>
      <c r="AI294" s="34"/>
    </row>
    <row r="295" spans="1:35">
      <c r="A295" s="32">
        <v>40000</v>
      </c>
      <c r="B295" s="30" t="s">
        <v>661</v>
      </c>
      <c r="C295" s="30">
        <v>130135168</v>
      </c>
      <c r="D295" s="31">
        <v>88177756</v>
      </c>
      <c r="E295" s="31">
        <v>0</v>
      </c>
      <c r="F295" s="31">
        <v>0</v>
      </c>
      <c r="G295" s="31">
        <v>0</v>
      </c>
      <c r="H295" s="31">
        <v>0</v>
      </c>
      <c r="I295" s="31">
        <f t="shared" si="12"/>
        <v>0</v>
      </c>
      <c r="J295" s="31"/>
      <c r="K295" s="31">
        <v>6322507</v>
      </c>
      <c r="L295" s="31">
        <v>32771</v>
      </c>
      <c r="M295" s="31">
        <v>24283751</v>
      </c>
      <c r="N295" s="31">
        <v>9550665</v>
      </c>
      <c r="O295" s="31">
        <f t="shared" si="13"/>
        <v>40189694</v>
      </c>
      <c r="P295" s="31"/>
      <c r="Q295" s="31">
        <f t="shared" si="14"/>
        <v>4371712</v>
      </c>
      <c r="R295" s="31">
        <v>-1910133</v>
      </c>
      <c r="S295" s="31">
        <v>2461579</v>
      </c>
      <c r="T295" s="33"/>
      <c r="U295" s="33"/>
      <c r="V295" s="33"/>
      <c r="W295" s="33"/>
      <c r="X295" s="33"/>
      <c r="Y295" s="33"/>
      <c r="Z295" s="33"/>
      <c r="AA295" s="33"/>
      <c r="AB295" s="34"/>
      <c r="AC295" s="34"/>
      <c r="AD295" s="34"/>
      <c r="AE295" s="34"/>
      <c r="AF295" s="34"/>
      <c r="AG295" s="34"/>
      <c r="AH295" s="34"/>
      <c r="AI295" s="34"/>
    </row>
    <row r="296" spans="1:35">
      <c r="A296" s="32">
        <v>51000</v>
      </c>
      <c r="B296" s="30" t="s">
        <v>662</v>
      </c>
      <c r="C296" s="30">
        <v>1225158068</v>
      </c>
      <c r="D296" s="31">
        <v>872679928</v>
      </c>
      <c r="E296" s="31">
        <v>0</v>
      </c>
      <c r="F296" s="31">
        <v>0</v>
      </c>
      <c r="G296" s="31">
        <v>0</v>
      </c>
      <c r="H296" s="31">
        <v>0</v>
      </c>
      <c r="I296" s="31">
        <f t="shared" si="12"/>
        <v>0</v>
      </c>
      <c r="J296" s="31"/>
      <c r="K296" s="31">
        <v>62572756</v>
      </c>
      <c r="L296" s="31">
        <v>324326</v>
      </c>
      <c r="M296" s="31">
        <v>240332068</v>
      </c>
      <c r="N296" s="31">
        <v>52120280</v>
      </c>
      <c r="O296" s="31">
        <f t="shared" si="13"/>
        <v>355349430</v>
      </c>
      <c r="P296" s="31"/>
      <c r="Q296" s="31">
        <f t="shared" si="14"/>
        <v>43266070</v>
      </c>
      <c r="R296" s="31">
        <v>-10424057</v>
      </c>
      <c r="S296" s="31">
        <v>32842013</v>
      </c>
      <c r="T296" s="33"/>
      <c r="U296" s="33"/>
      <c r="V296" s="33"/>
      <c r="W296" s="33"/>
      <c r="X296" s="33"/>
      <c r="Y296" s="33"/>
      <c r="Z296" s="33"/>
      <c r="AA296" s="33"/>
      <c r="AB296" s="34"/>
      <c r="AC296" s="34"/>
      <c r="AD296" s="34"/>
      <c r="AE296" s="34"/>
      <c r="AF296" s="34"/>
      <c r="AG296" s="34"/>
      <c r="AH296" s="34"/>
      <c r="AI296" s="34"/>
    </row>
    <row r="297" spans="1:35">
      <c r="A297" s="32">
        <v>51000.1</v>
      </c>
      <c r="B297" s="30" t="s">
        <v>663</v>
      </c>
      <c r="C297" s="30">
        <v>662298</v>
      </c>
      <c r="D297" s="31">
        <v>523596</v>
      </c>
      <c r="E297" s="31">
        <v>0</v>
      </c>
      <c r="F297" s="31">
        <v>0</v>
      </c>
      <c r="G297" s="31">
        <v>0</v>
      </c>
      <c r="H297" s="31">
        <v>35715</v>
      </c>
      <c r="I297" s="31">
        <f t="shared" si="12"/>
        <v>35715</v>
      </c>
      <c r="J297" s="31"/>
      <c r="K297" s="31">
        <v>37543</v>
      </c>
      <c r="L297" s="31">
        <v>195</v>
      </c>
      <c r="M297" s="31">
        <v>144196</v>
      </c>
      <c r="N297" s="31">
        <v>0</v>
      </c>
      <c r="O297" s="31">
        <f t="shared" si="13"/>
        <v>181934</v>
      </c>
      <c r="P297" s="31"/>
      <c r="Q297" s="31">
        <f t="shared" si="14"/>
        <v>25959</v>
      </c>
      <c r="R297" s="31">
        <v>7145</v>
      </c>
      <c r="S297" s="31">
        <v>33104</v>
      </c>
      <c r="T297" s="33"/>
      <c r="U297" s="33"/>
      <c r="V297" s="33"/>
      <c r="W297" s="33"/>
      <c r="X297" s="33"/>
      <c r="Y297" s="33"/>
      <c r="Z297" s="33"/>
      <c r="AA297" s="33"/>
      <c r="AB297" s="34"/>
      <c r="AC297" s="34"/>
      <c r="AD297" s="34"/>
      <c r="AE297" s="34"/>
      <c r="AF297" s="34"/>
      <c r="AG297" s="34"/>
      <c r="AH297" s="34"/>
      <c r="AI297" s="34"/>
    </row>
    <row r="298" spans="1:35">
      <c r="A298" s="32">
        <v>51000.2</v>
      </c>
      <c r="B298" s="30" t="s">
        <v>664</v>
      </c>
      <c r="C298" s="30">
        <v>26359384</v>
      </c>
      <c r="D298" s="31">
        <v>20123893</v>
      </c>
      <c r="E298" s="31">
        <v>0</v>
      </c>
      <c r="F298" s="31">
        <v>0</v>
      </c>
      <c r="G298" s="31">
        <v>0</v>
      </c>
      <c r="H298" s="31">
        <v>404300</v>
      </c>
      <c r="I298" s="31">
        <f t="shared" si="12"/>
        <v>404300</v>
      </c>
      <c r="J298" s="31"/>
      <c r="K298" s="31">
        <v>1442920</v>
      </c>
      <c r="L298" s="31">
        <v>7479</v>
      </c>
      <c r="M298" s="31">
        <v>5542028</v>
      </c>
      <c r="N298" s="31">
        <v>0</v>
      </c>
      <c r="O298" s="31">
        <f t="shared" si="13"/>
        <v>6992427</v>
      </c>
      <c r="P298" s="31"/>
      <c r="Q298" s="31">
        <f t="shared" si="14"/>
        <v>997710</v>
      </c>
      <c r="R298" s="31">
        <v>80863</v>
      </c>
      <c r="S298" s="31">
        <v>1078573</v>
      </c>
      <c r="T298" s="33"/>
      <c r="U298" s="33"/>
      <c r="V298" s="33"/>
      <c r="W298" s="33"/>
      <c r="X298" s="33"/>
      <c r="Y298" s="33"/>
      <c r="Z298" s="33"/>
      <c r="AA298" s="33"/>
      <c r="AB298" s="34"/>
      <c r="AC298" s="34"/>
      <c r="AD298" s="34"/>
      <c r="AE298" s="34"/>
      <c r="AF298" s="34"/>
      <c r="AG298" s="34"/>
      <c r="AH298" s="34"/>
      <c r="AI298" s="34"/>
    </row>
    <row r="299" spans="1:35">
      <c r="A299" s="32">
        <v>60000</v>
      </c>
      <c r="B299" s="30" t="s">
        <v>665</v>
      </c>
      <c r="C299" s="30">
        <v>6242641</v>
      </c>
      <c r="D299" s="31">
        <v>3725775</v>
      </c>
      <c r="E299" s="31">
        <v>0</v>
      </c>
      <c r="F299" s="31">
        <v>0</v>
      </c>
      <c r="G299" s="31">
        <v>0</v>
      </c>
      <c r="H299" s="31">
        <v>0</v>
      </c>
      <c r="I299" s="31">
        <f t="shared" si="12"/>
        <v>0</v>
      </c>
      <c r="J299" s="31"/>
      <c r="K299" s="31">
        <v>267145</v>
      </c>
      <c r="L299" s="31">
        <v>1385</v>
      </c>
      <c r="M299" s="31">
        <v>1026061</v>
      </c>
      <c r="N299" s="31">
        <v>997465</v>
      </c>
      <c r="O299" s="31">
        <f t="shared" si="13"/>
        <v>2292056</v>
      </c>
      <c r="P299" s="31"/>
      <c r="Q299" s="31">
        <f t="shared" si="14"/>
        <v>184718</v>
      </c>
      <c r="R299" s="31">
        <v>-199497</v>
      </c>
      <c r="S299" s="31">
        <v>-14779</v>
      </c>
      <c r="T299" s="33"/>
      <c r="U299" s="33"/>
      <c r="V299" s="33"/>
      <c r="W299" s="33"/>
      <c r="X299" s="33"/>
      <c r="Y299" s="33"/>
      <c r="Z299" s="33"/>
      <c r="AA299" s="33"/>
      <c r="AB299" s="34"/>
      <c r="AC299" s="34"/>
      <c r="AD299" s="34"/>
      <c r="AE299" s="34"/>
      <c r="AF299" s="34"/>
      <c r="AG299" s="34"/>
      <c r="AH299" s="34"/>
      <c r="AI299" s="34"/>
    </row>
    <row r="300" spans="1:35">
      <c r="A300" s="32">
        <v>90901</v>
      </c>
      <c r="B300" s="30" t="s">
        <v>666</v>
      </c>
      <c r="C300" s="30">
        <v>31096883</v>
      </c>
      <c r="D300" s="31">
        <v>26753885</v>
      </c>
      <c r="E300" s="31">
        <v>0</v>
      </c>
      <c r="F300" s="31">
        <v>0</v>
      </c>
      <c r="G300" s="31">
        <v>0</v>
      </c>
      <c r="H300" s="31">
        <v>3668780</v>
      </c>
      <c r="I300" s="31">
        <f t="shared" si="12"/>
        <v>3668780</v>
      </c>
      <c r="J300" s="31"/>
      <c r="K300" s="31">
        <v>1918303</v>
      </c>
      <c r="L300" s="31">
        <v>9943</v>
      </c>
      <c r="M300" s="31">
        <v>7367898</v>
      </c>
      <c r="N300" s="31">
        <v>0</v>
      </c>
      <c r="O300" s="31">
        <f t="shared" si="13"/>
        <v>9296144</v>
      </c>
      <c r="P300" s="31"/>
      <c r="Q300" s="31">
        <f t="shared" si="14"/>
        <v>1326415</v>
      </c>
      <c r="R300" s="31">
        <v>733761</v>
      </c>
      <c r="S300" s="31">
        <v>2060176</v>
      </c>
      <c r="T300" s="33"/>
      <c r="U300" s="33"/>
      <c r="V300" s="33"/>
      <c r="W300" s="33"/>
      <c r="X300" s="33"/>
      <c r="Y300" s="33"/>
      <c r="Z300" s="33"/>
      <c r="AA300" s="33"/>
      <c r="AB300" s="34"/>
      <c r="AC300" s="34"/>
      <c r="AD300" s="34"/>
      <c r="AE300" s="34"/>
      <c r="AF300" s="34"/>
      <c r="AG300" s="34"/>
      <c r="AH300" s="34"/>
      <c r="AI300" s="34"/>
    </row>
    <row r="301" spans="1:35">
      <c r="A301" s="32">
        <v>91041</v>
      </c>
      <c r="B301" s="30" t="s">
        <v>774</v>
      </c>
      <c r="C301" s="30">
        <v>5639786</v>
      </c>
      <c r="D301" s="31">
        <v>4886483</v>
      </c>
      <c r="E301" s="31">
        <v>0</v>
      </c>
      <c r="F301" s="31">
        <v>0</v>
      </c>
      <c r="G301" s="31">
        <v>0</v>
      </c>
      <c r="H301" s="31">
        <v>687860</v>
      </c>
      <c r="I301" s="31">
        <f t="shared" si="12"/>
        <v>687860</v>
      </c>
      <c r="J301" s="31"/>
      <c r="K301" s="31">
        <v>350370</v>
      </c>
      <c r="L301" s="31">
        <v>1816</v>
      </c>
      <c r="M301" s="31">
        <v>1345715</v>
      </c>
      <c r="N301" s="31">
        <v>0</v>
      </c>
      <c r="O301" s="31">
        <f t="shared" si="13"/>
        <v>1697901</v>
      </c>
      <c r="P301" s="31"/>
      <c r="Q301" s="31">
        <f t="shared" si="14"/>
        <v>242264</v>
      </c>
      <c r="R301" s="31">
        <v>137572</v>
      </c>
      <c r="S301" s="31">
        <v>379836</v>
      </c>
      <c r="T301" s="33"/>
      <c r="U301" s="33"/>
      <c r="V301" s="33"/>
      <c r="W301" s="33"/>
      <c r="X301" s="33"/>
      <c r="Y301" s="33"/>
      <c r="Z301" s="33"/>
      <c r="AA301" s="33"/>
      <c r="AB301" s="34"/>
      <c r="AC301" s="34"/>
      <c r="AD301" s="34"/>
      <c r="AE301" s="34"/>
      <c r="AF301" s="34"/>
      <c r="AG301" s="34"/>
      <c r="AH301" s="34"/>
      <c r="AI301" s="34"/>
    </row>
    <row r="302" spans="1:35">
      <c r="A302" s="32">
        <v>91111</v>
      </c>
      <c r="B302" s="30" t="s">
        <v>775</v>
      </c>
      <c r="C302" s="30">
        <v>3047101</v>
      </c>
      <c r="D302" s="31">
        <v>2769848</v>
      </c>
      <c r="E302" s="31">
        <v>0</v>
      </c>
      <c r="F302" s="31">
        <v>0</v>
      </c>
      <c r="G302" s="31">
        <v>0</v>
      </c>
      <c r="H302" s="31">
        <v>526955</v>
      </c>
      <c r="I302" s="31">
        <f t="shared" si="12"/>
        <v>526955</v>
      </c>
      <c r="J302" s="31"/>
      <c r="K302" s="31">
        <v>198603</v>
      </c>
      <c r="L302" s="31">
        <v>1029</v>
      </c>
      <c r="M302" s="31">
        <v>762804</v>
      </c>
      <c r="N302" s="31">
        <v>0</v>
      </c>
      <c r="O302" s="31">
        <f t="shared" si="13"/>
        <v>962436</v>
      </c>
      <c r="P302" s="31"/>
      <c r="Q302" s="31">
        <f t="shared" si="14"/>
        <v>137325</v>
      </c>
      <c r="R302" s="31">
        <v>105395</v>
      </c>
      <c r="S302" s="31">
        <v>242720</v>
      </c>
      <c r="T302" s="33"/>
      <c r="U302" s="33"/>
      <c r="V302" s="33"/>
      <c r="W302" s="33"/>
      <c r="X302" s="33"/>
      <c r="Y302" s="33"/>
      <c r="Z302" s="33"/>
      <c r="AA302" s="33"/>
      <c r="AB302" s="34"/>
      <c r="AC302" s="34"/>
      <c r="AD302" s="34"/>
      <c r="AE302" s="34"/>
      <c r="AF302" s="34"/>
      <c r="AG302" s="34"/>
      <c r="AH302" s="34"/>
      <c r="AI302" s="34"/>
    </row>
    <row r="303" spans="1:35">
      <c r="A303" s="32">
        <v>91151</v>
      </c>
      <c r="B303" s="30" t="s">
        <v>776</v>
      </c>
      <c r="C303" s="30">
        <v>8868324</v>
      </c>
      <c r="D303" s="31">
        <v>7606034</v>
      </c>
      <c r="E303" s="31">
        <v>0</v>
      </c>
      <c r="F303" s="31">
        <v>0</v>
      </c>
      <c r="G303" s="31">
        <v>0</v>
      </c>
      <c r="H303" s="31">
        <v>1002870</v>
      </c>
      <c r="I303" s="31">
        <f t="shared" si="12"/>
        <v>1002870</v>
      </c>
      <c r="J303" s="31"/>
      <c r="K303" s="31">
        <v>545367</v>
      </c>
      <c r="L303" s="31">
        <v>2827</v>
      </c>
      <c r="M303" s="31">
        <v>2094667</v>
      </c>
      <c r="N303" s="31">
        <v>0</v>
      </c>
      <c r="O303" s="31">
        <f t="shared" si="13"/>
        <v>2642861</v>
      </c>
      <c r="P303" s="31"/>
      <c r="Q303" s="31">
        <f t="shared" si="14"/>
        <v>377095</v>
      </c>
      <c r="R303" s="31">
        <v>200576</v>
      </c>
      <c r="S303" s="31">
        <v>577671</v>
      </c>
      <c r="T303" s="33"/>
      <c r="U303" s="33"/>
      <c r="V303" s="33"/>
      <c r="W303" s="33"/>
      <c r="X303" s="33"/>
      <c r="Y303" s="33"/>
      <c r="Z303" s="33"/>
      <c r="AA303" s="33"/>
      <c r="AB303" s="34"/>
      <c r="AC303" s="34"/>
      <c r="AD303" s="34"/>
      <c r="AE303" s="34"/>
      <c r="AF303" s="34"/>
      <c r="AG303" s="34"/>
      <c r="AH303" s="34"/>
      <c r="AI303" s="34"/>
    </row>
    <row r="304" spans="1:35">
      <c r="A304" s="32">
        <v>98101</v>
      </c>
      <c r="B304" s="30" t="s">
        <v>670</v>
      </c>
      <c r="C304" s="30">
        <v>40276690</v>
      </c>
      <c r="D304" s="31">
        <v>34160722</v>
      </c>
      <c r="E304" s="31">
        <v>0</v>
      </c>
      <c r="F304" s="31">
        <v>0</v>
      </c>
      <c r="G304" s="31">
        <v>0</v>
      </c>
      <c r="H304" s="31">
        <v>4176610</v>
      </c>
      <c r="I304" s="31">
        <f t="shared" si="12"/>
        <v>4176610</v>
      </c>
      <c r="J304" s="31"/>
      <c r="K304" s="31">
        <v>2449387</v>
      </c>
      <c r="L304" s="31">
        <v>12696</v>
      </c>
      <c r="M304" s="31">
        <v>9407707</v>
      </c>
      <c r="N304" s="31">
        <v>0</v>
      </c>
      <c r="O304" s="31">
        <f t="shared" si="13"/>
        <v>11869790</v>
      </c>
      <c r="P304" s="31"/>
      <c r="Q304" s="31">
        <f t="shared" si="14"/>
        <v>1693634</v>
      </c>
      <c r="R304" s="31">
        <v>835323</v>
      </c>
      <c r="S304" s="31">
        <v>2528957</v>
      </c>
      <c r="T304" s="33"/>
      <c r="U304" s="33"/>
      <c r="V304" s="33"/>
      <c r="W304" s="33"/>
      <c r="X304" s="33"/>
      <c r="Y304" s="33"/>
      <c r="Z304" s="33"/>
      <c r="AA304" s="33"/>
      <c r="AB304" s="34"/>
      <c r="AC304" s="34"/>
      <c r="AD304" s="34"/>
      <c r="AE304" s="34"/>
      <c r="AF304" s="34"/>
      <c r="AG304" s="34"/>
      <c r="AH304" s="34"/>
      <c r="AI304" s="34"/>
    </row>
    <row r="305" spans="1:35">
      <c r="A305" s="32">
        <v>98103</v>
      </c>
      <c r="B305" s="30" t="s">
        <v>671</v>
      </c>
      <c r="C305" s="30">
        <v>8105226</v>
      </c>
      <c r="D305" s="31">
        <v>6289173</v>
      </c>
      <c r="E305" s="31">
        <v>0</v>
      </c>
      <c r="F305" s="31">
        <v>0</v>
      </c>
      <c r="G305" s="31">
        <v>0</v>
      </c>
      <c r="H305" s="31">
        <v>218265</v>
      </c>
      <c r="I305" s="31">
        <f t="shared" si="12"/>
        <v>218265</v>
      </c>
      <c r="J305" s="31"/>
      <c r="K305" s="31">
        <v>450945</v>
      </c>
      <c r="L305" s="31">
        <v>2337</v>
      </c>
      <c r="M305" s="31">
        <v>1732010</v>
      </c>
      <c r="N305" s="31">
        <v>0</v>
      </c>
      <c r="O305" s="31">
        <f t="shared" si="13"/>
        <v>2185292</v>
      </c>
      <c r="P305" s="31"/>
      <c r="Q305" s="31">
        <f t="shared" si="14"/>
        <v>311807</v>
      </c>
      <c r="R305" s="31">
        <v>43652</v>
      </c>
      <c r="S305" s="31">
        <v>355459</v>
      </c>
      <c r="T305" s="33"/>
      <c r="U305" s="33"/>
      <c r="V305" s="33"/>
      <c r="W305" s="33"/>
      <c r="X305" s="33"/>
      <c r="Y305" s="33"/>
      <c r="Z305" s="33"/>
      <c r="AA305" s="33"/>
      <c r="AB305" s="34"/>
      <c r="AC305" s="34"/>
      <c r="AD305" s="34"/>
      <c r="AE305" s="34"/>
      <c r="AF305" s="34"/>
      <c r="AG305" s="34"/>
      <c r="AH305" s="34"/>
      <c r="AI305" s="34"/>
    </row>
    <row r="306" spans="1:35">
      <c r="A306" s="32">
        <v>98111</v>
      </c>
      <c r="B306" s="30" t="s">
        <v>777</v>
      </c>
      <c r="C306" s="30">
        <v>15328314</v>
      </c>
      <c r="D306" s="31">
        <v>12123671</v>
      </c>
      <c r="E306" s="31">
        <v>0</v>
      </c>
      <c r="F306" s="31">
        <v>0</v>
      </c>
      <c r="G306" s="31">
        <v>0</v>
      </c>
      <c r="H306" s="31">
        <v>621765</v>
      </c>
      <c r="I306" s="31">
        <f t="shared" si="12"/>
        <v>621765</v>
      </c>
      <c r="J306" s="31"/>
      <c r="K306" s="31">
        <v>869290</v>
      </c>
      <c r="L306" s="31">
        <v>4506</v>
      </c>
      <c r="M306" s="31">
        <v>3338804</v>
      </c>
      <c r="N306" s="31">
        <v>0</v>
      </c>
      <c r="O306" s="31">
        <f t="shared" si="13"/>
        <v>4212600</v>
      </c>
      <c r="P306" s="31"/>
      <c r="Q306" s="31">
        <f t="shared" si="14"/>
        <v>601072</v>
      </c>
      <c r="R306" s="31">
        <v>124349</v>
      </c>
      <c r="S306" s="31">
        <v>725421</v>
      </c>
      <c r="T306" s="33"/>
      <c r="U306" s="33"/>
      <c r="V306" s="33"/>
      <c r="W306" s="33"/>
      <c r="X306" s="33"/>
      <c r="Y306" s="33"/>
      <c r="Z306" s="33"/>
      <c r="AA306" s="33"/>
      <c r="AB306" s="34"/>
      <c r="AC306" s="34"/>
      <c r="AD306" s="34"/>
      <c r="AE306" s="34"/>
      <c r="AF306" s="34"/>
      <c r="AG306" s="34"/>
      <c r="AH306" s="34"/>
      <c r="AI306" s="34"/>
    </row>
    <row r="307" spans="1:35">
      <c r="A307" s="32">
        <v>98131</v>
      </c>
      <c r="B307" s="30" t="s">
        <v>778</v>
      </c>
      <c r="C307" s="30">
        <v>4316628</v>
      </c>
      <c r="D307" s="31">
        <v>2950894</v>
      </c>
      <c r="E307" s="31">
        <v>0</v>
      </c>
      <c r="F307" s="31">
        <v>0</v>
      </c>
      <c r="G307" s="31">
        <v>0</v>
      </c>
      <c r="H307" s="31">
        <v>0</v>
      </c>
      <c r="I307" s="31">
        <f t="shared" si="12"/>
        <v>0</v>
      </c>
      <c r="J307" s="31"/>
      <c r="K307" s="31">
        <v>211585</v>
      </c>
      <c r="L307" s="31">
        <v>1097</v>
      </c>
      <c r="M307" s="31">
        <v>812663</v>
      </c>
      <c r="N307" s="31">
        <v>327435</v>
      </c>
      <c r="O307" s="31">
        <f t="shared" si="13"/>
        <v>1352780</v>
      </c>
      <c r="P307" s="31"/>
      <c r="Q307" s="31">
        <f t="shared" si="14"/>
        <v>146301</v>
      </c>
      <c r="R307" s="31">
        <v>-65490</v>
      </c>
      <c r="S307" s="31">
        <v>80811</v>
      </c>
      <c r="T307" s="33"/>
      <c r="U307" s="33"/>
      <c r="V307" s="33"/>
      <c r="W307" s="33"/>
      <c r="X307" s="33"/>
      <c r="Y307" s="33"/>
      <c r="Z307" s="33"/>
      <c r="AA307" s="33"/>
      <c r="AB307" s="34"/>
      <c r="AC307" s="34"/>
      <c r="AD307" s="34"/>
      <c r="AE307" s="34"/>
      <c r="AF307" s="34"/>
      <c r="AG307" s="34"/>
      <c r="AH307" s="34"/>
      <c r="AI307" s="34"/>
    </row>
    <row r="308" spans="1:35">
      <c r="A308" s="32">
        <v>99401</v>
      </c>
      <c r="B308" s="30" t="s">
        <v>674</v>
      </c>
      <c r="C308" s="30">
        <v>13222163</v>
      </c>
      <c r="D308" s="31">
        <v>10959935</v>
      </c>
      <c r="E308" s="31">
        <v>0</v>
      </c>
      <c r="F308" s="31">
        <v>0</v>
      </c>
      <c r="G308" s="31">
        <v>0</v>
      </c>
      <c r="H308" s="31">
        <v>1109455</v>
      </c>
      <c r="I308" s="31">
        <f t="shared" si="12"/>
        <v>1109455</v>
      </c>
      <c r="J308" s="31"/>
      <c r="K308" s="31">
        <v>785847</v>
      </c>
      <c r="L308" s="31">
        <v>4073</v>
      </c>
      <c r="M308" s="31">
        <v>3018316</v>
      </c>
      <c r="N308" s="31">
        <v>0</v>
      </c>
      <c r="O308" s="31">
        <f t="shared" si="13"/>
        <v>3808236</v>
      </c>
      <c r="P308" s="31"/>
      <c r="Q308" s="31">
        <f t="shared" si="14"/>
        <v>543376</v>
      </c>
      <c r="R308" s="31">
        <v>221891</v>
      </c>
      <c r="S308" s="31">
        <v>765267</v>
      </c>
      <c r="T308" s="33"/>
      <c r="U308" s="33"/>
      <c r="V308" s="33"/>
      <c r="W308" s="33"/>
      <c r="X308" s="33"/>
      <c r="Y308" s="33"/>
      <c r="Z308" s="33"/>
      <c r="AA308" s="33"/>
      <c r="AB308" s="34"/>
      <c r="AC308" s="34"/>
      <c r="AD308" s="34"/>
      <c r="AE308" s="34"/>
      <c r="AF308" s="34"/>
      <c r="AG308" s="34"/>
      <c r="AH308" s="34"/>
      <c r="AI308" s="34"/>
    </row>
    <row r="309" spans="1:35">
      <c r="A309" s="32">
        <v>99521</v>
      </c>
      <c r="B309" s="30" t="s">
        <v>779</v>
      </c>
      <c r="C309" s="30">
        <v>5884069</v>
      </c>
      <c r="D309" s="31">
        <v>5058674</v>
      </c>
      <c r="E309" s="31">
        <v>0</v>
      </c>
      <c r="F309" s="31">
        <v>0</v>
      </c>
      <c r="G309" s="31">
        <v>0</v>
      </c>
      <c r="H309" s="31">
        <v>684205</v>
      </c>
      <c r="I309" s="31">
        <f t="shared" si="12"/>
        <v>684205</v>
      </c>
      <c r="J309" s="31"/>
      <c r="K309" s="31">
        <v>362716</v>
      </c>
      <c r="L309" s="31">
        <v>1880</v>
      </c>
      <c r="M309" s="31">
        <v>1393136</v>
      </c>
      <c r="N309" s="31">
        <v>0</v>
      </c>
      <c r="O309" s="31">
        <f t="shared" si="13"/>
        <v>1757732</v>
      </c>
      <c r="P309" s="31"/>
      <c r="Q309" s="31">
        <f t="shared" si="14"/>
        <v>250801</v>
      </c>
      <c r="R309" s="31">
        <v>136840</v>
      </c>
      <c r="S309" s="31">
        <v>387641</v>
      </c>
      <c r="T309" s="33"/>
      <c r="U309" s="33"/>
      <c r="V309" s="33"/>
      <c r="W309" s="33"/>
      <c r="X309" s="33"/>
      <c r="Y309" s="33"/>
      <c r="Z309" s="33"/>
      <c r="AA309" s="33"/>
      <c r="AB309" s="34"/>
      <c r="AC309" s="34"/>
      <c r="AD309" s="34"/>
      <c r="AE309" s="34"/>
      <c r="AF309" s="34"/>
      <c r="AG309" s="34"/>
      <c r="AH309" s="34"/>
      <c r="AI309" s="34"/>
    </row>
    <row r="310" spans="1:35">
      <c r="A310" s="32">
        <v>99831</v>
      </c>
      <c r="B310" s="30" t="s">
        <v>780</v>
      </c>
      <c r="C310" s="30">
        <v>749922</v>
      </c>
      <c r="D310" s="129">
        <v>771058</v>
      </c>
      <c r="E310" s="129">
        <v>0</v>
      </c>
      <c r="F310" s="129">
        <v>0</v>
      </c>
      <c r="G310" s="129">
        <v>0</v>
      </c>
      <c r="H310" s="129">
        <v>227575</v>
      </c>
      <c r="I310" s="129">
        <f t="shared" si="12"/>
        <v>227575</v>
      </c>
      <c r="J310" s="129"/>
      <c r="K310" s="129">
        <v>55286</v>
      </c>
      <c r="L310" s="129">
        <v>287</v>
      </c>
      <c r="M310" s="129">
        <v>212346</v>
      </c>
      <c r="N310" s="129">
        <v>0</v>
      </c>
      <c r="O310" s="129">
        <f t="shared" si="13"/>
        <v>267919</v>
      </c>
      <c r="P310" s="129"/>
      <c r="Q310" s="129">
        <f t="shared" si="14"/>
        <v>38228</v>
      </c>
      <c r="R310" s="129">
        <v>45512</v>
      </c>
      <c r="S310" s="129">
        <v>83740</v>
      </c>
      <c r="T310" s="33"/>
      <c r="U310" s="33"/>
      <c r="V310" s="33"/>
      <c r="W310" s="33"/>
      <c r="X310" s="33"/>
      <c r="Y310" s="33"/>
      <c r="Z310" s="33"/>
      <c r="AA310" s="33"/>
      <c r="AB310" s="34"/>
      <c r="AC310" s="34"/>
      <c r="AD310" s="34"/>
      <c r="AE310" s="34"/>
      <c r="AF310" s="34"/>
      <c r="AG310" s="34"/>
      <c r="AH310" s="34"/>
      <c r="AI310" s="34"/>
    </row>
    <row r="311" spans="1:35" ht="18" customHeight="1">
      <c r="A311" s="35"/>
      <c r="B311" s="36" t="s">
        <v>325</v>
      </c>
      <c r="C311" s="44">
        <f>SUM(C7:C310)</f>
        <v>43503399006</v>
      </c>
      <c r="D311" s="130">
        <f t="shared" ref="D311" si="15">SUM(D7:D310)</f>
        <v>32786624459</v>
      </c>
      <c r="E311" s="130">
        <v>0</v>
      </c>
      <c r="F311" s="130">
        <v>0</v>
      </c>
      <c r="G311" s="130">
        <v>0</v>
      </c>
      <c r="H311" s="130">
        <f>SUM(H7:H310)</f>
        <v>1069202810</v>
      </c>
      <c r="I311" s="31">
        <f>SUM(I7:I310)</f>
        <v>1069202810</v>
      </c>
      <c r="J311" s="31"/>
      <c r="K311" s="31">
        <f>SUM(K7:K310)</f>
        <v>2350861287</v>
      </c>
      <c r="L311" s="31">
        <f t="shared" ref="L311" si="16">SUM(L7:L310)</f>
        <v>12184938</v>
      </c>
      <c r="M311" s="31">
        <f>SUM(M7:M310)</f>
        <v>9029286691</v>
      </c>
      <c r="N311" s="31">
        <f>SUM(N7:N310)</f>
        <v>1069202771</v>
      </c>
      <c r="O311" s="31">
        <f t="shared" ref="O311" si="17">SUM(O7:O310)</f>
        <v>12461535687</v>
      </c>
      <c r="P311" s="31"/>
      <c r="Q311" s="31">
        <f t="shared" si="14"/>
        <v>1625508214</v>
      </c>
      <c r="R311" s="130">
        <f t="shared" ref="R311:S311" si="18">SUM(R7:R310)</f>
        <v>-50</v>
      </c>
      <c r="S311" s="130">
        <f t="shared" si="18"/>
        <v>1625508164</v>
      </c>
      <c r="T311" s="33"/>
      <c r="U311" s="33"/>
      <c r="V311" s="33"/>
      <c r="W311" s="33"/>
      <c r="X311" s="33"/>
      <c r="Y311" s="33"/>
      <c r="Z311" s="33"/>
      <c r="AA311" s="33"/>
    </row>
    <row r="312" spans="1:35" ht="18" customHeight="1">
      <c r="A312" s="37"/>
      <c r="B312" s="38"/>
      <c r="C312" s="38"/>
      <c r="D312" s="39"/>
      <c r="F312" s="39"/>
      <c r="G312" s="39"/>
      <c r="H312" s="39"/>
      <c r="I312" s="39"/>
      <c r="J312" s="39"/>
      <c r="K312" s="39"/>
      <c r="L312" s="39"/>
      <c r="M312" s="39"/>
      <c r="N312" s="39"/>
      <c r="O312" s="39"/>
      <c r="P312" s="39"/>
      <c r="Q312" s="131"/>
      <c r="R312" s="39"/>
      <c r="S312" s="39"/>
      <c r="T312" s="39"/>
      <c r="U312" s="39"/>
      <c r="V312" s="39"/>
      <c r="W312" s="39"/>
      <c r="X312" s="39"/>
      <c r="Y312" s="39"/>
      <c r="Z312" s="39"/>
      <c r="AA312" s="39"/>
    </row>
    <row r="313" spans="1:35" ht="18" customHeight="1"/>
    <row r="314" spans="1:35" ht="18" customHeight="1"/>
    <row r="315" spans="1:35" ht="18" customHeight="1"/>
    <row r="316" spans="1:35" ht="18" hidden="1" customHeight="1">
      <c r="B316" s="30" t="s">
        <v>677</v>
      </c>
      <c r="C316" s="29" t="s">
        <v>361</v>
      </c>
    </row>
    <row r="317" spans="1:35" ht="18" hidden="1" customHeight="1">
      <c r="B317" s="30" t="s">
        <v>509</v>
      </c>
      <c r="C317" s="32">
        <v>33501</v>
      </c>
    </row>
    <row r="318" spans="1:35" ht="18" hidden="1" customHeight="1">
      <c r="B318" s="30" t="s">
        <v>571</v>
      </c>
      <c r="C318" s="32">
        <v>36301</v>
      </c>
    </row>
    <row r="319" spans="1:35" ht="18" hidden="1" customHeight="1">
      <c r="B319" s="30" t="s">
        <v>379</v>
      </c>
      <c r="C319" s="32">
        <v>10800</v>
      </c>
      <c r="S319" s="42"/>
    </row>
    <row r="320" spans="1:35" ht="18" hidden="1" customHeight="1">
      <c r="B320" s="30" t="s">
        <v>433</v>
      </c>
      <c r="C320" s="32">
        <v>30105</v>
      </c>
    </row>
    <row r="321" spans="2:19" ht="18" hidden="1" customHeight="1">
      <c r="B321" s="30" t="s">
        <v>429</v>
      </c>
      <c r="C321" s="32">
        <v>30100</v>
      </c>
    </row>
    <row r="322" spans="2:19" ht="18" hidden="1" customHeight="1">
      <c r="B322" s="30" t="s">
        <v>434</v>
      </c>
      <c r="C322" s="32">
        <v>30200</v>
      </c>
    </row>
    <row r="323" spans="2:19" ht="18" hidden="1" customHeight="1">
      <c r="B323" s="30" t="s">
        <v>435</v>
      </c>
      <c r="C323" s="32">
        <v>30300</v>
      </c>
    </row>
    <row r="324" spans="2:19" ht="18" hidden="1" customHeight="1">
      <c r="B324" s="30" t="s">
        <v>533</v>
      </c>
      <c r="C324" s="32">
        <v>34901</v>
      </c>
    </row>
    <row r="325" spans="2:19" ht="18" hidden="1" customHeight="1">
      <c r="B325" s="30" t="s">
        <v>436</v>
      </c>
      <c r="C325" s="32">
        <v>30400</v>
      </c>
    </row>
    <row r="326" spans="2:19" ht="18" hidden="1" customHeight="1">
      <c r="B326" s="30" t="s">
        <v>408</v>
      </c>
      <c r="C326" s="32">
        <v>20100</v>
      </c>
    </row>
    <row r="327" spans="2:19" ht="18" hidden="1" customHeight="1">
      <c r="B327" s="30" t="s">
        <v>590</v>
      </c>
      <c r="C327" s="32">
        <v>36901</v>
      </c>
      <c r="S327" s="42"/>
    </row>
    <row r="328" spans="2:19" ht="18" hidden="1" customHeight="1">
      <c r="B328" s="30" t="s">
        <v>506</v>
      </c>
      <c r="C328" s="32">
        <v>33402</v>
      </c>
      <c r="S328" s="43"/>
    </row>
    <row r="329" spans="2:19" ht="18" hidden="1" customHeight="1">
      <c r="B329" s="30" t="s">
        <v>438</v>
      </c>
      <c r="C329" s="32">
        <v>30500</v>
      </c>
      <c r="S329" s="42"/>
    </row>
    <row r="330" spans="2:19" ht="18" hidden="1" customHeight="1">
      <c r="B330" s="30" t="s">
        <v>605</v>
      </c>
      <c r="C330" s="32">
        <v>37610</v>
      </c>
    </row>
    <row r="331" spans="2:19" ht="18" hidden="1" customHeight="1">
      <c r="B331" s="30" t="s">
        <v>452</v>
      </c>
      <c r="C331" s="32">
        <v>31110</v>
      </c>
    </row>
    <row r="332" spans="2:19" ht="18" hidden="1" customHeight="1">
      <c r="B332" s="30" t="s">
        <v>451</v>
      </c>
      <c r="C332" s="32">
        <v>31105</v>
      </c>
    </row>
    <row r="333" spans="2:19" ht="18" hidden="1" customHeight="1">
      <c r="B333" s="30" t="s">
        <v>439</v>
      </c>
      <c r="C333" s="32">
        <v>30600</v>
      </c>
    </row>
    <row r="334" spans="2:19" ht="18" hidden="1" customHeight="1">
      <c r="B334" s="30" t="s">
        <v>402</v>
      </c>
      <c r="C334" s="32">
        <v>18600</v>
      </c>
    </row>
    <row r="335" spans="2:19" ht="18" hidden="1" customHeight="1">
      <c r="B335" s="30" t="s">
        <v>499</v>
      </c>
      <c r="C335" s="32">
        <v>33206</v>
      </c>
    </row>
    <row r="336" spans="2:19" ht="18" hidden="1" customHeight="1">
      <c r="B336" s="30" t="s">
        <v>442</v>
      </c>
      <c r="C336" s="32">
        <v>30705</v>
      </c>
    </row>
    <row r="337" spans="2:35" ht="18" hidden="1" customHeight="1">
      <c r="B337" s="30" t="s">
        <v>441</v>
      </c>
      <c r="C337" s="32">
        <v>30700</v>
      </c>
    </row>
    <row r="338" spans="2:35" s="41" customFormat="1" ht="18" hidden="1" customHeight="1">
      <c r="B338" s="30" t="s">
        <v>443</v>
      </c>
      <c r="C338" s="32">
        <v>30800</v>
      </c>
      <c r="E338" s="40"/>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row>
    <row r="339" spans="2:35" s="41" customFormat="1" ht="18" hidden="1" customHeight="1">
      <c r="B339" s="30" t="s">
        <v>612</v>
      </c>
      <c r="C339" s="32">
        <v>37901</v>
      </c>
      <c r="E339" s="40"/>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row>
    <row r="340" spans="2:35" s="41" customFormat="1" ht="18" hidden="1" customHeight="1">
      <c r="B340" s="30" t="s">
        <v>445</v>
      </c>
      <c r="C340" s="32">
        <v>30905</v>
      </c>
      <c r="E340" s="40"/>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row>
    <row r="341" spans="2:35" s="41" customFormat="1" ht="18" hidden="1" customHeight="1">
      <c r="B341" s="30" t="s">
        <v>666</v>
      </c>
      <c r="C341" s="32">
        <v>90901</v>
      </c>
      <c r="E341" s="40"/>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row>
    <row r="342" spans="2:35" s="41" customFormat="1" ht="18" hidden="1" customHeight="1">
      <c r="B342" s="30" t="s">
        <v>444</v>
      </c>
      <c r="C342" s="32">
        <v>30900</v>
      </c>
      <c r="E342" s="40"/>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row>
    <row r="343" spans="2:35" s="41" customFormat="1" ht="18" hidden="1" customHeight="1">
      <c r="B343" s="30" t="s">
        <v>527</v>
      </c>
      <c r="C343" s="32">
        <v>34505</v>
      </c>
      <c r="E343" s="40"/>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row>
    <row r="344" spans="2:35" s="41" customFormat="1" ht="18" hidden="1" customHeight="1">
      <c r="B344" s="30" t="s">
        <v>635</v>
      </c>
      <c r="C344" s="32">
        <v>38801</v>
      </c>
      <c r="E344" s="40"/>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row>
    <row r="345" spans="2:35" s="41" customFormat="1" ht="18" hidden="1" customHeight="1">
      <c r="B345" s="30" t="s">
        <v>627</v>
      </c>
      <c r="C345" s="32">
        <v>38601</v>
      </c>
      <c r="E345" s="40"/>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row>
    <row r="346" spans="2:35" s="41" customFormat="1" ht="18" hidden="1" customHeight="1">
      <c r="B346" s="30" t="s">
        <v>447</v>
      </c>
      <c r="C346" s="32">
        <v>31005</v>
      </c>
      <c r="E346" s="40"/>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row>
    <row r="347" spans="2:35" s="41" customFormat="1" ht="18" hidden="1" customHeight="1">
      <c r="B347" s="30" t="s">
        <v>446</v>
      </c>
      <c r="C347" s="32">
        <v>31000</v>
      </c>
      <c r="E347" s="40"/>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row>
    <row r="348" spans="2:35" s="41" customFormat="1" ht="18" hidden="1" customHeight="1">
      <c r="B348" s="30" t="s">
        <v>448</v>
      </c>
      <c r="C348" s="32">
        <v>31100</v>
      </c>
      <c r="E348" s="40"/>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row>
    <row r="349" spans="2:35" s="41" customFormat="1" ht="18" hidden="1" customHeight="1">
      <c r="B349" s="30" t="s">
        <v>453</v>
      </c>
      <c r="C349" s="32">
        <v>31200</v>
      </c>
      <c r="E349" s="40"/>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row>
    <row r="350" spans="2:35" s="41" customFormat="1" ht="18" hidden="1" customHeight="1">
      <c r="B350" s="30" t="s">
        <v>455</v>
      </c>
      <c r="C350" s="32">
        <v>31300</v>
      </c>
      <c r="E350" s="40"/>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row>
    <row r="351" spans="2:35" s="41" customFormat="1" ht="18" hidden="1" customHeight="1">
      <c r="B351" s="30" t="s">
        <v>459</v>
      </c>
      <c r="C351" s="32">
        <v>31405</v>
      </c>
      <c r="E351" s="40"/>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row>
    <row r="352" spans="2:35" s="41" customFormat="1" ht="18" hidden="1" customHeight="1">
      <c r="B352" s="30" t="s">
        <v>458</v>
      </c>
      <c r="C352" s="32">
        <v>31400</v>
      </c>
      <c r="E352" s="40"/>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row>
    <row r="353" spans="2:35" s="41" customFormat="1" ht="18" hidden="1" customHeight="1">
      <c r="B353" s="30" t="s">
        <v>460</v>
      </c>
      <c r="C353" s="32">
        <v>31500</v>
      </c>
      <c r="E353" s="40"/>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row>
    <row r="354" spans="2:35" s="41" customFormat="1" ht="18" hidden="1" customHeight="1">
      <c r="B354" s="30" t="s">
        <v>578</v>
      </c>
      <c r="C354" s="32">
        <v>36501</v>
      </c>
      <c r="E354" s="40"/>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row>
    <row r="355" spans="2:35" s="41" customFormat="1" ht="17.25" hidden="1" customHeight="1">
      <c r="B355" s="30" t="s">
        <v>580</v>
      </c>
      <c r="C355" s="32">
        <v>36505</v>
      </c>
      <c r="E355" s="40"/>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row>
    <row r="356" spans="2:35" s="41" customFormat="1" ht="18" hidden="1" customHeight="1">
      <c r="B356" s="30" t="s">
        <v>456</v>
      </c>
      <c r="C356" s="32">
        <v>31301</v>
      </c>
      <c r="E356" s="40"/>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row>
    <row r="357" spans="2:35" s="41" customFormat="1" ht="18" hidden="1" customHeight="1">
      <c r="B357" s="30" t="s">
        <v>462</v>
      </c>
      <c r="C357" s="32">
        <v>31605</v>
      </c>
      <c r="E357" s="40"/>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row>
    <row r="358" spans="2:35" s="41" customFormat="1" ht="18" hidden="1" customHeight="1">
      <c r="B358" s="30" t="s">
        <v>461</v>
      </c>
      <c r="C358" s="32">
        <v>31600</v>
      </c>
      <c r="E358" s="40"/>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row>
    <row r="359" spans="2:35" s="41" customFormat="1" ht="18" hidden="1" customHeight="1">
      <c r="B359" s="30" t="s">
        <v>646</v>
      </c>
      <c r="C359" s="32">
        <v>39209</v>
      </c>
      <c r="E359" s="40"/>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row>
    <row r="360" spans="2:35" s="41" customFormat="1" ht="18" hidden="1" customHeight="1">
      <c r="B360" s="30" t="s">
        <v>463</v>
      </c>
      <c r="C360" s="32">
        <v>31700</v>
      </c>
      <c r="E360" s="40"/>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row>
    <row r="361" spans="2:35" s="41" customFormat="1" ht="18" hidden="1" customHeight="1">
      <c r="B361" s="30" t="s">
        <v>464</v>
      </c>
      <c r="C361" s="32">
        <v>31800</v>
      </c>
      <c r="E361" s="40"/>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row>
    <row r="362" spans="2:35" s="41" customFormat="1" ht="18" hidden="1" customHeight="1">
      <c r="B362" s="30" t="s">
        <v>465</v>
      </c>
      <c r="C362" s="32">
        <v>31805</v>
      </c>
      <c r="E362" s="40"/>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row>
    <row r="363" spans="2:35" s="41" customFormat="1" ht="18" hidden="1" customHeight="1">
      <c r="B363" s="30" t="s">
        <v>544</v>
      </c>
      <c r="C363" s="32">
        <v>35305</v>
      </c>
      <c r="E363" s="40"/>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row>
    <row r="364" spans="2:35" s="41" customFormat="1" ht="18" hidden="1" customHeight="1">
      <c r="B364" s="30" t="s">
        <v>495</v>
      </c>
      <c r="C364" s="32">
        <v>33202</v>
      </c>
      <c r="E364" s="40"/>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row>
    <row r="365" spans="2:35" s="41" customFormat="1" ht="18" hidden="1" customHeight="1">
      <c r="B365" s="30" t="s">
        <v>560</v>
      </c>
      <c r="C365" s="32">
        <v>36005</v>
      </c>
      <c r="E365" s="40"/>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row>
    <row r="366" spans="2:35" s="41" customFormat="1" ht="18" hidden="1" customHeight="1">
      <c r="B366" s="30" t="s">
        <v>588</v>
      </c>
      <c r="C366" s="32">
        <v>36810</v>
      </c>
      <c r="E366" s="40"/>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row>
    <row r="367" spans="2:35" s="41" customFormat="1" ht="18" hidden="1" customHeight="1">
      <c r="B367" s="30" t="s">
        <v>564</v>
      </c>
      <c r="C367" s="32">
        <v>36009</v>
      </c>
      <c r="E367" s="40"/>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c r="AH367" s="17"/>
      <c r="AI367" s="17"/>
    </row>
    <row r="368" spans="2:35" s="41" customFormat="1" ht="18" hidden="1" customHeight="1">
      <c r="B368" s="30" t="s">
        <v>555</v>
      </c>
      <c r="C368" s="32">
        <v>36000</v>
      </c>
      <c r="E368" s="40"/>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row>
    <row r="369" spans="2:35" s="41" customFormat="1" ht="18" hidden="1" customHeight="1">
      <c r="B369" s="30" t="s">
        <v>468</v>
      </c>
      <c r="C369" s="32">
        <v>31900</v>
      </c>
      <c r="E369" s="40"/>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row>
    <row r="370" spans="2:35" s="41" customFormat="1" ht="18" hidden="1" customHeight="1">
      <c r="B370" s="30" t="s">
        <v>469</v>
      </c>
      <c r="C370" s="32">
        <v>32000</v>
      </c>
      <c r="E370" s="40"/>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row>
    <row r="371" spans="2:35" s="41" customFormat="1" ht="18" hidden="1" customHeight="1">
      <c r="B371" s="30" t="s">
        <v>546</v>
      </c>
      <c r="C371" s="32">
        <v>35401</v>
      </c>
      <c r="E371" s="40"/>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row>
    <row r="372" spans="2:35" s="41" customFormat="1" ht="18" hidden="1" customHeight="1">
      <c r="B372" s="30" t="s">
        <v>472</v>
      </c>
      <c r="C372" s="32">
        <v>32200</v>
      </c>
      <c r="E372" s="40"/>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row>
    <row r="373" spans="2:35" s="41" customFormat="1" ht="18" hidden="1" customHeight="1">
      <c r="B373" s="30" t="s">
        <v>473</v>
      </c>
      <c r="C373" s="32">
        <v>32300</v>
      </c>
      <c r="E373" s="40"/>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row>
    <row r="374" spans="2:35" s="41" customFormat="1" ht="18" hidden="1" customHeight="1">
      <c r="B374" s="30" t="s">
        <v>474</v>
      </c>
      <c r="C374" s="32">
        <v>32305</v>
      </c>
      <c r="E374" s="40"/>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row>
    <row r="375" spans="2:35" s="41" customFormat="1" ht="18" hidden="1" customHeight="1">
      <c r="B375" s="30" t="s">
        <v>620</v>
      </c>
      <c r="C375" s="32">
        <v>38210</v>
      </c>
      <c r="E375" s="40"/>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row>
    <row r="376" spans="2:35" s="41" customFormat="1" ht="18" hidden="1" customHeight="1">
      <c r="B376" s="30" t="s">
        <v>430</v>
      </c>
      <c r="C376" s="32">
        <v>30102</v>
      </c>
      <c r="E376" s="40"/>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row>
    <row r="377" spans="2:35" s="41" customFormat="1" ht="18" hidden="1" customHeight="1">
      <c r="B377" s="30" t="s">
        <v>585</v>
      </c>
      <c r="C377" s="32">
        <v>36705</v>
      </c>
      <c r="E377" s="40"/>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row>
    <row r="378" spans="2:35" s="41" customFormat="1" ht="18" hidden="1" customHeight="1">
      <c r="B378" s="30" t="s">
        <v>593</v>
      </c>
      <c r="C378" s="32">
        <v>37005</v>
      </c>
      <c r="E378" s="40"/>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row>
    <row r="379" spans="2:35" s="41" customFormat="1" ht="18" hidden="1" customHeight="1">
      <c r="B379" s="30" t="s">
        <v>475</v>
      </c>
      <c r="C379" s="32">
        <v>32400</v>
      </c>
      <c r="E379" s="40"/>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row>
    <row r="380" spans="2:35" s="41" customFormat="1" ht="18" hidden="1" customHeight="1">
      <c r="B380" s="30" t="s">
        <v>556</v>
      </c>
      <c r="C380" s="32">
        <v>36001</v>
      </c>
      <c r="E380" s="40"/>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row>
    <row r="381" spans="2:35" s="41" customFormat="1" ht="18" hidden="1" customHeight="1">
      <c r="B381" s="30" t="s">
        <v>406</v>
      </c>
      <c r="C381" s="32">
        <v>19005</v>
      </c>
      <c r="E381" s="40"/>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row>
    <row r="382" spans="2:35" s="41" customFormat="1" ht="18" hidden="1" customHeight="1">
      <c r="B382" s="30" t="s">
        <v>558</v>
      </c>
      <c r="C382" s="32">
        <v>36003</v>
      </c>
      <c r="E382" s="40"/>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row>
    <row r="383" spans="2:35" s="41" customFormat="1" ht="18" hidden="1" customHeight="1">
      <c r="B383" s="30" t="s">
        <v>661</v>
      </c>
      <c r="C383" s="32">
        <v>40000</v>
      </c>
      <c r="E383" s="40"/>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row>
    <row r="384" spans="2:35" s="41" customFormat="1" ht="18" hidden="1" customHeight="1">
      <c r="B384" s="30" t="s">
        <v>491</v>
      </c>
      <c r="C384" s="32">
        <v>33027</v>
      </c>
      <c r="E384" s="40"/>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row>
    <row r="385" spans="2:35" s="41" customFormat="1" ht="18" hidden="1" customHeight="1">
      <c r="B385" s="30" t="s">
        <v>559</v>
      </c>
      <c r="C385" s="32">
        <v>36004</v>
      </c>
      <c r="E385" s="40"/>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row>
    <row r="386" spans="2:35" s="41" customFormat="1" ht="18" hidden="1" customHeight="1">
      <c r="B386" s="30" t="s">
        <v>479</v>
      </c>
      <c r="C386" s="32">
        <v>32505</v>
      </c>
      <c r="E386" s="40"/>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row>
    <row r="387" spans="2:35" s="41" customFormat="1" ht="18" hidden="1" customHeight="1">
      <c r="B387" s="30" t="s">
        <v>480</v>
      </c>
      <c r="C387" s="32">
        <v>32600</v>
      </c>
      <c r="E387" s="40"/>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row>
    <row r="388" spans="2:35" s="41" customFormat="1" ht="18" hidden="1" customHeight="1">
      <c r="B388" s="30" t="s">
        <v>482</v>
      </c>
      <c r="C388" s="32">
        <v>32700</v>
      </c>
      <c r="E388" s="40"/>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row>
    <row r="389" spans="2:35" s="41" customFormat="1" ht="18" hidden="1" customHeight="1">
      <c r="B389" s="30" t="s">
        <v>483</v>
      </c>
      <c r="C389" s="32">
        <v>32800</v>
      </c>
      <c r="E389" s="40"/>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row>
    <row r="390" spans="2:35" s="41" customFormat="1" ht="18" hidden="1" customHeight="1">
      <c r="B390" s="30" t="s">
        <v>486</v>
      </c>
      <c r="C390" s="32">
        <v>32905</v>
      </c>
      <c r="E390" s="40"/>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row>
    <row r="391" spans="2:35" s="41" customFormat="1" ht="18" hidden="1" customHeight="1">
      <c r="B391" s="30" t="s">
        <v>484</v>
      </c>
      <c r="C391" s="32">
        <v>32900</v>
      </c>
      <c r="E391" s="40"/>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row>
    <row r="392" spans="2:35" s="41" customFormat="1" ht="18" hidden="1" customHeight="1">
      <c r="B392" s="30" t="s">
        <v>489</v>
      </c>
      <c r="C392" s="32">
        <v>33000</v>
      </c>
      <c r="E392" s="40"/>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row>
    <row r="393" spans="2:35" s="41" customFormat="1" ht="18" hidden="1" customHeight="1">
      <c r="B393" s="30" t="s">
        <v>381</v>
      </c>
      <c r="C393" s="32">
        <v>10900</v>
      </c>
      <c r="E393" s="40"/>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row>
    <row r="394" spans="2:35" s="41" customFormat="1" ht="18" hidden="1" customHeight="1">
      <c r="B394" s="30" t="s">
        <v>401</v>
      </c>
      <c r="C394" s="32">
        <v>18400</v>
      </c>
      <c r="E394" s="40"/>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row>
    <row r="395" spans="2:35" s="41" customFormat="1" ht="18" hidden="1" customHeight="1">
      <c r="B395" s="30" t="s">
        <v>394</v>
      </c>
      <c r="C395" s="32">
        <v>12510</v>
      </c>
      <c r="E395" s="40"/>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row>
    <row r="396" spans="2:35" s="41" customFormat="1" ht="18" hidden="1" customHeight="1">
      <c r="B396" s="30" t="s">
        <v>378</v>
      </c>
      <c r="C396" s="32">
        <v>10700</v>
      </c>
      <c r="E396" s="40"/>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row>
    <row r="397" spans="2:35" s="41" customFormat="1" ht="18" hidden="1" customHeight="1">
      <c r="B397" s="30" t="s">
        <v>376</v>
      </c>
      <c r="C397" s="32">
        <v>10400</v>
      </c>
      <c r="E397" s="40"/>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row>
    <row r="398" spans="2:35" s="41" customFormat="1" ht="18" hidden="1" customHeight="1">
      <c r="B398" s="30" t="s">
        <v>424</v>
      </c>
      <c r="C398" s="32">
        <v>22000</v>
      </c>
      <c r="E398" s="40"/>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row>
    <row r="399" spans="2:35" s="41" customFormat="1" ht="18" hidden="1" customHeight="1">
      <c r="B399" s="30" t="s">
        <v>407</v>
      </c>
      <c r="C399" s="32">
        <v>19100</v>
      </c>
      <c r="E399" s="40"/>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row>
    <row r="400" spans="2:35" s="41" customFormat="1" ht="18" hidden="1" customHeight="1">
      <c r="B400" s="30" t="s">
        <v>492</v>
      </c>
      <c r="C400" s="32">
        <v>33100</v>
      </c>
      <c r="E400" s="40"/>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row>
    <row r="401" spans="2:35" s="41" customFormat="1" ht="18" hidden="1" customHeight="1">
      <c r="B401" s="30" t="s">
        <v>494</v>
      </c>
      <c r="C401" s="32">
        <v>33200</v>
      </c>
      <c r="E401" s="40"/>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row>
    <row r="402" spans="2:35" s="41" customFormat="1" ht="18" hidden="1" customHeight="1">
      <c r="B402" s="30" t="s">
        <v>498</v>
      </c>
      <c r="C402" s="32">
        <v>33205</v>
      </c>
      <c r="E402" s="40"/>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row>
    <row r="403" spans="2:35" s="41" customFormat="1" ht="18" hidden="1" customHeight="1">
      <c r="B403" s="30" t="s">
        <v>410</v>
      </c>
      <c r="C403" s="32">
        <v>20300</v>
      </c>
      <c r="E403" s="40"/>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row>
    <row r="404" spans="2:35" s="41" customFormat="1" ht="18" hidden="1" customHeight="1">
      <c r="B404" s="30" t="s">
        <v>645</v>
      </c>
      <c r="C404" s="32">
        <v>39208</v>
      </c>
      <c r="E404" s="40"/>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row>
    <row r="405" spans="2:35" s="41" customFormat="1" ht="18" hidden="1" customHeight="1">
      <c r="B405" s="30" t="s">
        <v>471</v>
      </c>
      <c r="C405" s="32">
        <v>32100</v>
      </c>
      <c r="E405" s="40"/>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row>
    <row r="406" spans="2:35" s="41" customFormat="1" ht="18" hidden="1" customHeight="1">
      <c r="B406" s="30" t="s">
        <v>503</v>
      </c>
      <c r="C406" s="32">
        <v>33300</v>
      </c>
      <c r="E406" s="40"/>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row>
    <row r="407" spans="2:35" s="41" customFormat="1" ht="18" hidden="1" customHeight="1">
      <c r="B407" s="30" t="s">
        <v>504</v>
      </c>
      <c r="C407" s="32">
        <v>33305</v>
      </c>
      <c r="E407" s="40"/>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row>
    <row r="408" spans="2:35" s="41" customFormat="1" ht="18" hidden="1" customHeight="1">
      <c r="B408" s="30" t="s">
        <v>592</v>
      </c>
      <c r="C408" s="32">
        <v>37000</v>
      </c>
      <c r="E408" s="40"/>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row>
    <row r="409" spans="2:35" s="41" customFormat="1" ht="18" hidden="1" customHeight="1">
      <c r="B409" s="30" t="s">
        <v>411</v>
      </c>
      <c r="C409" s="32">
        <v>20400</v>
      </c>
      <c r="E409" s="40"/>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row>
    <row r="410" spans="2:35" s="41" customFormat="1" ht="18" hidden="1" customHeight="1">
      <c r="B410" s="30" t="s">
        <v>631</v>
      </c>
      <c r="C410" s="32">
        <v>38620</v>
      </c>
      <c r="E410" s="40"/>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row>
    <row r="411" spans="2:35" s="41" customFormat="1" ht="18" hidden="1" customHeight="1">
      <c r="B411" s="30" t="s">
        <v>642</v>
      </c>
      <c r="C411" s="32">
        <v>39201</v>
      </c>
      <c r="E411" s="40"/>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row>
    <row r="412" spans="2:35" s="41" customFormat="1" ht="18" hidden="1" customHeight="1">
      <c r="B412" s="30" t="s">
        <v>386</v>
      </c>
      <c r="C412" s="32">
        <v>11300</v>
      </c>
      <c r="E412" s="40"/>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row>
    <row r="413" spans="2:35" s="41" customFormat="1" ht="18" hidden="1" customHeight="1">
      <c r="B413" s="30" t="s">
        <v>450</v>
      </c>
      <c r="C413" s="32">
        <v>31102</v>
      </c>
      <c r="E413" s="40"/>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row>
    <row r="414" spans="2:35" s="41" customFormat="1" ht="18" hidden="1" customHeight="1">
      <c r="B414" s="30" t="s">
        <v>449</v>
      </c>
      <c r="C414" s="32">
        <v>31101</v>
      </c>
      <c r="E414" s="40"/>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row>
    <row r="415" spans="2:35" s="41" customFormat="1" ht="18" hidden="1" customHeight="1">
      <c r="B415" s="30" t="s">
        <v>412</v>
      </c>
      <c r="C415" s="32">
        <v>20600</v>
      </c>
      <c r="E415" s="40"/>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row>
    <row r="416" spans="2:35" s="41" customFormat="1" ht="18" hidden="1" customHeight="1">
      <c r="B416" s="30" t="s">
        <v>481</v>
      </c>
      <c r="C416" s="32">
        <v>32605</v>
      </c>
      <c r="E416" s="40"/>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row>
    <row r="417" spans="2:35" s="41" customFormat="1" ht="18" hidden="1" customHeight="1">
      <c r="B417" s="30" t="s">
        <v>574</v>
      </c>
      <c r="C417" s="32">
        <v>36310</v>
      </c>
      <c r="E417" s="40"/>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row>
    <row r="418" spans="2:35" s="41" customFormat="1" ht="18" hidden="1" customHeight="1">
      <c r="B418" s="30" t="s">
        <v>507</v>
      </c>
      <c r="C418" s="32">
        <v>33405</v>
      </c>
      <c r="E418" s="40"/>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row>
    <row r="419" spans="2:35" s="41" customFormat="1" ht="18" hidden="1" customHeight="1">
      <c r="B419" s="30" t="s">
        <v>508</v>
      </c>
      <c r="C419" s="32">
        <v>33500</v>
      </c>
      <c r="E419" s="40"/>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row>
    <row r="420" spans="2:35" s="41" customFormat="1" ht="18" hidden="1" customHeight="1">
      <c r="B420" s="30" t="s">
        <v>511</v>
      </c>
      <c r="C420" s="32">
        <v>33605</v>
      </c>
      <c r="E420" s="40"/>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row>
    <row r="421" spans="2:35" s="41" customFormat="1" ht="18" hidden="1" customHeight="1">
      <c r="B421" s="30" t="s">
        <v>582</v>
      </c>
      <c r="C421" s="32">
        <v>36601</v>
      </c>
      <c r="E421" s="40"/>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row>
    <row r="422" spans="2:35" s="41" customFormat="1" ht="18" hidden="1" customHeight="1">
      <c r="B422" s="30" t="s">
        <v>510</v>
      </c>
      <c r="C422" s="32">
        <v>33600</v>
      </c>
      <c r="E422" s="40"/>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row>
    <row r="423" spans="2:35" s="41" customFormat="1" ht="18" hidden="1" customHeight="1">
      <c r="B423" s="30" t="s">
        <v>512</v>
      </c>
      <c r="C423" s="32">
        <v>33700</v>
      </c>
      <c r="E423" s="40"/>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row>
    <row r="424" spans="2:35" s="41" customFormat="1" ht="18" hidden="1" customHeight="1">
      <c r="B424" s="30" t="s">
        <v>392</v>
      </c>
      <c r="C424" s="32">
        <v>12160</v>
      </c>
      <c r="E424" s="40"/>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row>
    <row r="425" spans="2:35" s="41" customFormat="1" ht="18" hidden="1" customHeight="1">
      <c r="B425" s="30" t="s">
        <v>390</v>
      </c>
      <c r="C425" s="32">
        <v>12100</v>
      </c>
      <c r="E425" s="40"/>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row>
    <row r="426" spans="2:35" s="41" customFormat="1" ht="18" hidden="1" customHeight="1">
      <c r="B426" s="30" t="s">
        <v>513</v>
      </c>
      <c r="C426" s="32">
        <v>33800</v>
      </c>
      <c r="E426" s="40"/>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row>
    <row r="427" spans="2:35" s="41" customFormat="1" ht="18" hidden="1" customHeight="1">
      <c r="B427" s="30" t="s">
        <v>440</v>
      </c>
      <c r="C427" s="32">
        <v>30601</v>
      </c>
      <c r="E427" s="40"/>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row>
    <row r="428" spans="2:35" s="41" customFormat="1" ht="18" hidden="1" customHeight="1">
      <c r="B428" s="30" t="s">
        <v>514</v>
      </c>
      <c r="C428" s="32">
        <v>33900</v>
      </c>
      <c r="E428" s="40"/>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row>
    <row r="429" spans="2:35" s="41" customFormat="1" ht="18" hidden="1" customHeight="1">
      <c r="B429" s="30" t="s">
        <v>623</v>
      </c>
      <c r="C429" s="32">
        <v>38402</v>
      </c>
      <c r="E429" s="40"/>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row>
    <row r="430" spans="2:35" s="41" customFormat="1" ht="18" hidden="1" customHeight="1">
      <c r="B430" s="30" t="s">
        <v>515</v>
      </c>
      <c r="C430" s="32">
        <v>34000</v>
      </c>
      <c r="E430" s="40"/>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row>
    <row r="431" spans="2:35" s="41" customFormat="1" ht="18" hidden="1" customHeight="1">
      <c r="B431" s="30" t="s">
        <v>516</v>
      </c>
      <c r="C431" s="32">
        <v>34100</v>
      </c>
      <c r="E431" s="40"/>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c r="AH431" s="17"/>
      <c r="AI431" s="17"/>
    </row>
    <row r="432" spans="2:35" s="41" customFormat="1" ht="18" hidden="1" customHeight="1">
      <c r="B432" s="30" t="s">
        <v>517</v>
      </c>
      <c r="C432" s="32">
        <v>34105</v>
      </c>
      <c r="E432" s="40"/>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c r="AH432" s="17"/>
      <c r="AI432" s="17"/>
    </row>
    <row r="433" spans="2:3" hidden="1">
      <c r="B433" s="30" t="s">
        <v>519</v>
      </c>
      <c r="C433" s="32">
        <v>34205</v>
      </c>
    </row>
    <row r="434" spans="2:3" hidden="1">
      <c r="B434" s="30" t="s">
        <v>518</v>
      </c>
      <c r="C434" s="32">
        <v>34200</v>
      </c>
    </row>
    <row r="435" spans="2:3" hidden="1">
      <c r="B435" s="30" t="s">
        <v>648</v>
      </c>
      <c r="C435" s="32">
        <v>39301</v>
      </c>
    </row>
    <row r="436" spans="2:3" hidden="1">
      <c r="B436" s="30" t="s">
        <v>522</v>
      </c>
      <c r="C436" s="32">
        <v>34300</v>
      </c>
    </row>
    <row r="437" spans="2:3" hidden="1">
      <c r="B437" s="30" t="s">
        <v>523</v>
      </c>
      <c r="C437" s="32">
        <v>34400</v>
      </c>
    </row>
    <row r="438" spans="2:3" hidden="1">
      <c r="B438" s="30" t="s">
        <v>524</v>
      </c>
      <c r="C438" s="32">
        <v>34405</v>
      </c>
    </row>
    <row r="439" spans="2:3" hidden="1">
      <c r="B439" s="30" t="s">
        <v>393</v>
      </c>
      <c r="C439" s="32">
        <v>12220</v>
      </c>
    </row>
    <row r="440" spans="2:3" hidden="1">
      <c r="B440" s="30" t="s">
        <v>496</v>
      </c>
      <c r="C440" s="32">
        <v>33203</v>
      </c>
    </row>
    <row r="441" spans="2:3" hidden="1">
      <c r="B441" s="30" t="s">
        <v>650</v>
      </c>
      <c r="C441" s="32">
        <v>39401</v>
      </c>
    </row>
    <row r="442" spans="2:3" hidden="1">
      <c r="B442" s="30" t="s">
        <v>525</v>
      </c>
      <c r="C442" s="32">
        <v>34500</v>
      </c>
    </row>
    <row r="443" spans="2:3" hidden="1">
      <c r="B443" s="30" t="s">
        <v>528</v>
      </c>
      <c r="C443" s="32">
        <v>34600</v>
      </c>
    </row>
    <row r="444" spans="2:3" hidden="1">
      <c r="B444" s="30" t="s">
        <v>466</v>
      </c>
      <c r="C444" s="32">
        <v>31810</v>
      </c>
    </row>
    <row r="445" spans="2:3" hidden="1">
      <c r="B445" s="30" t="s">
        <v>662</v>
      </c>
      <c r="C445" s="32">
        <v>51000</v>
      </c>
    </row>
    <row r="446" spans="2:3" hidden="1">
      <c r="B446" s="30" t="s">
        <v>530</v>
      </c>
      <c r="C446" s="32">
        <v>34700</v>
      </c>
    </row>
    <row r="447" spans="2:3" hidden="1">
      <c r="B447" s="30" t="s">
        <v>531</v>
      </c>
      <c r="C447" s="32">
        <v>34800</v>
      </c>
    </row>
    <row r="448" spans="2:3" hidden="1">
      <c r="B448" s="30" t="s">
        <v>383</v>
      </c>
      <c r="C448" s="32">
        <v>10930</v>
      </c>
    </row>
    <row r="449" spans="2:3" hidden="1">
      <c r="B449" s="30" t="s">
        <v>395</v>
      </c>
      <c r="C449" s="32">
        <v>12600</v>
      </c>
    </row>
    <row r="450" spans="2:3" hidden="1">
      <c r="B450" s="30" t="s">
        <v>500</v>
      </c>
      <c r="C450" s="32">
        <v>33207</v>
      </c>
    </row>
    <row r="451" spans="2:3" hidden="1">
      <c r="B451" s="30" t="s">
        <v>485</v>
      </c>
      <c r="C451" s="32">
        <v>32901</v>
      </c>
    </row>
    <row r="452" spans="2:3" hidden="1">
      <c r="B452" s="30" t="s">
        <v>532</v>
      </c>
      <c r="C452" s="32">
        <v>34900</v>
      </c>
    </row>
    <row r="453" spans="2:3" hidden="1">
      <c r="B453" s="30" t="s">
        <v>617</v>
      </c>
      <c r="C453" s="32">
        <v>38105</v>
      </c>
    </row>
    <row r="454" spans="2:3" hidden="1">
      <c r="B454" s="30" t="s">
        <v>537</v>
      </c>
      <c r="C454" s="32">
        <v>35000</v>
      </c>
    </row>
    <row r="455" spans="2:3" hidden="1">
      <c r="B455" s="30" t="s">
        <v>493</v>
      </c>
      <c r="C455" s="32">
        <v>33105</v>
      </c>
    </row>
    <row r="456" spans="2:3" hidden="1">
      <c r="B456" s="30" t="s">
        <v>539</v>
      </c>
      <c r="C456" s="32">
        <v>35100</v>
      </c>
    </row>
    <row r="457" spans="2:3" hidden="1">
      <c r="B457" s="30" t="s">
        <v>540</v>
      </c>
      <c r="C457" s="32">
        <v>35105</v>
      </c>
    </row>
    <row r="458" spans="2:3" hidden="1">
      <c r="B458" s="30" t="s">
        <v>542</v>
      </c>
      <c r="C458" s="32">
        <v>35200</v>
      </c>
    </row>
    <row r="459" spans="2:3" hidden="1">
      <c r="B459" s="30" t="s">
        <v>457</v>
      </c>
      <c r="C459" s="32">
        <v>31320</v>
      </c>
    </row>
    <row r="460" spans="2:3" hidden="1">
      <c r="B460" s="30" t="s">
        <v>557</v>
      </c>
      <c r="C460" s="32">
        <v>36002</v>
      </c>
    </row>
    <row r="461" spans="2:3" hidden="1">
      <c r="B461" s="30" t="s">
        <v>566</v>
      </c>
      <c r="C461" s="32">
        <v>36102</v>
      </c>
    </row>
    <row r="462" spans="2:3" hidden="1">
      <c r="B462" s="30" t="s">
        <v>501</v>
      </c>
      <c r="C462" s="32">
        <v>33208</v>
      </c>
    </row>
    <row r="463" spans="2:3" hidden="1">
      <c r="B463" s="30" t="s">
        <v>396</v>
      </c>
      <c r="C463" s="32">
        <v>12700</v>
      </c>
    </row>
    <row r="464" spans="2:3" hidden="1">
      <c r="B464" s="30" t="s">
        <v>561</v>
      </c>
      <c r="C464" s="32">
        <v>36006</v>
      </c>
    </row>
    <row r="465" spans="2:3" hidden="1">
      <c r="B465" s="30" t="s">
        <v>665</v>
      </c>
      <c r="C465" s="32">
        <v>60000</v>
      </c>
    </row>
    <row r="466" spans="2:3" hidden="1">
      <c r="B466" s="30" t="s">
        <v>547</v>
      </c>
      <c r="C466" s="32">
        <v>35405</v>
      </c>
    </row>
    <row r="467" spans="2:3" hidden="1">
      <c r="B467" s="30" t="s">
        <v>545</v>
      </c>
      <c r="C467" s="32">
        <v>35400</v>
      </c>
    </row>
    <row r="468" spans="2:3" hidden="1">
      <c r="B468" s="30" t="s">
        <v>487</v>
      </c>
      <c r="C468" s="32">
        <v>32910</v>
      </c>
    </row>
    <row r="469" spans="2:3" hidden="1">
      <c r="B469" s="30" t="s">
        <v>548</v>
      </c>
      <c r="C469" s="32">
        <v>35500</v>
      </c>
    </row>
    <row r="470" spans="2:3" hidden="1">
      <c r="B470" s="30" t="s">
        <v>391</v>
      </c>
      <c r="C470" s="32">
        <v>12150</v>
      </c>
    </row>
    <row r="471" spans="2:3" hidden="1">
      <c r="B471" s="30" t="s">
        <v>549</v>
      </c>
      <c r="C471" s="32">
        <v>35600</v>
      </c>
    </row>
    <row r="472" spans="2:3" hidden="1">
      <c r="B472" s="30" t="s">
        <v>550</v>
      </c>
      <c r="C472" s="32">
        <v>35700</v>
      </c>
    </row>
    <row r="473" spans="2:3" hidden="1">
      <c r="B473" s="30" t="s">
        <v>552</v>
      </c>
      <c r="C473" s="32">
        <v>35805</v>
      </c>
    </row>
    <row r="474" spans="2:3" hidden="1">
      <c r="B474" s="30" t="s">
        <v>551</v>
      </c>
      <c r="C474" s="32">
        <v>35800</v>
      </c>
    </row>
    <row r="475" spans="2:3" hidden="1">
      <c r="B475" s="30" t="s">
        <v>567</v>
      </c>
      <c r="C475" s="32">
        <v>36105</v>
      </c>
    </row>
    <row r="476" spans="2:3" hidden="1">
      <c r="B476" s="30" t="s">
        <v>553</v>
      </c>
      <c r="C476" s="32">
        <v>35900</v>
      </c>
    </row>
    <row r="477" spans="2:3" hidden="1">
      <c r="B477" s="30" t="s">
        <v>554</v>
      </c>
      <c r="C477" s="32">
        <v>35905</v>
      </c>
    </row>
    <row r="478" spans="2:3" hidden="1">
      <c r="B478" s="30" t="s">
        <v>628</v>
      </c>
      <c r="C478" s="32">
        <v>38602</v>
      </c>
    </row>
    <row r="479" spans="2:3" hidden="1">
      <c r="B479" s="30" t="s">
        <v>535</v>
      </c>
      <c r="C479" s="32">
        <v>34905</v>
      </c>
    </row>
    <row r="480" spans="2:3" hidden="1">
      <c r="B480" s="30" t="s">
        <v>565</v>
      </c>
      <c r="C480" s="32">
        <v>36100</v>
      </c>
    </row>
    <row r="481" spans="2:3" hidden="1">
      <c r="B481" s="30" t="s">
        <v>569</v>
      </c>
      <c r="C481" s="32">
        <v>36205</v>
      </c>
    </row>
    <row r="482" spans="2:3" hidden="1">
      <c r="B482" s="30" t="s">
        <v>568</v>
      </c>
      <c r="C482" s="32">
        <v>36200</v>
      </c>
    </row>
    <row r="483" spans="2:3" hidden="1">
      <c r="B483" s="30" t="s">
        <v>570</v>
      </c>
      <c r="C483" s="32">
        <v>36300</v>
      </c>
    </row>
    <row r="484" spans="2:3" hidden="1">
      <c r="B484" s="30" t="s">
        <v>536</v>
      </c>
      <c r="C484" s="32">
        <v>34910</v>
      </c>
    </row>
    <row r="485" spans="2:3" hidden="1">
      <c r="B485" s="30" t="s">
        <v>630</v>
      </c>
      <c r="C485" s="32">
        <v>38610</v>
      </c>
    </row>
    <row r="486" spans="2:3" hidden="1">
      <c r="B486" s="30" t="s">
        <v>526</v>
      </c>
      <c r="C486" s="32">
        <v>34501</v>
      </c>
    </row>
    <row r="487" spans="2:3" hidden="1">
      <c r="B487" s="30" t="s">
        <v>633</v>
      </c>
      <c r="C487" s="32">
        <v>38701</v>
      </c>
    </row>
    <row r="488" spans="2:3" hidden="1">
      <c r="B488" s="30" t="s">
        <v>413</v>
      </c>
      <c r="C488" s="32">
        <v>20700</v>
      </c>
    </row>
    <row r="489" spans="2:3" hidden="1">
      <c r="B489" s="30" t="s">
        <v>404</v>
      </c>
      <c r="C489" s="32">
        <v>18740</v>
      </c>
    </row>
    <row r="490" spans="2:3" hidden="1">
      <c r="B490" s="30" t="s">
        <v>414</v>
      </c>
      <c r="C490" s="32">
        <v>20800</v>
      </c>
    </row>
    <row r="491" spans="2:3" hidden="1">
      <c r="B491" s="30" t="s">
        <v>387</v>
      </c>
      <c r="C491" s="32">
        <v>11310</v>
      </c>
    </row>
    <row r="492" spans="2:3" hidden="1">
      <c r="B492" s="30" t="s">
        <v>403</v>
      </c>
      <c r="C492" s="32">
        <v>18690</v>
      </c>
    </row>
    <row r="493" spans="2:3" hidden="1">
      <c r="B493" s="30" t="s">
        <v>385</v>
      </c>
      <c r="C493" s="32">
        <v>10950</v>
      </c>
    </row>
    <row r="494" spans="2:3" hidden="1">
      <c r="B494" s="30" t="s">
        <v>409</v>
      </c>
      <c r="C494" s="32">
        <v>20200</v>
      </c>
    </row>
    <row r="495" spans="2:3" ht="26.25" hidden="1">
      <c r="B495" s="30" t="s">
        <v>405</v>
      </c>
      <c r="C495" s="32">
        <v>18780</v>
      </c>
    </row>
    <row r="496" spans="2:3" hidden="1">
      <c r="B496" s="30" t="s">
        <v>417</v>
      </c>
      <c r="C496" s="32">
        <v>21300</v>
      </c>
    </row>
    <row r="497" spans="2:3" hidden="1">
      <c r="B497" s="30" t="s">
        <v>324</v>
      </c>
      <c r="C497" s="32">
        <v>37001</v>
      </c>
    </row>
    <row r="498" spans="2:3" hidden="1">
      <c r="B498" s="30" t="s">
        <v>490</v>
      </c>
      <c r="C498" s="32">
        <v>33001</v>
      </c>
    </row>
    <row r="499" spans="2:3" hidden="1">
      <c r="B499" s="30" t="s">
        <v>576</v>
      </c>
      <c r="C499" s="32">
        <v>36405</v>
      </c>
    </row>
    <row r="500" spans="2:3" hidden="1">
      <c r="B500" s="30" t="s">
        <v>575</v>
      </c>
      <c r="C500" s="32">
        <v>36400</v>
      </c>
    </row>
    <row r="501" spans="2:3" hidden="1">
      <c r="B501" s="30" t="s">
        <v>663</v>
      </c>
      <c r="C501" s="32">
        <v>51000.1</v>
      </c>
    </row>
    <row r="502" spans="2:3" hidden="1">
      <c r="B502" s="30" t="s">
        <v>664</v>
      </c>
      <c r="C502" s="32">
        <v>51000.2</v>
      </c>
    </row>
    <row r="503" spans="2:3" hidden="1">
      <c r="B503" s="30" t="s">
        <v>541</v>
      </c>
      <c r="C503" s="32">
        <v>35106</v>
      </c>
    </row>
    <row r="504" spans="2:3" hidden="1">
      <c r="B504" s="30" t="s">
        <v>478</v>
      </c>
      <c r="C504" s="32">
        <v>32500</v>
      </c>
    </row>
    <row r="505" spans="2:3" hidden="1">
      <c r="B505" s="30" t="s">
        <v>577</v>
      </c>
      <c r="C505" s="32">
        <v>36500</v>
      </c>
    </row>
    <row r="506" spans="2:3" hidden="1">
      <c r="B506" s="30" t="s">
        <v>467</v>
      </c>
      <c r="C506" s="32">
        <v>31820</v>
      </c>
    </row>
    <row r="507" spans="2:3" hidden="1">
      <c r="B507" s="30" t="s">
        <v>375</v>
      </c>
      <c r="C507" s="32">
        <v>10200</v>
      </c>
    </row>
    <row r="508" spans="2:3" hidden="1">
      <c r="B508" s="30" t="s">
        <v>581</v>
      </c>
      <c r="C508" s="32">
        <v>36600</v>
      </c>
    </row>
    <row r="509" spans="2:3" hidden="1">
      <c r="B509" s="30" t="s">
        <v>380</v>
      </c>
      <c r="C509" s="32">
        <v>10850</v>
      </c>
    </row>
    <row r="510" spans="2:3" hidden="1">
      <c r="B510" s="30" t="s">
        <v>382</v>
      </c>
      <c r="C510" s="32">
        <v>10910</v>
      </c>
    </row>
    <row r="511" spans="2:3" hidden="1">
      <c r="B511" s="30" t="s">
        <v>384</v>
      </c>
      <c r="C511" s="32">
        <v>10940</v>
      </c>
    </row>
    <row r="512" spans="2:3" hidden="1">
      <c r="B512" s="30" t="s">
        <v>583</v>
      </c>
      <c r="C512" s="32">
        <v>36700</v>
      </c>
    </row>
    <row r="513" spans="2:3" hidden="1">
      <c r="B513" s="30" t="s">
        <v>587</v>
      </c>
      <c r="C513" s="32">
        <v>36802</v>
      </c>
    </row>
    <row r="514" spans="2:3" hidden="1">
      <c r="B514" s="30" t="s">
        <v>586</v>
      </c>
      <c r="C514" s="32">
        <v>36800</v>
      </c>
    </row>
    <row r="515" spans="2:3" hidden="1">
      <c r="B515" s="30" t="s">
        <v>591</v>
      </c>
      <c r="C515" s="32">
        <v>36905</v>
      </c>
    </row>
    <row r="516" spans="2:3" hidden="1">
      <c r="B516" s="30" t="s">
        <v>589</v>
      </c>
      <c r="C516" s="32">
        <v>36900</v>
      </c>
    </row>
    <row r="517" spans="2:3" hidden="1">
      <c r="B517" s="30" t="s">
        <v>594</v>
      </c>
      <c r="C517" s="32">
        <v>37100</v>
      </c>
    </row>
    <row r="518" spans="2:3" hidden="1">
      <c r="B518" s="30" t="s">
        <v>595</v>
      </c>
      <c r="C518" s="32">
        <v>37200</v>
      </c>
    </row>
    <row r="519" spans="2:3" hidden="1">
      <c r="B519" s="30" t="s">
        <v>596</v>
      </c>
      <c r="C519" s="32">
        <v>37300</v>
      </c>
    </row>
    <row r="520" spans="2:3" hidden="1">
      <c r="B520" s="30" t="s">
        <v>598</v>
      </c>
      <c r="C520" s="32">
        <v>37305</v>
      </c>
    </row>
    <row r="521" spans="2:3" hidden="1">
      <c r="B521" s="30" t="s">
        <v>563</v>
      </c>
      <c r="C521" s="32">
        <v>36008</v>
      </c>
    </row>
    <row r="522" spans="2:3" hidden="1">
      <c r="B522" s="30" t="s">
        <v>656</v>
      </c>
      <c r="C522" s="32">
        <v>39703</v>
      </c>
    </row>
    <row r="523" spans="2:3" hidden="1">
      <c r="B523" s="30" t="s">
        <v>502</v>
      </c>
      <c r="C523" s="32">
        <v>33209</v>
      </c>
    </row>
    <row r="524" spans="2:3" hidden="1">
      <c r="B524" s="30" t="s">
        <v>600</v>
      </c>
      <c r="C524" s="32">
        <v>37405</v>
      </c>
    </row>
    <row r="525" spans="2:3" hidden="1">
      <c r="B525" s="30" t="s">
        <v>599</v>
      </c>
      <c r="C525" s="32">
        <v>37400</v>
      </c>
    </row>
    <row r="526" spans="2:3" hidden="1">
      <c r="B526" s="30" t="s">
        <v>601</v>
      </c>
      <c r="C526" s="32">
        <v>37500</v>
      </c>
    </row>
    <row r="527" spans="2:3" hidden="1">
      <c r="B527" s="30" t="s">
        <v>604</v>
      </c>
      <c r="C527" s="32">
        <v>37605</v>
      </c>
    </row>
    <row r="528" spans="2:3" hidden="1">
      <c r="B528" s="30" t="s">
        <v>602</v>
      </c>
      <c r="C528" s="32">
        <v>37600</v>
      </c>
    </row>
    <row r="529" spans="2:3" hidden="1">
      <c r="B529" s="30" t="s">
        <v>397</v>
      </c>
      <c r="C529" s="32">
        <v>13500</v>
      </c>
    </row>
    <row r="530" spans="2:3" hidden="1">
      <c r="B530" s="30" t="s">
        <v>606</v>
      </c>
      <c r="C530" s="32">
        <v>37700</v>
      </c>
    </row>
    <row r="531" spans="2:3" hidden="1">
      <c r="B531" s="30" t="s">
        <v>607</v>
      </c>
      <c r="C531" s="32">
        <v>37705</v>
      </c>
    </row>
    <row r="532" spans="2:3" hidden="1">
      <c r="B532" s="30" t="s">
        <v>431</v>
      </c>
      <c r="C532" s="32">
        <v>30103</v>
      </c>
    </row>
    <row r="533" spans="2:3" hidden="1">
      <c r="B533" s="30" t="s">
        <v>520</v>
      </c>
      <c r="C533" s="32">
        <v>34220</v>
      </c>
    </row>
    <row r="534" spans="2:3" hidden="1">
      <c r="B534" s="30" t="s">
        <v>529</v>
      </c>
      <c r="C534" s="32">
        <v>34605</v>
      </c>
    </row>
    <row r="535" spans="2:3" hidden="1">
      <c r="B535" s="30" t="s">
        <v>610</v>
      </c>
      <c r="C535" s="32">
        <v>37805</v>
      </c>
    </row>
    <row r="536" spans="2:3" hidden="1">
      <c r="B536" s="30" t="s">
        <v>608</v>
      </c>
      <c r="C536" s="32">
        <v>37800</v>
      </c>
    </row>
    <row r="537" spans="2:3" hidden="1">
      <c r="B537" s="30" t="s">
        <v>613</v>
      </c>
      <c r="C537" s="32">
        <v>37905</v>
      </c>
    </row>
    <row r="538" spans="2:3" hidden="1">
      <c r="B538" s="30" t="s">
        <v>611</v>
      </c>
      <c r="C538" s="32">
        <v>37900</v>
      </c>
    </row>
    <row r="539" spans="2:3" hidden="1">
      <c r="B539" s="30" t="s">
        <v>615</v>
      </c>
      <c r="C539" s="32">
        <v>38005</v>
      </c>
    </row>
    <row r="540" spans="2:3" hidden="1">
      <c r="B540" s="30" t="s">
        <v>614</v>
      </c>
      <c r="C540" s="32">
        <v>38000</v>
      </c>
    </row>
    <row r="541" spans="2:3" hidden="1">
      <c r="B541" s="30" t="s">
        <v>597</v>
      </c>
      <c r="C541" s="32">
        <v>37301</v>
      </c>
    </row>
    <row r="542" spans="2:3" hidden="1">
      <c r="B542" s="30" t="s">
        <v>670</v>
      </c>
      <c r="C542" s="32">
        <v>98101</v>
      </c>
    </row>
    <row r="543" spans="2:3" hidden="1">
      <c r="B543" s="30" t="s">
        <v>616</v>
      </c>
      <c r="C543" s="32">
        <v>38100</v>
      </c>
    </row>
    <row r="544" spans="2:3" hidden="1">
      <c r="B544" s="30" t="s">
        <v>671</v>
      </c>
      <c r="C544" s="32">
        <v>98103</v>
      </c>
    </row>
    <row r="545" spans="2:3" hidden="1">
      <c r="B545" s="30" t="s">
        <v>619</v>
      </c>
      <c r="C545" s="32">
        <v>38205</v>
      </c>
    </row>
    <row r="546" spans="2:3" hidden="1">
      <c r="B546" s="30" t="s">
        <v>618</v>
      </c>
      <c r="C546" s="32">
        <v>38200</v>
      </c>
    </row>
    <row r="547" spans="2:3" hidden="1">
      <c r="B547" s="30" t="s">
        <v>573</v>
      </c>
      <c r="C547" s="32">
        <v>36305</v>
      </c>
    </row>
    <row r="548" spans="2:3" hidden="1">
      <c r="B548" s="30" t="s">
        <v>543</v>
      </c>
      <c r="C548" s="32">
        <v>35300</v>
      </c>
    </row>
    <row r="549" spans="2:3" hidden="1">
      <c r="B549" s="30" t="s">
        <v>621</v>
      </c>
      <c r="C549" s="32">
        <v>38300</v>
      </c>
    </row>
    <row r="550" spans="2:3" hidden="1">
      <c r="B550" s="30" t="s">
        <v>398</v>
      </c>
      <c r="C550" s="32">
        <v>13700</v>
      </c>
    </row>
    <row r="551" spans="2:3" hidden="1">
      <c r="B551" s="30" t="s">
        <v>562</v>
      </c>
      <c r="C551" s="32">
        <v>36007</v>
      </c>
    </row>
    <row r="552" spans="2:3" hidden="1">
      <c r="B552" s="30" t="s">
        <v>437</v>
      </c>
      <c r="C552" s="32">
        <v>30405</v>
      </c>
    </row>
    <row r="553" spans="2:3" hidden="1">
      <c r="B553" s="30" t="s">
        <v>609</v>
      </c>
      <c r="C553" s="32">
        <v>37801</v>
      </c>
    </row>
    <row r="554" spans="2:3" hidden="1">
      <c r="B554" s="30" t="s">
        <v>476</v>
      </c>
      <c r="C554" s="32">
        <v>32405</v>
      </c>
    </row>
    <row r="555" spans="2:3" hidden="1">
      <c r="B555" s="30" t="s">
        <v>643</v>
      </c>
      <c r="C555" s="32">
        <v>39204</v>
      </c>
    </row>
    <row r="556" spans="2:3" hidden="1">
      <c r="B556" s="30" t="s">
        <v>538</v>
      </c>
      <c r="C556" s="32">
        <v>35005</v>
      </c>
    </row>
    <row r="557" spans="2:3" hidden="1">
      <c r="B557" s="30" t="s">
        <v>624</v>
      </c>
      <c r="C557" s="32">
        <v>38405</v>
      </c>
    </row>
    <row r="558" spans="2:3" hidden="1">
      <c r="B558" s="30" t="s">
        <v>622</v>
      </c>
      <c r="C558" s="32">
        <v>38400</v>
      </c>
    </row>
    <row r="559" spans="2:3" hidden="1">
      <c r="B559" s="30" t="s">
        <v>572</v>
      </c>
      <c r="C559" s="32">
        <v>36302</v>
      </c>
    </row>
    <row r="560" spans="2:3" hidden="1">
      <c r="B560" s="30" t="s">
        <v>377</v>
      </c>
      <c r="C560" s="32">
        <v>10500</v>
      </c>
    </row>
    <row r="561" spans="2:3" hidden="1">
      <c r="B561" s="30" t="s">
        <v>389</v>
      </c>
      <c r="C561" s="32">
        <v>11900</v>
      </c>
    </row>
    <row r="562" spans="2:3" ht="26.25" hidden="1">
      <c r="B562" s="30" t="s">
        <v>419</v>
      </c>
      <c r="C562" s="32">
        <v>21525.1</v>
      </c>
    </row>
    <row r="563" spans="2:3" ht="26.25" hidden="1">
      <c r="B563" s="30" t="s">
        <v>400</v>
      </c>
      <c r="C563" s="32">
        <v>14300.1</v>
      </c>
    </row>
    <row r="564" spans="2:3" hidden="1">
      <c r="B564" s="30" t="s">
        <v>399</v>
      </c>
      <c r="C564" s="32">
        <v>14300</v>
      </c>
    </row>
    <row r="565" spans="2:3" hidden="1">
      <c r="B565" s="30" t="s">
        <v>625</v>
      </c>
      <c r="C565" s="32">
        <v>38500</v>
      </c>
    </row>
    <row r="566" spans="2:3" hidden="1">
      <c r="B566" s="30" t="s">
        <v>534</v>
      </c>
      <c r="C566" s="32">
        <v>34903</v>
      </c>
    </row>
    <row r="567" spans="2:3" hidden="1">
      <c r="B567" s="30" t="s">
        <v>629</v>
      </c>
      <c r="C567" s="32">
        <v>38605</v>
      </c>
    </row>
    <row r="568" spans="2:3" hidden="1">
      <c r="B568" s="30" t="s">
        <v>626</v>
      </c>
      <c r="C568" s="32">
        <v>38600</v>
      </c>
    </row>
    <row r="569" spans="2:3" hidden="1">
      <c r="B569" s="30" t="s">
        <v>632</v>
      </c>
      <c r="C569" s="32">
        <v>38700</v>
      </c>
    </row>
    <row r="570" spans="2:3" hidden="1">
      <c r="B570" s="30" t="s">
        <v>432</v>
      </c>
      <c r="C570" s="32">
        <v>30104</v>
      </c>
    </row>
    <row r="571" spans="2:3" hidden="1">
      <c r="B571" s="30" t="s">
        <v>488</v>
      </c>
      <c r="C571" s="32">
        <v>32920</v>
      </c>
    </row>
    <row r="572" spans="2:3" hidden="1">
      <c r="B572" s="30" t="s">
        <v>775</v>
      </c>
      <c r="C572" s="32">
        <v>91111</v>
      </c>
    </row>
    <row r="573" spans="2:3" hidden="1">
      <c r="B573" s="30" t="s">
        <v>780</v>
      </c>
      <c r="C573" s="32">
        <v>99831</v>
      </c>
    </row>
    <row r="574" spans="2:3" hidden="1">
      <c r="B574" s="30" t="s">
        <v>776</v>
      </c>
      <c r="C574" s="32">
        <v>91151</v>
      </c>
    </row>
    <row r="575" spans="2:3" hidden="1">
      <c r="B575" s="30" t="s">
        <v>779</v>
      </c>
      <c r="C575" s="32">
        <v>99521</v>
      </c>
    </row>
    <row r="576" spans="2:3" hidden="1">
      <c r="B576" s="30" t="s">
        <v>777</v>
      </c>
      <c r="C576" s="32">
        <v>98111</v>
      </c>
    </row>
    <row r="577" spans="2:3" hidden="1">
      <c r="B577" s="30" t="s">
        <v>778</v>
      </c>
      <c r="C577" s="32">
        <v>98131</v>
      </c>
    </row>
    <row r="578" spans="2:3" hidden="1">
      <c r="B578" s="30" t="s">
        <v>774</v>
      </c>
      <c r="C578" s="32">
        <v>91041</v>
      </c>
    </row>
    <row r="579" spans="2:3" hidden="1">
      <c r="B579" s="30" t="s">
        <v>634</v>
      </c>
      <c r="C579" s="32">
        <v>38800</v>
      </c>
    </row>
    <row r="580" spans="2:3" hidden="1">
      <c r="B580" s="30" t="s">
        <v>470</v>
      </c>
      <c r="C580" s="32">
        <v>32005</v>
      </c>
    </row>
    <row r="581" spans="2:3" hidden="1">
      <c r="B581" s="30" t="s">
        <v>652</v>
      </c>
      <c r="C581" s="32">
        <v>39501</v>
      </c>
    </row>
    <row r="582" spans="2:3" hidden="1">
      <c r="B582" s="30" t="s">
        <v>636</v>
      </c>
      <c r="C582" s="32">
        <v>38900</v>
      </c>
    </row>
    <row r="583" spans="2:3" hidden="1">
      <c r="B583" s="30" t="s">
        <v>416</v>
      </c>
      <c r="C583" s="32">
        <v>21200</v>
      </c>
    </row>
    <row r="584" spans="2:3" hidden="1">
      <c r="B584" s="30" t="s">
        <v>420</v>
      </c>
      <c r="C584" s="32">
        <v>21550</v>
      </c>
    </row>
    <row r="585" spans="2:3" hidden="1">
      <c r="B585" s="30" t="s">
        <v>41</v>
      </c>
      <c r="C585" s="32">
        <v>21520</v>
      </c>
    </row>
    <row r="586" spans="2:3" hidden="1">
      <c r="B586" s="30" t="s">
        <v>418</v>
      </c>
      <c r="C586" s="32">
        <v>21525</v>
      </c>
    </row>
    <row r="587" spans="2:3" hidden="1">
      <c r="B587" s="30" t="s">
        <v>637</v>
      </c>
      <c r="C587" s="32">
        <v>39000</v>
      </c>
    </row>
    <row r="588" spans="2:3" hidden="1">
      <c r="B588" s="30" t="s">
        <v>425</v>
      </c>
      <c r="C588" s="32">
        <v>23000</v>
      </c>
    </row>
    <row r="589" spans="2:3" hidden="1">
      <c r="B589" s="30" t="s">
        <v>426</v>
      </c>
      <c r="C589" s="32">
        <v>23100</v>
      </c>
    </row>
    <row r="590" spans="2:3" hidden="1">
      <c r="B590" s="30" t="s">
        <v>415</v>
      </c>
      <c r="C590" s="32">
        <v>20900</v>
      </c>
    </row>
    <row r="591" spans="2:3" hidden="1">
      <c r="B591" s="30" t="s">
        <v>427</v>
      </c>
      <c r="C591" s="32">
        <v>23200</v>
      </c>
    </row>
    <row r="592" spans="2:3" hidden="1">
      <c r="B592" s="30" t="s">
        <v>421</v>
      </c>
      <c r="C592" s="32">
        <v>21570</v>
      </c>
    </row>
    <row r="593" spans="2:3" hidden="1">
      <c r="B593" s="30" t="s">
        <v>603</v>
      </c>
      <c r="C593" s="32">
        <v>37601</v>
      </c>
    </row>
    <row r="594" spans="2:3" hidden="1">
      <c r="B594" s="30" t="s">
        <v>639</v>
      </c>
      <c r="C594" s="32">
        <v>39101</v>
      </c>
    </row>
    <row r="595" spans="2:3" hidden="1">
      <c r="B595" s="30" t="s">
        <v>638</v>
      </c>
      <c r="C595" s="32">
        <v>39100</v>
      </c>
    </row>
    <row r="596" spans="2:3" hidden="1">
      <c r="B596" s="30" t="s">
        <v>640</v>
      </c>
      <c r="C596" s="32">
        <v>39105</v>
      </c>
    </row>
    <row r="597" spans="2:3" hidden="1">
      <c r="B597" s="30" t="s">
        <v>497</v>
      </c>
      <c r="C597" s="32">
        <v>33204</v>
      </c>
    </row>
    <row r="598" spans="2:3" hidden="1">
      <c r="B598" s="30" t="s">
        <v>641</v>
      </c>
      <c r="C598" s="32">
        <v>39200</v>
      </c>
    </row>
    <row r="599" spans="2:3" hidden="1">
      <c r="B599" s="30" t="s">
        <v>644</v>
      </c>
      <c r="C599" s="32">
        <v>39205</v>
      </c>
    </row>
    <row r="600" spans="2:3" hidden="1">
      <c r="B600" s="30" t="s">
        <v>647</v>
      </c>
      <c r="C600" s="32">
        <v>39300</v>
      </c>
    </row>
    <row r="601" spans="2:3" hidden="1">
      <c r="B601" s="30" t="s">
        <v>674</v>
      </c>
      <c r="C601" s="32">
        <v>99401</v>
      </c>
    </row>
    <row r="602" spans="2:3" hidden="1">
      <c r="B602" s="30" t="s">
        <v>649</v>
      </c>
      <c r="C602" s="32">
        <v>39400</v>
      </c>
    </row>
    <row r="603" spans="2:3" hidden="1">
      <c r="B603" s="30" t="s">
        <v>651</v>
      </c>
      <c r="C603" s="32">
        <v>39500</v>
      </c>
    </row>
    <row r="604" spans="2:3" hidden="1">
      <c r="B604" s="30" t="s">
        <v>654</v>
      </c>
      <c r="C604" s="32">
        <v>39605</v>
      </c>
    </row>
    <row r="605" spans="2:3" hidden="1">
      <c r="B605" s="30" t="s">
        <v>653</v>
      </c>
      <c r="C605" s="32">
        <v>39600</v>
      </c>
    </row>
    <row r="606" spans="2:3" hidden="1">
      <c r="B606" s="30" t="s">
        <v>521</v>
      </c>
      <c r="C606" s="32">
        <v>34230</v>
      </c>
    </row>
    <row r="607" spans="2:3" hidden="1">
      <c r="B607" s="30" t="s">
        <v>422</v>
      </c>
      <c r="C607" s="32">
        <v>21800</v>
      </c>
    </row>
    <row r="608" spans="2:3" hidden="1">
      <c r="B608" s="30" t="s">
        <v>454</v>
      </c>
      <c r="C608" s="32">
        <v>31205</v>
      </c>
    </row>
    <row r="609" spans="2:3" hidden="1">
      <c r="B609" s="30" t="s">
        <v>477</v>
      </c>
      <c r="C609" s="32">
        <v>32410</v>
      </c>
    </row>
    <row r="610" spans="2:3" hidden="1">
      <c r="B610" s="30" t="s">
        <v>388</v>
      </c>
      <c r="C610" s="32">
        <v>11600</v>
      </c>
    </row>
    <row r="611" spans="2:3" hidden="1">
      <c r="B611" s="30" t="s">
        <v>657</v>
      </c>
      <c r="C611" s="32">
        <v>39705</v>
      </c>
    </row>
    <row r="612" spans="2:3" hidden="1">
      <c r="B612" s="30" t="s">
        <v>655</v>
      </c>
      <c r="C612" s="32">
        <v>39700</v>
      </c>
    </row>
    <row r="613" spans="2:3" hidden="1">
      <c r="B613" s="30" t="s">
        <v>579</v>
      </c>
      <c r="C613" s="32">
        <v>36502</v>
      </c>
    </row>
    <row r="614" spans="2:3" hidden="1">
      <c r="B614" s="30" t="s">
        <v>659</v>
      </c>
      <c r="C614" s="32">
        <v>39805</v>
      </c>
    </row>
    <row r="615" spans="2:3" hidden="1">
      <c r="B615" s="30" t="s">
        <v>658</v>
      </c>
      <c r="C615" s="32">
        <v>39800</v>
      </c>
    </row>
    <row r="616" spans="2:3" hidden="1">
      <c r="B616" s="30" t="s">
        <v>423</v>
      </c>
      <c r="C616" s="32">
        <v>21900</v>
      </c>
    </row>
    <row r="617" spans="2:3" hidden="1">
      <c r="B617" s="30" t="s">
        <v>505</v>
      </c>
      <c r="C617" s="32">
        <v>33400</v>
      </c>
    </row>
    <row r="618" spans="2:3" hidden="1">
      <c r="B618" s="30" t="s">
        <v>660</v>
      </c>
      <c r="C618" s="32">
        <v>39900</v>
      </c>
    </row>
    <row r="619" spans="2:3" hidden="1">
      <c r="B619" s="30" t="s">
        <v>428</v>
      </c>
      <c r="C619" s="32">
        <v>30000</v>
      </c>
    </row>
    <row r="620" spans="2:3" hidden="1">
      <c r="B620" s="30" t="s">
        <v>584</v>
      </c>
      <c r="C620" s="32">
        <v>36701</v>
      </c>
    </row>
    <row r="621" spans="2:3" hidden="1"/>
    <row r="622" spans="2:3" hidden="1"/>
    <row r="623" spans="2:3" hidden="1"/>
  </sheetData>
  <mergeCells count="3">
    <mergeCell ref="K3:O3"/>
    <mergeCell ref="Q3:S3"/>
    <mergeCell ref="E3:I3"/>
  </mergeCells>
  <printOptions horizontalCentered="1"/>
  <pageMargins left="0" right="0" top="0.75" bottom="0.75" header="0.3" footer="0.3"/>
  <pageSetup paperSize="5" scale="36" firstPageNumber="7" fitToHeight="0" orientation="landscape" r:id="rId1"/>
  <headerFooter scaleWithDoc="0" alignWithMargins="0"/>
  <rowBreaks count="1" manualBreakCount="1">
    <brk id="312" max="16383" man="1"/>
  </rowBreaks>
  <colBreaks count="1" manualBreakCount="1">
    <brk id="7" max="1048575" man="1"/>
  </colBreaks>
  <ignoredErrors>
    <ignoredError sqref="I7:I279 I280:I310 C311:I311 K311:S311" formulaRange="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F435"/>
  <sheetViews>
    <sheetView zoomScale="80" zoomScaleNormal="80" zoomScaleSheetLayoutView="115" workbookViewId="0">
      <selection sqref="A1:B1"/>
    </sheetView>
  </sheetViews>
  <sheetFormatPr defaultColWidth="9.140625" defaultRowHeight="15.75"/>
  <cols>
    <col min="1" max="1" width="14.28515625" style="41" customWidth="1"/>
    <col min="2" max="2" width="63.7109375" style="40" customWidth="1"/>
    <col min="3" max="3" width="18.140625" style="96" customWidth="1"/>
    <col min="4" max="4" width="18.140625" style="70" customWidth="1"/>
    <col min="5" max="5" width="17.28515625" style="67" customWidth="1"/>
    <col min="6" max="6" width="16.42578125" style="67" customWidth="1"/>
    <col min="7" max="7" width="18.7109375" style="67" customWidth="1"/>
    <col min="8" max="8" width="22.85546875" style="67" customWidth="1"/>
    <col min="9" max="9" width="16" style="67" customWidth="1"/>
    <col min="10" max="11" width="18.7109375" style="67" customWidth="1"/>
    <col min="12" max="12" width="16.7109375" style="67" bestFit="1" customWidth="1"/>
    <col min="13" max="13" width="16.7109375" style="67" customWidth="1"/>
    <col min="14" max="14" width="18.7109375" style="67" customWidth="1"/>
    <col min="15" max="15" width="18.7109375" style="17" customWidth="1"/>
    <col min="16" max="16" width="11.28515625" style="17" bestFit="1" customWidth="1"/>
    <col min="17" max="18" width="18.7109375" style="17" customWidth="1"/>
    <col min="19" max="19" width="23.7109375" style="17" customWidth="1"/>
    <col min="20" max="20" width="15.28515625" style="17" customWidth="1"/>
    <col min="21" max="29" width="18.7109375" style="67" customWidth="1"/>
    <col min="30" max="30" width="19.28515625" style="67" customWidth="1"/>
    <col min="31" max="34" width="17" style="67" customWidth="1"/>
    <col min="35" max="35" width="19" style="67" customWidth="1"/>
    <col min="36" max="39" width="17" style="67" customWidth="1"/>
    <col min="40" max="45" width="13.42578125" style="67" customWidth="1"/>
    <col min="46" max="46" width="14.85546875" style="67" customWidth="1"/>
    <col min="47" max="55" width="18.7109375" style="18" customWidth="1"/>
    <col min="56" max="56" width="18.85546875" style="67" customWidth="1"/>
    <col min="57" max="58" width="18.7109375" style="67" customWidth="1"/>
    <col min="59" max="60" width="18.85546875" style="67" customWidth="1"/>
    <col min="61" max="76" width="16.42578125" style="67" customWidth="1"/>
    <col min="77" max="77" width="12.42578125" style="67" customWidth="1"/>
    <col min="78" max="78" width="12.7109375" style="67" bestFit="1" customWidth="1"/>
    <col min="79" max="16384" width="9.140625" style="67"/>
  </cols>
  <sheetData>
    <row r="1" spans="1:84" s="17" customFormat="1" ht="18" customHeight="1">
      <c r="A1" s="351" t="s">
        <v>678</v>
      </c>
      <c r="B1" s="351"/>
      <c r="C1" s="91"/>
      <c r="D1" s="48"/>
      <c r="E1" s="16"/>
      <c r="F1" s="16"/>
      <c r="G1" s="16"/>
      <c r="H1" s="16"/>
      <c r="I1" s="16"/>
      <c r="J1" s="16"/>
      <c r="K1" s="16"/>
      <c r="L1" s="16"/>
      <c r="M1" s="16"/>
      <c r="N1" s="16"/>
      <c r="O1" s="16"/>
      <c r="P1" s="16"/>
      <c r="Q1" s="16"/>
      <c r="R1" s="16"/>
      <c r="S1" s="16"/>
      <c r="T1" s="16"/>
      <c r="AD1" s="18"/>
      <c r="AU1" s="16"/>
      <c r="AV1" s="16"/>
      <c r="AW1" s="16"/>
      <c r="AX1" s="16"/>
      <c r="AY1" s="16"/>
      <c r="AZ1" s="16"/>
      <c r="BA1" s="16"/>
      <c r="BB1" s="16"/>
      <c r="BC1" s="16"/>
    </row>
    <row r="2" spans="1:84" s="17" customFormat="1" ht="18" customHeight="1">
      <c r="A2" s="351" t="s">
        <v>679</v>
      </c>
      <c r="B2" s="351"/>
      <c r="C2" s="92"/>
      <c r="D2" s="49"/>
      <c r="AU2" s="16"/>
      <c r="AV2" s="16"/>
      <c r="AW2" s="16"/>
      <c r="AX2" s="16"/>
      <c r="AY2" s="16"/>
      <c r="AZ2" s="16"/>
      <c r="BA2" s="16"/>
      <c r="BB2" s="16"/>
      <c r="BC2" s="16"/>
    </row>
    <row r="3" spans="1:84" s="17" customFormat="1" ht="18" customHeight="1">
      <c r="A3" s="50" t="s">
        <v>740</v>
      </c>
      <c r="B3" s="51"/>
      <c r="C3" s="92"/>
      <c r="D3" s="49"/>
      <c r="AU3" s="16"/>
      <c r="AV3" s="16"/>
      <c r="AW3" s="16"/>
      <c r="AX3" s="16"/>
      <c r="AY3" s="16"/>
      <c r="AZ3" s="16"/>
      <c r="BA3" s="16"/>
      <c r="BB3" s="16"/>
      <c r="BC3" s="16"/>
    </row>
    <row r="4" spans="1:84" s="17" customFormat="1" ht="10.5" customHeight="1">
      <c r="A4" s="52"/>
      <c r="B4" s="19"/>
      <c r="C4" s="93"/>
      <c r="D4" s="53"/>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6"/>
      <c r="AV4" s="16"/>
      <c r="AW4" s="16"/>
      <c r="AX4" s="16"/>
      <c r="AY4" s="16"/>
      <c r="AZ4" s="16"/>
      <c r="BA4" s="16"/>
      <c r="BB4" s="16"/>
      <c r="BC4" s="16"/>
      <c r="BD4" s="19"/>
      <c r="BE4" s="19"/>
      <c r="BF4" s="19"/>
      <c r="BG4" s="19"/>
      <c r="BH4" s="19"/>
      <c r="BI4" s="19"/>
      <c r="BJ4" s="19"/>
      <c r="BK4" s="19"/>
      <c r="BL4" s="19"/>
      <c r="BM4" s="19"/>
      <c r="BN4" s="19"/>
      <c r="BO4" s="19"/>
      <c r="BP4" s="19"/>
      <c r="BQ4" s="19"/>
      <c r="BR4" s="19"/>
      <c r="BS4" s="19"/>
      <c r="BT4" s="19"/>
      <c r="BU4" s="19"/>
      <c r="BV4" s="19"/>
      <c r="BW4" s="19"/>
      <c r="BX4" s="19"/>
    </row>
    <row r="5" spans="1:84" s="17" customFormat="1" ht="66" customHeight="1">
      <c r="A5" s="24" t="s">
        <v>364</v>
      </c>
      <c r="B5" s="25" t="s">
        <v>365</v>
      </c>
      <c r="C5" s="94" t="s">
        <v>680</v>
      </c>
      <c r="D5" s="54" t="s">
        <v>681</v>
      </c>
      <c r="E5" s="27"/>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55"/>
      <c r="AV5" s="55"/>
      <c r="AW5" s="55"/>
      <c r="AX5" s="55"/>
      <c r="AY5" s="55"/>
      <c r="AZ5" s="55"/>
      <c r="BA5" s="55"/>
      <c r="BB5" s="55"/>
      <c r="BC5" s="55"/>
      <c r="BD5" s="56"/>
      <c r="BE5" s="56"/>
      <c r="BF5" s="56"/>
      <c r="BG5" s="56"/>
      <c r="BH5" s="56"/>
      <c r="BI5" s="26"/>
      <c r="BJ5" s="26"/>
      <c r="BK5" s="26"/>
      <c r="BL5" s="26"/>
      <c r="BM5" s="26"/>
      <c r="BN5" s="26"/>
      <c r="BO5" s="26"/>
      <c r="BP5" s="26"/>
      <c r="BQ5" s="26"/>
      <c r="BR5" s="26"/>
      <c r="BS5" s="26"/>
      <c r="BT5" s="26"/>
      <c r="BU5" s="26"/>
      <c r="BV5" s="26"/>
      <c r="BW5" s="26"/>
      <c r="BX5" s="26"/>
    </row>
    <row r="6" spans="1:84" s="17" customFormat="1">
      <c r="A6" s="29" t="s">
        <v>361</v>
      </c>
      <c r="B6" s="30" t="s">
        <v>677</v>
      </c>
      <c r="C6" s="95">
        <v>0</v>
      </c>
      <c r="D6" s="58">
        <v>0</v>
      </c>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row>
    <row r="7" spans="1:84">
      <c r="A7" s="89">
        <v>10200</v>
      </c>
      <c r="B7" s="30" t="s">
        <v>375</v>
      </c>
      <c r="C7" s="95">
        <v>151746993.22249001</v>
      </c>
      <c r="D7" s="90">
        <v>9.3393602900070842E-4</v>
      </c>
      <c r="E7" s="59"/>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1"/>
      <c r="AV7" s="61"/>
      <c r="AW7" s="61"/>
      <c r="AX7" s="61"/>
      <c r="AY7" s="61"/>
      <c r="AZ7" s="61"/>
      <c r="BA7" s="61"/>
      <c r="BB7" s="61"/>
      <c r="BC7" s="62"/>
      <c r="BD7" s="63"/>
      <c r="BE7" s="64"/>
      <c r="BF7" s="64"/>
      <c r="BG7" s="65"/>
      <c r="BH7" s="65"/>
      <c r="BI7" s="60"/>
      <c r="BJ7" s="60"/>
      <c r="BK7" s="60"/>
      <c r="BL7" s="60"/>
      <c r="BM7" s="60"/>
      <c r="BN7" s="60"/>
      <c r="BO7" s="60"/>
      <c r="BP7" s="60"/>
      <c r="BQ7" s="60"/>
      <c r="BR7" s="60"/>
      <c r="BS7" s="60"/>
      <c r="BT7" s="60"/>
      <c r="BU7" s="60"/>
      <c r="BV7" s="60"/>
      <c r="BW7" s="60"/>
      <c r="BX7" s="60"/>
      <c r="BY7" s="66"/>
      <c r="BZ7" s="66"/>
      <c r="CA7" s="66"/>
      <c r="CB7" s="66"/>
      <c r="CC7" s="66"/>
      <c r="CD7" s="66"/>
      <c r="CE7" s="66"/>
      <c r="CF7" s="66"/>
    </row>
    <row r="8" spans="1:84">
      <c r="A8" s="32">
        <v>10400</v>
      </c>
      <c r="B8" s="30" t="s">
        <v>376</v>
      </c>
      <c r="C8" s="95">
        <v>444465811.75120002</v>
      </c>
      <c r="D8" s="90">
        <v>2.7354916656890365E-3</v>
      </c>
      <c r="E8" s="59"/>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1"/>
      <c r="AV8" s="61"/>
      <c r="AW8" s="61"/>
      <c r="AX8" s="61"/>
      <c r="AY8" s="61"/>
      <c r="AZ8" s="61"/>
      <c r="BA8" s="61"/>
      <c r="BB8" s="61"/>
      <c r="BC8" s="62"/>
      <c r="BD8" s="63"/>
      <c r="BE8" s="64"/>
      <c r="BF8" s="64"/>
      <c r="BG8" s="65"/>
      <c r="BH8" s="65"/>
      <c r="BI8" s="60"/>
      <c r="BJ8" s="60"/>
      <c r="BK8" s="60"/>
      <c r="BL8" s="60"/>
      <c r="BM8" s="60"/>
      <c r="BN8" s="60"/>
      <c r="BO8" s="60"/>
      <c r="BP8" s="60"/>
      <c r="BQ8" s="60"/>
      <c r="BR8" s="60"/>
      <c r="BS8" s="60"/>
      <c r="BT8" s="60"/>
      <c r="BU8" s="60"/>
      <c r="BV8" s="60"/>
      <c r="BW8" s="60"/>
      <c r="BX8" s="60"/>
      <c r="BY8" s="66"/>
      <c r="BZ8" s="66"/>
      <c r="CA8" s="66"/>
      <c r="CB8" s="66"/>
      <c r="CC8" s="66"/>
      <c r="CD8" s="66"/>
      <c r="CE8" s="66"/>
      <c r="CF8" s="66"/>
    </row>
    <row r="9" spans="1:84">
      <c r="A9" s="32">
        <v>10500</v>
      </c>
      <c r="B9" s="30" t="s">
        <v>377</v>
      </c>
      <c r="C9" s="95">
        <v>109573994.862478</v>
      </c>
      <c r="D9" s="90">
        <v>6.7437976509731538E-4</v>
      </c>
      <c r="E9" s="59"/>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1"/>
      <c r="AV9" s="61"/>
      <c r="AW9" s="61"/>
      <c r="AX9" s="61"/>
      <c r="AY9" s="61"/>
      <c r="AZ9" s="61"/>
      <c r="BA9" s="61"/>
      <c r="BB9" s="61"/>
      <c r="BC9" s="62"/>
      <c r="BD9" s="63"/>
      <c r="BE9" s="64"/>
      <c r="BF9" s="64"/>
      <c r="BG9" s="65"/>
      <c r="BH9" s="65"/>
      <c r="BI9" s="60"/>
      <c r="BJ9" s="60"/>
      <c r="BK9" s="60"/>
      <c r="BL9" s="60"/>
      <c r="BM9" s="60"/>
      <c r="BN9" s="60"/>
      <c r="BO9" s="60"/>
      <c r="BP9" s="60"/>
      <c r="BQ9" s="60"/>
      <c r="BR9" s="60"/>
      <c r="BS9" s="60"/>
      <c r="BT9" s="60"/>
      <c r="BU9" s="60"/>
      <c r="BV9" s="60"/>
      <c r="BW9" s="60"/>
      <c r="BX9" s="60"/>
      <c r="BY9" s="66"/>
      <c r="BZ9" s="66"/>
      <c r="CA9" s="66"/>
      <c r="CB9" s="66"/>
      <c r="CC9" s="66"/>
      <c r="CD9" s="66"/>
      <c r="CE9" s="66"/>
      <c r="CF9" s="66"/>
    </row>
    <row r="10" spans="1:84">
      <c r="A10" s="32">
        <v>10700</v>
      </c>
      <c r="B10" s="30" t="s">
        <v>378</v>
      </c>
      <c r="C10" s="95">
        <v>666810501.67955303</v>
      </c>
      <c r="D10" s="90">
        <v>4.1039254802333353E-3</v>
      </c>
      <c r="E10" s="59"/>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1"/>
      <c r="AV10" s="61"/>
      <c r="AW10" s="61"/>
      <c r="AX10" s="61"/>
      <c r="AY10" s="61"/>
      <c r="AZ10" s="61"/>
      <c r="BA10" s="61"/>
      <c r="BB10" s="61"/>
      <c r="BC10" s="62"/>
      <c r="BD10" s="63"/>
      <c r="BE10" s="64"/>
      <c r="BF10" s="64"/>
      <c r="BG10" s="65"/>
      <c r="BH10" s="65"/>
      <c r="BI10" s="60"/>
      <c r="BJ10" s="60"/>
      <c r="BK10" s="60"/>
      <c r="BL10" s="60"/>
      <c r="BM10" s="60"/>
      <c r="BN10" s="60"/>
      <c r="BO10" s="60"/>
      <c r="BP10" s="60"/>
      <c r="BQ10" s="60"/>
      <c r="BR10" s="60"/>
      <c r="BS10" s="60"/>
      <c r="BT10" s="60"/>
      <c r="BU10" s="60"/>
      <c r="BV10" s="60"/>
      <c r="BW10" s="60"/>
      <c r="BX10" s="60"/>
      <c r="BY10" s="66"/>
      <c r="BZ10" s="66"/>
      <c r="CA10" s="66"/>
      <c r="CB10" s="66"/>
      <c r="CC10" s="66"/>
      <c r="CD10" s="66"/>
      <c r="CE10" s="66"/>
      <c r="CF10" s="66"/>
    </row>
    <row r="11" spans="1:84">
      <c r="A11" s="32">
        <v>10800</v>
      </c>
      <c r="B11" s="30" t="s">
        <v>379</v>
      </c>
      <c r="C11" s="95">
        <v>2902727738.93119</v>
      </c>
      <c r="D11" s="90">
        <v>1.7865013073391271E-2</v>
      </c>
      <c r="E11" s="59"/>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1"/>
      <c r="AV11" s="61"/>
      <c r="AW11" s="61"/>
      <c r="AX11" s="61"/>
      <c r="AY11" s="61"/>
      <c r="AZ11" s="61"/>
      <c r="BA11" s="61"/>
      <c r="BB11" s="61"/>
      <c r="BC11" s="62"/>
      <c r="BD11" s="63"/>
      <c r="BE11" s="64"/>
      <c r="BF11" s="64"/>
      <c r="BG11" s="65"/>
      <c r="BH11" s="65"/>
      <c r="BI11" s="60"/>
      <c r="BJ11" s="60"/>
      <c r="BK11" s="60"/>
      <c r="BL11" s="60"/>
      <c r="BM11" s="60"/>
      <c r="BN11" s="60"/>
      <c r="BO11" s="60"/>
      <c r="BP11" s="60"/>
      <c r="BQ11" s="60"/>
      <c r="BR11" s="60"/>
      <c r="BS11" s="60"/>
      <c r="BT11" s="60"/>
      <c r="BU11" s="60"/>
      <c r="BV11" s="60"/>
      <c r="BW11" s="60"/>
      <c r="BX11" s="60"/>
      <c r="BY11" s="66"/>
      <c r="BZ11" s="66"/>
      <c r="CA11" s="66"/>
      <c r="CB11" s="66"/>
      <c r="CC11" s="66"/>
      <c r="CD11" s="66"/>
      <c r="CE11" s="66"/>
      <c r="CF11" s="66"/>
    </row>
    <row r="12" spans="1:84">
      <c r="A12" s="32">
        <v>10850</v>
      </c>
      <c r="B12" s="30" t="s">
        <v>380</v>
      </c>
      <c r="C12" s="95">
        <v>24730029.612034</v>
      </c>
      <c r="D12" s="90">
        <v>1.5220245991345236E-4</v>
      </c>
      <c r="E12" s="59"/>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1"/>
      <c r="AV12" s="61"/>
      <c r="AW12" s="61"/>
      <c r="AX12" s="61"/>
      <c r="AY12" s="61"/>
      <c r="AZ12" s="61"/>
      <c r="BA12" s="61"/>
      <c r="BB12" s="61"/>
      <c r="BC12" s="62"/>
      <c r="BD12" s="63"/>
      <c r="BE12" s="64"/>
      <c r="BF12" s="64"/>
      <c r="BG12" s="65"/>
      <c r="BH12" s="65"/>
      <c r="BI12" s="60"/>
      <c r="BJ12" s="60"/>
      <c r="BK12" s="60"/>
      <c r="BL12" s="60"/>
      <c r="BM12" s="60"/>
      <c r="BN12" s="60"/>
      <c r="BO12" s="60"/>
      <c r="BP12" s="60"/>
      <c r="BQ12" s="60"/>
      <c r="BR12" s="60"/>
      <c r="BS12" s="60"/>
      <c r="BT12" s="60"/>
      <c r="BU12" s="60"/>
      <c r="BV12" s="60"/>
      <c r="BW12" s="60"/>
      <c r="BX12" s="60"/>
      <c r="BY12" s="66"/>
      <c r="BZ12" s="66"/>
      <c r="CA12" s="66"/>
      <c r="CB12" s="66"/>
      <c r="CC12" s="66"/>
      <c r="CD12" s="66"/>
      <c r="CE12" s="66"/>
      <c r="CF12" s="66"/>
    </row>
    <row r="13" spans="1:84">
      <c r="A13" s="32">
        <v>10900</v>
      </c>
      <c r="B13" s="30" t="s">
        <v>381</v>
      </c>
      <c r="C13" s="95">
        <v>214197980.39903</v>
      </c>
      <c r="D13" s="90">
        <v>1.3182943990233422E-3</v>
      </c>
      <c r="E13" s="59"/>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1"/>
      <c r="AV13" s="61"/>
      <c r="AW13" s="61"/>
      <c r="AX13" s="61"/>
      <c r="AY13" s="61"/>
      <c r="AZ13" s="61"/>
      <c r="BA13" s="61"/>
      <c r="BB13" s="61"/>
      <c r="BC13" s="62"/>
      <c r="BD13" s="63"/>
      <c r="BE13" s="64"/>
      <c r="BF13" s="64"/>
      <c r="BG13" s="65"/>
      <c r="BH13" s="65"/>
      <c r="BI13" s="60"/>
      <c r="BJ13" s="60"/>
      <c r="BK13" s="60"/>
      <c r="BL13" s="60"/>
      <c r="BM13" s="60"/>
      <c r="BN13" s="60"/>
      <c r="BO13" s="60"/>
      <c r="BP13" s="60"/>
      <c r="BQ13" s="60"/>
      <c r="BR13" s="60"/>
      <c r="BS13" s="60"/>
      <c r="BT13" s="60"/>
      <c r="BU13" s="60"/>
      <c r="BV13" s="60"/>
      <c r="BW13" s="60"/>
      <c r="BX13" s="60"/>
      <c r="BY13" s="66"/>
      <c r="BZ13" s="66"/>
      <c r="CA13" s="66"/>
      <c r="CB13" s="66"/>
      <c r="CC13" s="66"/>
      <c r="CD13" s="66"/>
      <c r="CE13" s="66"/>
      <c r="CF13" s="66"/>
    </row>
    <row r="14" spans="1:84">
      <c r="A14" s="32">
        <v>10910</v>
      </c>
      <c r="B14" s="30" t="s">
        <v>382</v>
      </c>
      <c r="C14" s="95">
        <v>43291722.222544998</v>
      </c>
      <c r="D14" s="90">
        <v>2.6644151743978754E-4</v>
      </c>
      <c r="E14" s="59"/>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1"/>
      <c r="AV14" s="61"/>
      <c r="AW14" s="61"/>
      <c r="AX14" s="61"/>
      <c r="AY14" s="61"/>
      <c r="AZ14" s="61"/>
      <c r="BA14" s="61"/>
      <c r="BB14" s="61"/>
      <c r="BC14" s="62"/>
      <c r="BD14" s="63"/>
      <c r="BE14" s="64"/>
      <c r="BF14" s="64"/>
      <c r="BG14" s="65"/>
      <c r="BH14" s="65"/>
      <c r="BI14" s="60"/>
      <c r="BJ14" s="60"/>
      <c r="BK14" s="60"/>
      <c r="BL14" s="60"/>
      <c r="BM14" s="60"/>
      <c r="BN14" s="60"/>
      <c r="BO14" s="60"/>
      <c r="BP14" s="60"/>
      <c r="BQ14" s="60"/>
      <c r="BR14" s="60"/>
      <c r="BS14" s="60"/>
      <c r="BT14" s="60"/>
      <c r="BU14" s="60"/>
      <c r="BV14" s="60"/>
      <c r="BW14" s="60"/>
      <c r="BX14" s="60"/>
      <c r="BY14" s="66"/>
      <c r="BZ14" s="66"/>
      <c r="CA14" s="66"/>
      <c r="CB14" s="66"/>
      <c r="CC14" s="66"/>
      <c r="CD14" s="66"/>
      <c r="CE14" s="66"/>
      <c r="CF14" s="66"/>
    </row>
    <row r="15" spans="1:84">
      <c r="A15" s="32">
        <v>10930</v>
      </c>
      <c r="B15" s="30" t="s">
        <v>383</v>
      </c>
      <c r="C15" s="95">
        <v>368768665.79856998</v>
      </c>
      <c r="D15" s="90">
        <v>2.2696090119613799E-3</v>
      </c>
      <c r="E15" s="59"/>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1"/>
      <c r="AV15" s="61"/>
      <c r="AW15" s="61"/>
      <c r="AX15" s="61"/>
      <c r="AY15" s="61"/>
      <c r="AZ15" s="61"/>
      <c r="BA15" s="61"/>
      <c r="BB15" s="61"/>
      <c r="BC15" s="62"/>
      <c r="BD15" s="63"/>
      <c r="BE15" s="64"/>
      <c r="BF15" s="64"/>
      <c r="BG15" s="65"/>
      <c r="BH15" s="65"/>
      <c r="BI15" s="60"/>
      <c r="BJ15" s="60"/>
      <c r="BK15" s="60"/>
      <c r="BL15" s="60"/>
      <c r="BM15" s="60"/>
      <c r="BN15" s="60"/>
      <c r="BO15" s="60"/>
      <c r="BP15" s="60"/>
      <c r="BQ15" s="60"/>
      <c r="BR15" s="60"/>
      <c r="BS15" s="60"/>
      <c r="BT15" s="60"/>
      <c r="BU15" s="60"/>
      <c r="BV15" s="60"/>
      <c r="BW15" s="60"/>
      <c r="BX15" s="60"/>
      <c r="BY15" s="66"/>
      <c r="BZ15" s="66"/>
      <c r="CA15" s="66"/>
      <c r="CB15" s="66"/>
      <c r="CC15" s="66"/>
      <c r="CD15" s="66"/>
      <c r="CE15" s="66"/>
      <c r="CF15" s="66"/>
    </row>
    <row r="16" spans="1:84">
      <c r="A16" s="32">
        <v>10940</v>
      </c>
      <c r="B16" s="30" t="s">
        <v>384</v>
      </c>
      <c r="C16" s="95">
        <v>98418381.091371998</v>
      </c>
      <c r="D16" s="90">
        <v>6.0572186680751762E-4</v>
      </c>
      <c r="E16" s="59"/>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1"/>
      <c r="AV16" s="61"/>
      <c r="AW16" s="61"/>
      <c r="AX16" s="61"/>
      <c r="AY16" s="61"/>
      <c r="AZ16" s="61"/>
      <c r="BA16" s="61"/>
      <c r="BB16" s="61"/>
      <c r="BC16" s="62"/>
      <c r="BD16" s="63"/>
      <c r="BE16" s="64"/>
      <c r="BF16" s="64"/>
      <c r="BG16" s="65"/>
      <c r="BH16" s="65"/>
      <c r="BI16" s="60"/>
      <c r="BJ16" s="60"/>
      <c r="BK16" s="60"/>
      <c r="BL16" s="60"/>
      <c r="BM16" s="60"/>
      <c r="BN16" s="60"/>
      <c r="BO16" s="60"/>
      <c r="BP16" s="60"/>
      <c r="BQ16" s="60"/>
      <c r="BR16" s="60"/>
      <c r="BS16" s="60"/>
      <c r="BT16" s="60"/>
      <c r="BU16" s="60"/>
      <c r="BV16" s="60"/>
      <c r="BW16" s="60"/>
      <c r="BX16" s="60"/>
      <c r="BY16" s="66"/>
      <c r="BZ16" s="66"/>
      <c r="CA16" s="66"/>
      <c r="CB16" s="66"/>
      <c r="CC16" s="66"/>
      <c r="CD16" s="66"/>
      <c r="CE16" s="66"/>
      <c r="CF16" s="66"/>
    </row>
    <row r="17" spans="1:84">
      <c r="A17" s="32">
        <v>10950</v>
      </c>
      <c r="B17" s="30" t="s">
        <v>385</v>
      </c>
      <c r="C17" s="95">
        <v>117161495.62636501</v>
      </c>
      <c r="D17" s="90">
        <v>7.2107749651842304E-4</v>
      </c>
      <c r="E17" s="59"/>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1"/>
      <c r="AV17" s="61"/>
      <c r="AW17" s="61"/>
      <c r="AX17" s="61"/>
      <c r="AY17" s="61"/>
      <c r="AZ17" s="61"/>
      <c r="BA17" s="61"/>
      <c r="BB17" s="61"/>
      <c r="BC17" s="62"/>
      <c r="BD17" s="63"/>
      <c r="BE17" s="64"/>
      <c r="BF17" s="64"/>
      <c r="BG17" s="65"/>
      <c r="BH17" s="65"/>
      <c r="BI17" s="60"/>
      <c r="BJ17" s="60"/>
      <c r="BK17" s="60"/>
      <c r="BL17" s="60"/>
      <c r="BM17" s="60"/>
      <c r="BN17" s="60"/>
      <c r="BO17" s="60"/>
      <c r="BP17" s="60"/>
      <c r="BQ17" s="60"/>
      <c r="BR17" s="60"/>
      <c r="BS17" s="60"/>
      <c r="BT17" s="60"/>
      <c r="BU17" s="60"/>
      <c r="BV17" s="60"/>
      <c r="BW17" s="60"/>
      <c r="BX17" s="60"/>
      <c r="BY17" s="66"/>
      <c r="BZ17" s="66"/>
      <c r="CA17" s="66"/>
      <c r="CB17" s="66"/>
      <c r="CC17" s="66"/>
      <c r="CD17" s="66"/>
      <c r="CE17" s="66"/>
      <c r="CF17" s="66"/>
    </row>
    <row r="18" spans="1:84">
      <c r="A18" s="32">
        <v>11300</v>
      </c>
      <c r="B18" s="30" t="s">
        <v>386</v>
      </c>
      <c r="C18" s="95">
        <v>663692775.69270205</v>
      </c>
      <c r="D18" s="90">
        <v>4.084737247466161E-3</v>
      </c>
      <c r="E18" s="59"/>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1"/>
      <c r="AV18" s="61"/>
      <c r="AW18" s="61"/>
      <c r="AX18" s="61"/>
      <c r="AY18" s="61"/>
      <c r="AZ18" s="61"/>
      <c r="BA18" s="61"/>
      <c r="BB18" s="61"/>
      <c r="BC18" s="62"/>
      <c r="BD18" s="63"/>
      <c r="BE18" s="64"/>
      <c r="BF18" s="64"/>
      <c r="BG18" s="65"/>
      <c r="BH18" s="65"/>
      <c r="BI18" s="60"/>
      <c r="BJ18" s="60"/>
      <c r="BK18" s="60"/>
      <c r="BL18" s="60"/>
      <c r="BM18" s="60"/>
      <c r="BN18" s="60"/>
      <c r="BO18" s="60"/>
      <c r="BP18" s="60"/>
      <c r="BQ18" s="60"/>
      <c r="BR18" s="60"/>
      <c r="BS18" s="60"/>
      <c r="BT18" s="60"/>
      <c r="BU18" s="60"/>
      <c r="BV18" s="60"/>
      <c r="BW18" s="60"/>
      <c r="BX18" s="60"/>
      <c r="BY18" s="66"/>
      <c r="BZ18" s="66"/>
      <c r="CA18" s="66"/>
      <c r="CB18" s="66"/>
      <c r="CC18" s="66"/>
      <c r="CD18" s="66"/>
      <c r="CE18" s="66"/>
      <c r="CF18" s="66"/>
    </row>
    <row r="19" spans="1:84">
      <c r="A19" s="32">
        <v>11310</v>
      </c>
      <c r="B19" s="30" t="s">
        <v>387</v>
      </c>
      <c r="C19" s="95">
        <v>76416084.664123997</v>
      </c>
      <c r="D19" s="90">
        <v>4.7030740542157033E-4</v>
      </c>
      <c r="E19" s="59"/>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1"/>
      <c r="AV19" s="61"/>
      <c r="AW19" s="61"/>
      <c r="AX19" s="61"/>
      <c r="AY19" s="61"/>
      <c r="AZ19" s="61"/>
      <c r="BA19" s="61"/>
      <c r="BB19" s="61"/>
      <c r="BC19" s="62"/>
      <c r="BD19" s="63"/>
      <c r="BE19" s="64"/>
      <c r="BF19" s="64"/>
      <c r="BG19" s="65"/>
      <c r="BH19" s="65"/>
      <c r="BI19" s="60"/>
      <c r="BJ19" s="60"/>
      <c r="BK19" s="60"/>
      <c r="BL19" s="60"/>
      <c r="BM19" s="60"/>
      <c r="BN19" s="60"/>
      <c r="BO19" s="60"/>
      <c r="BP19" s="60"/>
      <c r="BQ19" s="60"/>
      <c r="BR19" s="60"/>
      <c r="BS19" s="60"/>
      <c r="BT19" s="60"/>
      <c r="BU19" s="60"/>
      <c r="BV19" s="60"/>
      <c r="BW19" s="60"/>
      <c r="BX19" s="60"/>
      <c r="BY19" s="66"/>
      <c r="BZ19" s="66"/>
      <c r="CA19" s="66"/>
      <c r="CB19" s="66"/>
      <c r="CC19" s="66"/>
      <c r="CD19" s="66"/>
      <c r="CE19" s="66"/>
      <c r="CF19" s="66"/>
    </row>
    <row r="20" spans="1:84">
      <c r="A20" s="32">
        <v>11600</v>
      </c>
      <c r="B20" s="30" t="s">
        <v>388</v>
      </c>
      <c r="C20" s="95">
        <v>306685701.99539798</v>
      </c>
      <c r="D20" s="90">
        <v>1.887515664003459E-3</v>
      </c>
      <c r="E20" s="59"/>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1"/>
      <c r="AV20" s="61"/>
      <c r="AW20" s="61"/>
      <c r="AX20" s="61"/>
      <c r="AY20" s="61"/>
      <c r="AZ20" s="61"/>
      <c r="BA20" s="61"/>
      <c r="BB20" s="61"/>
      <c r="BC20" s="62"/>
      <c r="BD20" s="63"/>
      <c r="BE20" s="64"/>
      <c r="BF20" s="64"/>
      <c r="BG20" s="65"/>
      <c r="BH20" s="65"/>
      <c r="BI20" s="60"/>
      <c r="BJ20" s="60"/>
      <c r="BK20" s="60"/>
      <c r="BL20" s="60"/>
      <c r="BM20" s="60"/>
      <c r="BN20" s="60"/>
      <c r="BO20" s="60"/>
      <c r="BP20" s="60"/>
      <c r="BQ20" s="60"/>
      <c r="BR20" s="60"/>
      <c r="BS20" s="60"/>
      <c r="BT20" s="60"/>
      <c r="BU20" s="60"/>
      <c r="BV20" s="60"/>
      <c r="BW20" s="60"/>
      <c r="BX20" s="60"/>
      <c r="BY20" s="66"/>
      <c r="BZ20" s="66"/>
      <c r="CA20" s="66"/>
      <c r="CB20" s="66"/>
      <c r="CC20" s="66"/>
      <c r="CD20" s="66"/>
      <c r="CE20" s="66"/>
      <c r="CF20" s="66"/>
    </row>
    <row r="21" spans="1:84">
      <c r="A21" s="32">
        <v>11900</v>
      </c>
      <c r="B21" s="30" t="s">
        <v>389</v>
      </c>
      <c r="C21" s="95">
        <v>31033406.429832</v>
      </c>
      <c r="D21" s="90">
        <v>1.9099697300062763E-4</v>
      </c>
      <c r="E21" s="59"/>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1"/>
      <c r="AV21" s="61"/>
      <c r="AW21" s="61"/>
      <c r="AX21" s="61"/>
      <c r="AY21" s="61"/>
      <c r="AZ21" s="61"/>
      <c r="BA21" s="61"/>
      <c r="BB21" s="61"/>
      <c r="BC21" s="62"/>
      <c r="BD21" s="63"/>
      <c r="BE21" s="64"/>
      <c r="BF21" s="64"/>
      <c r="BG21" s="65"/>
      <c r="BH21" s="65"/>
      <c r="BI21" s="60"/>
      <c r="BJ21" s="60"/>
      <c r="BK21" s="60"/>
      <c r="BL21" s="60"/>
      <c r="BM21" s="60"/>
      <c r="BN21" s="60"/>
      <c r="BO21" s="60"/>
      <c r="BP21" s="60"/>
      <c r="BQ21" s="60"/>
      <c r="BR21" s="60"/>
      <c r="BS21" s="60"/>
      <c r="BT21" s="60"/>
      <c r="BU21" s="60"/>
      <c r="BV21" s="60"/>
      <c r="BW21" s="60"/>
      <c r="BX21" s="60"/>
      <c r="BY21" s="66"/>
      <c r="BZ21" s="66"/>
      <c r="CA21" s="66"/>
      <c r="CB21" s="66"/>
      <c r="CC21" s="66"/>
      <c r="CD21" s="66"/>
      <c r="CE21" s="66"/>
      <c r="CF21" s="66"/>
    </row>
    <row r="22" spans="1:84">
      <c r="A22" s="32">
        <v>12100</v>
      </c>
      <c r="B22" s="30" t="s">
        <v>390</v>
      </c>
      <c r="C22" s="95">
        <v>36513981.315376997</v>
      </c>
      <c r="D22" s="90">
        <v>2.2472750193270474E-4</v>
      </c>
      <c r="E22" s="59"/>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1"/>
      <c r="AV22" s="61"/>
      <c r="AW22" s="61"/>
      <c r="AX22" s="61"/>
      <c r="AY22" s="61"/>
      <c r="AZ22" s="61"/>
      <c r="BA22" s="61"/>
      <c r="BB22" s="61"/>
      <c r="BC22" s="62"/>
      <c r="BD22" s="63"/>
      <c r="BE22" s="64"/>
      <c r="BF22" s="64"/>
      <c r="BG22" s="65"/>
      <c r="BH22" s="65"/>
      <c r="BI22" s="60"/>
      <c r="BJ22" s="60"/>
      <c r="BK22" s="60"/>
      <c r="BL22" s="60"/>
      <c r="BM22" s="60"/>
      <c r="BN22" s="60"/>
      <c r="BO22" s="60"/>
      <c r="BP22" s="60"/>
      <c r="BQ22" s="60"/>
      <c r="BR22" s="60"/>
      <c r="BS22" s="60"/>
      <c r="BT22" s="60"/>
      <c r="BU22" s="60"/>
      <c r="BV22" s="60"/>
      <c r="BW22" s="60"/>
      <c r="BX22" s="60"/>
      <c r="BY22" s="66"/>
      <c r="BZ22" s="66"/>
      <c r="CA22" s="66"/>
      <c r="CB22" s="66"/>
      <c r="CC22" s="66"/>
      <c r="CD22" s="66"/>
      <c r="CE22" s="66"/>
      <c r="CF22" s="66"/>
    </row>
    <row r="23" spans="1:84">
      <c r="A23" s="32">
        <v>12150</v>
      </c>
      <c r="B23" s="30" t="s">
        <v>391</v>
      </c>
      <c r="C23" s="95">
        <v>6236085.0478349999</v>
      </c>
      <c r="D23" s="90">
        <v>3.8380361827311238E-5</v>
      </c>
      <c r="E23" s="59"/>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1"/>
      <c r="AV23" s="61"/>
      <c r="AW23" s="61"/>
      <c r="AX23" s="61"/>
      <c r="AY23" s="61"/>
      <c r="AZ23" s="61"/>
      <c r="BA23" s="61"/>
      <c r="BB23" s="61"/>
      <c r="BC23" s="62"/>
      <c r="BD23" s="63"/>
      <c r="BE23" s="64"/>
      <c r="BF23" s="64"/>
      <c r="BG23" s="65"/>
      <c r="BH23" s="65"/>
      <c r="BI23" s="60"/>
      <c r="BJ23" s="60"/>
      <c r="BK23" s="60"/>
      <c r="BL23" s="60"/>
      <c r="BM23" s="60"/>
      <c r="BN23" s="60"/>
      <c r="BO23" s="60"/>
      <c r="BP23" s="60"/>
      <c r="BQ23" s="60"/>
      <c r="BR23" s="60"/>
      <c r="BS23" s="60"/>
      <c r="BT23" s="60"/>
      <c r="BU23" s="60"/>
      <c r="BV23" s="60"/>
      <c r="BW23" s="60"/>
      <c r="BX23" s="60"/>
      <c r="BY23" s="66"/>
      <c r="BZ23" s="66"/>
      <c r="CA23" s="66"/>
      <c r="CB23" s="66"/>
      <c r="CC23" s="66"/>
      <c r="CD23" s="66"/>
      <c r="CE23" s="66"/>
      <c r="CF23" s="66"/>
    </row>
    <row r="24" spans="1:84">
      <c r="A24" s="32">
        <v>12160</v>
      </c>
      <c r="B24" s="30" t="s">
        <v>392</v>
      </c>
      <c r="C24" s="95">
        <v>269976460.24781001</v>
      </c>
      <c r="D24" s="90">
        <v>1.6615864199550953E-3</v>
      </c>
      <c r="E24" s="59"/>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1"/>
      <c r="AV24" s="61"/>
      <c r="AW24" s="61"/>
      <c r="AX24" s="61"/>
      <c r="AY24" s="61"/>
      <c r="AZ24" s="61"/>
      <c r="BA24" s="61"/>
      <c r="BB24" s="61"/>
      <c r="BC24" s="62"/>
      <c r="BD24" s="63"/>
      <c r="BE24" s="64"/>
      <c r="BF24" s="64"/>
      <c r="BG24" s="65"/>
      <c r="BH24" s="65"/>
      <c r="BI24" s="60"/>
      <c r="BJ24" s="60"/>
      <c r="BK24" s="60"/>
      <c r="BL24" s="60"/>
      <c r="BM24" s="60"/>
      <c r="BN24" s="60"/>
      <c r="BO24" s="60"/>
      <c r="BP24" s="60"/>
      <c r="BQ24" s="60"/>
      <c r="BR24" s="60"/>
      <c r="BS24" s="60"/>
      <c r="BT24" s="60"/>
      <c r="BU24" s="60"/>
      <c r="BV24" s="60"/>
      <c r="BW24" s="60"/>
      <c r="BX24" s="60"/>
      <c r="BY24" s="66"/>
      <c r="BZ24" s="66"/>
      <c r="CA24" s="66"/>
      <c r="CB24" s="66"/>
      <c r="CC24" s="66"/>
      <c r="CD24" s="66"/>
      <c r="CE24" s="66"/>
      <c r="CF24" s="66"/>
    </row>
    <row r="25" spans="1:84">
      <c r="A25" s="32">
        <v>12220</v>
      </c>
      <c r="B25" s="30" t="s">
        <v>393</v>
      </c>
      <c r="C25" s="95">
        <v>6757995556.4757299</v>
      </c>
      <c r="D25" s="90">
        <v>4.1592491554448545E-2</v>
      </c>
      <c r="E25" s="59"/>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1"/>
      <c r="AV25" s="61"/>
      <c r="AW25" s="61"/>
      <c r="AX25" s="61"/>
      <c r="AY25" s="61"/>
      <c r="AZ25" s="61"/>
      <c r="BA25" s="61"/>
      <c r="BB25" s="61"/>
      <c r="BC25" s="62"/>
      <c r="BD25" s="63"/>
      <c r="BE25" s="64"/>
      <c r="BF25" s="64"/>
      <c r="BG25" s="65"/>
      <c r="BH25" s="65"/>
      <c r="BI25" s="60"/>
      <c r="BJ25" s="60"/>
      <c r="BK25" s="60"/>
      <c r="BL25" s="60"/>
      <c r="BM25" s="60"/>
      <c r="BN25" s="60"/>
      <c r="BO25" s="60"/>
      <c r="BP25" s="60"/>
      <c r="BQ25" s="60"/>
      <c r="BR25" s="60"/>
      <c r="BS25" s="60"/>
      <c r="BT25" s="60"/>
      <c r="BU25" s="60"/>
      <c r="BV25" s="60"/>
      <c r="BW25" s="60"/>
      <c r="BX25" s="60"/>
      <c r="BY25" s="66"/>
      <c r="BZ25" s="66"/>
      <c r="CA25" s="66"/>
      <c r="CB25" s="66"/>
      <c r="CC25" s="66"/>
      <c r="CD25" s="66"/>
      <c r="CE25" s="66"/>
      <c r="CF25" s="66"/>
    </row>
    <row r="26" spans="1:84">
      <c r="A26" s="32">
        <v>12510</v>
      </c>
      <c r="B26" s="30" t="s">
        <v>394</v>
      </c>
      <c r="C26" s="95">
        <v>637920733.72967696</v>
      </c>
      <c r="D26" s="90">
        <v>3.9261216596442865E-3</v>
      </c>
      <c r="E26" s="59"/>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1"/>
      <c r="AV26" s="61"/>
      <c r="AW26" s="61"/>
      <c r="AX26" s="61"/>
      <c r="AY26" s="61"/>
      <c r="AZ26" s="61"/>
      <c r="BA26" s="61"/>
      <c r="BB26" s="61"/>
      <c r="BC26" s="62"/>
      <c r="BD26" s="63"/>
      <c r="BE26" s="64"/>
      <c r="BF26" s="64"/>
      <c r="BG26" s="65"/>
      <c r="BH26" s="65"/>
      <c r="BI26" s="60"/>
      <c r="BJ26" s="60"/>
      <c r="BK26" s="60"/>
      <c r="BL26" s="60"/>
      <c r="BM26" s="60"/>
      <c r="BN26" s="60"/>
      <c r="BO26" s="60"/>
      <c r="BP26" s="60"/>
      <c r="BQ26" s="60"/>
      <c r="BR26" s="60"/>
      <c r="BS26" s="60"/>
      <c r="BT26" s="60"/>
      <c r="BU26" s="60"/>
      <c r="BV26" s="60"/>
      <c r="BW26" s="60"/>
      <c r="BX26" s="60"/>
      <c r="BY26" s="66"/>
      <c r="BZ26" s="66"/>
      <c r="CA26" s="66"/>
      <c r="CB26" s="66"/>
      <c r="CC26" s="66"/>
      <c r="CD26" s="66"/>
      <c r="CE26" s="66"/>
      <c r="CF26" s="66"/>
    </row>
    <row r="27" spans="1:84">
      <c r="A27" s="32">
        <v>12600</v>
      </c>
      <c r="B27" s="30" t="s">
        <v>395</v>
      </c>
      <c r="C27" s="95">
        <v>276067384.05492401</v>
      </c>
      <c r="D27" s="90">
        <v>1.699073378164682E-3</v>
      </c>
      <c r="E27" s="59"/>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1"/>
      <c r="AV27" s="61"/>
      <c r="AW27" s="61"/>
      <c r="AX27" s="61"/>
      <c r="AY27" s="61"/>
      <c r="AZ27" s="61"/>
      <c r="BA27" s="61"/>
      <c r="BB27" s="61"/>
      <c r="BC27" s="62"/>
      <c r="BD27" s="63"/>
      <c r="BE27" s="64"/>
      <c r="BF27" s="64"/>
      <c r="BG27" s="65"/>
      <c r="BH27" s="65"/>
      <c r="BI27" s="60"/>
      <c r="BJ27" s="60"/>
      <c r="BK27" s="60"/>
      <c r="BL27" s="60"/>
      <c r="BM27" s="60"/>
      <c r="BN27" s="60"/>
      <c r="BO27" s="60"/>
      <c r="BP27" s="60"/>
      <c r="BQ27" s="60"/>
      <c r="BR27" s="60"/>
      <c r="BS27" s="60"/>
      <c r="BT27" s="60"/>
      <c r="BU27" s="60"/>
      <c r="BV27" s="60"/>
      <c r="BW27" s="60"/>
      <c r="BX27" s="60"/>
      <c r="BY27" s="66"/>
      <c r="BZ27" s="66"/>
      <c r="CA27" s="66"/>
      <c r="CB27" s="66"/>
      <c r="CC27" s="66"/>
      <c r="CD27" s="66"/>
      <c r="CE27" s="66"/>
      <c r="CF27" s="66"/>
    </row>
    <row r="28" spans="1:84">
      <c r="A28" s="32">
        <v>12700</v>
      </c>
      <c r="B28" s="30" t="s">
        <v>396</v>
      </c>
      <c r="C28" s="95">
        <v>161262000.877841</v>
      </c>
      <c r="D28" s="90">
        <v>9.9249671792665415E-4</v>
      </c>
      <c r="E28" s="59"/>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1"/>
      <c r="AV28" s="61"/>
      <c r="AW28" s="61"/>
      <c r="AX28" s="61"/>
      <c r="AY28" s="61"/>
      <c r="AZ28" s="61"/>
      <c r="BA28" s="61"/>
      <c r="BB28" s="61"/>
      <c r="BC28" s="62"/>
      <c r="BD28" s="63"/>
      <c r="BE28" s="64"/>
      <c r="BF28" s="64"/>
      <c r="BG28" s="65"/>
      <c r="BH28" s="65"/>
      <c r="BI28" s="60"/>
      <c r="BJ28" s="60"/>
      <c r="BK28" s="60"/>
      <c r="BL28" s="60"/>
      <c r="BM28" s="60"/>
      <c r="BN28" s="60"/>
      <c r="BO28" s="60"/>
      <c r="BP28" s="60"/>
      <c r="BQ28" s="60"/>
      <c r="BR28" s="60"/>
      <c r="BS28" s="60"/>
      <c r="BT28" s="60"/>
      <c r="BU28" s="60"/>
      <c r="BV28" s="60"/>
      <c r="BW28" s="60"/>
      <c r="BX28" s="60"/>
      <c r="BY28" s="66"/>
      <c r="BZ28" s="66"/>
      <c r="CA28" s="66"/>
      <c r="CB28" s="66"/>
      <c r="CC28" s="66"/>
      <c r="CD28" s="66"/>
      <c r="CE28" s="66"/>
      <c r="CF28" s="66"/>
    </row>
    <row r="29" spans="1:84">
      <c r="A29" s="32">
        <v>13500</v>
      </c>
      <c r="B29" s="30" t="s">
        <v>397</v>
      </c>
      <c r="C29" s="95">
        <v>632306157.94368804</v>
      </c>
      <c r="D29" s="90">
        <v>3.8915664140823408E-3</v>
      </c>
      <c r="E29" s="59"/>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1"/>
      <c r="AV29" s="61"/>
      <c r="AW29" s="61"/>
      <c r="AX29" s="61"/>
      <c r="AY29" s="61"/>
      <c r="AZ29" s="61"/>
      <c r="BA29" s="61"/>
      <c r="BB29" s="61"/>
      <c r="BC29" s="62"/>
      <c r="BD29" s="63"/>
      <c r="BE29" s="64"/>
      <c r="BF29" s="64"/>
      <c r="BG29" s="65"/>
      <c r="BH29" s="65"/>
      <c r="BI29" s="60"/>
      <c r="BJ29" s="60"/>
      <c r="BK29" s="60"/>
      <c r="BL29" s="60"/>
      <c r="BM29" s="60"/>
      <c r="BN29" s="60"/>
      <c r="BO29" s="60"/>
      <c r="BP29" s="60"/>
      <c r="BQ29" s="60"/>
      <c r="BR29" s="60"/>
      <c r="BS29" s="60"/>
      <c r="BT29" s="60"/>
      <c r="BU29" s="60"/>
      <c r="BV29" s="60"/>
      <c r="BW29" s="60"/>
      <c r="BX29" s="60"/>
      <c r="BY29" s="66"/>
      <c r="BZ29" s="66"/>
      <c r="CA29" s="66"/>
      <c r="CB29" s="66"/>
      <c r="CC29" s="66"/>
      <c r="CD29" s="66"/>
      <c r="CE29" s="66"/>
      <c r="CF29" s="66"/>
    </row>
    <row r="30" spans="1:84">
      <c r="A30" s="32">
        <v>13700</v>
      </c>
      <c r="B30" s="30" t="s">
        <v>398</v>
      </c>
      <c r="C30" s="95">
        <v>68055204.919643998</v>
      </c>
      <c r="D30" s="90">
        <v>4.1884986638444872E-4</v>
      </c>
      <c r="E30" s="59"/>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1"/>
      <c r="AV30" s="61"/>
      <c r="AW30" s="61"/>
      <c r="AX30" s="61"/>
      <c r="AY30" s="61"/>
      <c r="AZ30" s="61"/>
      <c r="BA30" s="61"/>
      <c r="BB30" s="61"/>
      <c r="BC30" s="62"/>
      <c r="BD30" s="63"/>
      <c r="BE30" s="64"/>
      <c r="BF30" s="64"/>
      <c r="BG30" s="65"/>
      <c r="BH30" s="65"/>
      <c r="BI30" s="60"/>
      <c r="BJ30" s="60"/>
      <c r="BK30" s="60"/>
      <c r="BL30" s="60"/>
      <c r="BM30" s="60"/>
      <c r="BN30" s="60"/>
      <c r="BO30" s="60"/>
      <c r="BP30" s="60"/>
      <c r="BQ30" s="60"/>
      <c r="BR30" s="60"/>
      <c r="BS30" s="60"/>
      <c r="BT30" s="60"/>
      <c r="BU30" s="60"/>
      <c r="BV30" s="60"/>
      <c r="BW30" s="60"/>
      <c r="BX30" s="60"/>
      <c r="BY30" s="66"/>
      <c r="BZ30" s="66"/>
      <c r="CA30" s="66"/>
      <c r="CB30" s="66"/>
      <c r="CC30" s="66"/>
      <c r="CD30" s="66"/>
      <c r="CE30" s="66"/>
      <c r="CF30" s="66"/>
    </row>
    <row r="31" spans="1:84">
      <c r="A31" s="32">
        <v>14300</v>
      </c>
      <c r="B31" s="30" t="s">
        <v>399</v>
      </c>
      <c r="C31" s="95">
        <v>226517876.13212699</v>
      </c>
      <c r="D31" s="90">
        <v>1.394117940922465E-3</v>
      </c>
      <c r="E31" s="59"/>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1"/>
      <c r="AV31" s="61"/>
      <c r="AW31" s="61"/>
      <c r="AX31" s="61"/>
      <c r="AY31" s="61"/>
      <c r="AZ31" s="61"/>
      <c r="BA31" s="61"/>
      <c r="BB31" s="61"/>
      <c r="BC31" s="62"/>
      <c r="BD31" s="63"/>
      <c r="BE31" s="64"/>
      <c r="BF31" s="64"/>
      <c r="BG31" s="65"/>
      <c r="BH31" s="65"/>
      <c r="BI31" s="60"/>
      <c r="BJ31" s="60"/>
      <c r="BK31" s="60"/>
      <c r="BL31" s="60"/>
      <c r="BM31" s="60"/>
      <c r="BN31" s="60"/>
      <c r="BO31" s="60"/>
      <c r="BP31" s="60"/>
      <c r="BQ31" s="60"/>
      <c r="BR31" s="60"/>
      <c r="BS31" s="60"/>
      <c r="BT31" s="60"/>
      <c r="BU31" s="60"/>
      <c r="BV31" s="60"/>
      <c r="BW31" s="60"/>
      <c r="BX31" s="60"/>
      <c r="BY31" s="66"/>
      <c r="BZ31" s="66"/>
      <c r="CA31" s="66"/>
      <c r="CB31" s="66"/>
      <c r="CC31" s="66"/>
      <c r="CD31" s="66"/>
      <c r="CE31" s="66"/>
      <c r="CF31" s="66"/>
    </row>
    <row r="32" spans="1:84">
      <c r="A32" s="32">
        <v>14300.1</v>
      </c>
      <c r="B32" s="30" t="s">
        <v>400</v>
      </c>
      <c r="C32" s="95">
        <v>23137417.189901002</v>
      </c>
      <c r="D32" s="90">
        <v>1.4240063063382187E-4</v>
      </c>
      <c r="E32" s="59"/>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1"/>
      <c r="AV32" s="61"/>
      <c r="AW32" s="61"/>
      <c r="AX32" s="61"/>
      <c r="AY32" s="61"/>
      <c r="AZ32" s="61"/>
      <c r="BA32" s="61"/>
      <c r="BB32" s="61"/>
      <c r="BC32" s="62"/>
      <c r="BD32" s="63"/>
      <c r="BE32" s="64"/>
      <c r="BF32" s="64"/>
      <c r="BG32" s="65"/>
      <c r="BH32" s="65"/>
      <c r="BI32" s="60"/>
      <c r="BJ32" s="60"/>
      <c r="BK32" s="60"/>
      <c r="BL32" s="60"/>
      <c r="BM32" s="60"/>
      <c r="BN32" s="60"/>
      <c r="BO32" s="60"/>
      <c r="BP32" s="60"/>
      <c r="BQ32" s="60"/>
      <c r="BR32" s="60"/>
      <c r="BS32" s="60"/>
      <c r="BT32" s="60"/>
      <c r="BU32" s="60"/>
      <c r="BV32" s="60"/>
      <c r="BW32" s="60"/>
      <c r="BX32" s="60"/>
      <c r="BY32" s="66"/>
      <c r="BZ32" s="66"/>
      <c r="CA32" s="66"/>
      <c r="CB32" s="66"/>
      <c r="CC32" s="66"/>
      <c r="CD32" s="66"/>
      <c r="CE32" s="66"/>
      <c r="CF32" s="66"/>
    </row>
    <row r="33" spans="1:84">
      <c r="A33" s="32">
        <v>18400</v>
      </c>
      <c r="B33" s="30" t="s">
        <v>401</v>
      </c>
      <c r="C33" s="95">
        <v>787109713.49651802</v>
      </c>
      <c r="D33" s="90">
        <v>4.8443142404344828E-3</v>
      </c>
      <c r="E33" s="59"/>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1"/>
      <c r="AV33" s="61"/>
      <c r="AW33" s="61"/>
      <c r="AX33" s="61"/>
      <c r="AY33" s="61"/>
      <c r="AZ33" s="61"/>
      <c r="BA33" s="61"/>
      <c r="BB33" s="61"/>
      <c r="BC33" s="62"/>
      <c r="BD33" s="63"/>
      <c r="BE33" s="64"/>
      <c r="BF33" s="64"/>
      <c r="BG33" s="65"/>
      <c r="BH33" s="65"/>
      <c r="BI33" s="60"/>
      <c r="BJ33" s="60"/>
      <c r="BK33" s="60"/>
      <c r="BL33" s="60"/>
      <c r="BM33" s="60"/>
      <c r="BN33" s="60"/>
      <c r="BO33" s="60"/>
      <c r="BP33" s="60"/>
      <c r="BQ33" s="60"/>
      <c r="BR33" s="60"/>
      <c r="BS33" s="60"/>
      <c r="BT33" s="60"/>
      <c r="BU33" s="60"/>
      <c r="BV33" s="60"/>
      <c r="BW33" s="60"/>
      <c r="BX33" s="60"/>
      <c r="BY33" s="66"/>
      <c r="BZ33" s="66"/>
      <c r="CA33" s="66"/>
      <c r="CB33" s="66"/>
      <c r="CC33" s="66"/>
      <c r="CD33" s="66"/>
      <c r="CE33" s="66"/>
      <c r="CF33" s="66"/>
    </row>
    <row r="34" spans="1:84">
      <c r="A34" s="32">
        <v>18600</v>
      </c>
      <c r="B34" s="30" t="s">
        <v>402</v>
      </c>
      <c r="C34" s="95">
        <v>2209213.1458760002</v>
      </c>
      <c r="D34" s="90">
        <v>1.3596735650969086E-5</v>
      </c>
      <c r="E34" s="59"/>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1"/>
      <c r="AV34" s="61"/>
      <c r="AW34" s="61"/>
      <c r="AX34" s="61"/>
      <c r="AY34" s="61"/>
      <c r="AZ34" s="61"/>
      <c r="BA34" s="61"/>
      <c r="BB34" s="61"/>
      <c r="BC34" s="62"/>
      <c r="BD34" s="63"/>
      <c r="BE34" s="64"/>
      <c r="BF34" s="64"/>
      <c r="BG34" s="65"/>
      <c r="BH34" s="65"/>
      <c r="BI34" s="60"/>
      <c r="BJ34" s="60"/>
      <c r="BK34" s="60"/>
      <c r="BL34" s="60"/>
      <c r="BM34" s="60"/>
      <c r="BN34" s="60"/>
      <c r="BO34" s="60"/>
      <c r="BP34" s="60"/>
      <c r="BQ34" s="60"/>
      <c r="BR34" s="60"/>
      <c r="BS34" s="60"/>
      <c r="BT34" s="60"/>
      <c r="BU34" s="60"/>
      <c r="BV34" s="60"/>
      <c r="BW34" s="60"/>
      <c r="BX34" s="60"/>
      <c r="BY34" s="66"/>
      <c r="BZ34" s="66"/>
      <c r="CA34" s="66"/>
      <c r="CB34" s="66"/>
      <c r="CC34" s="66"/>
      <c r="CD34" s="66"/>
      <c r="CE34" s="66"/>
      <c r="CF34" s="66"/>
    </row>
    <row r="35" spans="1:84">
      <c r="A35" s="32">
        <v>18690</v>
      </c>
      <c r="B35" s="30" t="s">
        <v>403</v>
      </c>
      <c r="C35" s="95">
        <v>0</v>
      </c>
      <c r="D35" s="90">
        <v>0</v>
      </c>
      <c r="E35" s="59"/>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1"/>
      <c r="AV35" s="61"/>
      <c r="AW35" s="61"/>
      <c r="AX35" s="61"/>
      <c r="AY35" s="61"/>
      <c r="AZ35" s="61"/>
      <c r="BA35" s="61"/>
      <c r="BB35" s="61"/>
      <c r="BC35" s="62"/>
      <c r="BD35" s="63"/>
      <c r="BE35" s="64"/>
      <c r="BF35" s="64"/>
      <c r="BG35" s="65"/>
      <c r="BH35" s="65"/>
      <c r="BI35" s="60"/>
      <c r="BJ35" s="60"/>
      <c r="BK35" s="60"/>
      <c r="BL35" s="60"/>
      <c r="BM35" s="60"/>
      <c r="BN35" s="60"/>
      <c r="BO35" s="60"/>
      <c r="BP35" s="60"/>
      <c r="BQ35" s="60"/>
      <c r="BR35" s="60"/>
      <c r="BS35" s="60"/>
      <c r="BT35" s="60"/>
      <c r="BU35" s="60"/>
      <c r="BV35" s="60"/>
      <c r="BW35" s="60"/>
      <c r="BX35" s="60"/>
      <c r="BY35" s="66"/>
      <c r="BZ35" s="66"/>
      <c r="CA35" s="66"/>
      <c r="CB35" s="66"/>
      <c r="CC35" s="66"/>
      <c r="CD35" s="66"/>
      <c r="CE35" s="66"/>
      <c r="CF35" s="66"/>
    </row>
    <row r="36" spans="1:84">
      <c r="A36" s="32">
        <v>18740</v>
      </c>
      <c r="B36" s="30" t="s">
        <v>404</v>
      </c>
      <c r="C36" s="95">
        <v>1078844.7512610001</v>
      </c>
      <c r="D36" s="90">
        <v>6.6398151390298904E-6</v>
      </c>
      <c r="E36" s="59"/>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1"/>
      <c r="AV36" s="61"/>
      <c r="AW36" s="61"/>
      <c r="AX36" s="61"/>
      <c r="AY36" s="61"/>
      <c r="AZ36" s="61"/>
      <c r="BA36" s="61"/>
      <c r="BB36" s="61"/>
      <c r="BC36" s="62"/>
      <c r="BD36" s="63"/>
      <c r="BE36" s="64"/>
      <c r="BF36" s="64"/>
      <c r="BG36" s="65"/>
      <c r="BH36" s="65"/>
      <c r="BI36" s="60"/>
      <c r="BJ36" s="60"/>
      <c r="BK36" s="60"/>
      <c r="BL36" s="60"/>
      <c r="BM36" s="60"/>
      <c r="BN36" s="60"/>
      <c r="BO36" s="60"/>
      <c r="BP36" s="60"/>
      <c r="BQ36" s="60"/>
      <c r="BR36" s="60"/>
      <c r="BS36" s="60"/>
      <c r="BT36" s="60"/>
      <c r="BU36" s="60"/>
      <c r="BV36" s="60"/>
      <c r="BW36" s="60"/>
      <c r="BX36" s="60"/>
      <c r="BY36" s="66"/>
      <c r="BZ36" s="66"/>
      <c r="CA36" s="66"/>
      <c r="CB36" s="66"/>
      <c r="CC36" s="66"/>
      <c r="CD36" s="66"/>
      <c r="CE36" s="66"/>
      <c r="CF36" s="66"/>
    </row>
    <row r="37" spans="1:84">
      <c r="A37" s="32">
        <v>18780</v>
      </c>
      <c r="B37" s="30" t="s">
        <v>405</v>
      </c>
      <c r="C37" s="95">
        <v>2834141.0442039999</v>
      </c>
      <c r="D37" s="90">
        <v>1.7442892120906381E-5</v>
      </c>
      <c r="E37" s="59"/>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1"/>
      <c r="AV37" s="61"/>
      <c r="AW37" s="61"/>
      <c r="AX37" s="61"/>
      <c r="AY37" s="61"/>
      <c r="AZ37" s="61"/>
      <c r="BA37" s="61"/>
      <c r="BB37" s="61"/>
      <c r="BC37" s="62"/>
      <c r="BD37" s="63"/>
      <c r="BE37" s="64"/>
      <c r="BF37" s="64"/>
      <c r="BG37" s="65"/>
      <c r="BH37" s="65"/>
      <c r="BI37" s="60"/>
      <c r="BJ37" s="60"/>
      <c r="BK37" s="60"/>
      <c r="BL37" s="60"/>
      <c r="BM37" s="60"/>
      <c r="BN37" s="60"/>
      <c r="BO37" s="60"/>
      <c r="BP37" s="60"/>
      <c r="BQ37" s="60"/>
      <c r="BR37" s="60"/>
      <c r="BS37" s="60"/>
      <c r="BT37" s="60"/>
      <c r="BU37" s="60"/>
      <c r="BV37" s="60"/>
      <c r="BW37" s="60"/>
      <c r="BX37" s="60"/>
      <c r="BY37" s="66"/>
      <c r="BZ37" s="66"/>
      <c r="CA37" s="66"/>
      <c r="CB37" s="66"/>
      <c r="CC37" s="66"/>
      <c r="CD37" s="66"/>
      <c r="CE37" s="66"/>
      <c r="CF37" s="66"/>
    </row>
    <row r="38" spans="1:84">
      <c r="A38" s="32">
        <v>19005</v>
      </c>
      <c r="B38" s="30" t="s">
        <v>406</v>
      </c>
      <c r="C38" s="95">
        <v>111125154.182823</v>
      </c>
      <c r="D38" s="90">
        <v>6.8392646875994683E-4</v>
      </c>
      <c r="E38" s="59"/>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1"/>
      <c r="AV38" s="61"/>
      <c r="AW38" s="61"/>
      <c r="AX38" s="61"/>
      <c r="AY38" s="61"/>
      <c r="AZ38" s="61"/>
      <c r="BA38" s="61"/>
      <c r="BB38" s="61"/>
      <c r="BC38" s="62"/>
      <c r="BD38" s="63"/>
      <c r="BE38" s="64"/>
      <c r="BF38" s="64"/>
      <c r="BG38" s="65"/>
      <c r="BH38" s="65"/>
      <c r="BI38" s="60"/>
      <c r="BJ38" s="60"/>
      <c r="BK38" s="60"/>
      <c r="BL38" s="60"/>
      <c r="BM38" s="60"/>
      <c r="BN38" s="60"/>
      <c r="BO38" s="60"/>
      <c r="BP38" s="60"/>
      <c r="BQ38" s="60"/>
      <c r="BR38" s="60"/>
      <c r="BS38" s="60"/>
      <c r="BT38" s="60"/>
      <c r="BU38" s="60"/>
      <c r="BV38" s="60"/>
      <c r="BW38" s="60"/>
      <c r="BX38" s="60"/>
      <c r="BY38" s="66"/>
      <c r="BZ38" s="66"/>
      <c r="CA38" s="66"/>
      <c r="CB38" s="66"/>
      <c r="CC38" s="66"/>
      <c r="CD38" s="66"/>
      <c r="CE38" s="66"/>
      <c r="CF38" s="66"/>
    </row>
    <row r="39" spans="1:84">
      <c r="A39" s="32">
        <v>19100</v>
      </c>
      <c r="B39" s="30" t="s">
        <v>407</v>
      </c>
      <c r="C39" s="95">
        <v>9931694454.7471409</v>
      </c>
      <c r="D39" s="90">
        <v>6.1125212983397646E-2</v>
      </c>
      <c r="E39" s="59"/>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1"/>
      <c r="AV39" s="61"/>
      <c r="AW39" s="61"/>
      <c r="AX39" s="61"/>
      <c r="AY39" s="61"/>
      <c r="AZ39" s="61"/>
      <c r="BA39" s="61"/>
      <c r="BB39" s="61"/>
      <c r="BC39" s="62"/>
      <c r="BD39" s="63"/>
      <c r="BE39" s="64"/>
      <c r="BF39" s="64"/>
      <c r="BG39" s="65"/>
      <c r="BH39" s="65"/>
      <c r="BI39" s="60"/>
      <c r="BJ39" s="60"/>
      <c r="BK39" s="60"/>
      <c r="BL39" s="60"/>
      <c r="BM39" s="60"/>
      <c r="BN39" s="60"/>
      <c r="BO39" s="60"/>
      <c r="BP39" s="60"/>
      <c r="BQ39" s="60"/>
      <c r="BR39" s="60"/>
      <c r="BS39" s="60"/>
      <c r="BT39" s="60"/>
      <c r="BU39" s="60"/>
      <c r="BV39" s="60"/>
      <c r="BW39" s="60"/>
      <c r="BX39" s="60"/>
      <c r="BY39" s="66"/>
      <c r="BZ39" s="66"/>
      <c r="CA39" s="66"/>
      <c r="CB39" s="66"/>
      <c r="CC39" s="66"/>
      <c r="CD39" s="66"/>
      <c r="CE39" s="66"/>
      <c r="CF39" s="66"/>
    </row>
    <row r="40" spans="1:84">
      <c r="A40" s="32">
        <v>20100</v>
      </c>
      <c r="B40" s="30" t="s">
        <v>408</v>
      </c>
      <c r="C40" s="95">
        <v>1636989813.3439901</v>
      </c>
      <c r="D40" s="90">
        <v>1.0074952612388969E-2</v>
      </c>
      <c r="E40" s="59"/>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1"/>
      <c r="AV40" s="61"/>
      <c r="AW40" s="61"/>
      <c r="AX40" s="61"/>
      <c r="AY40" s="61"/>
      <c r="AZ40" s="61"/>
      <c r="BA40" s="61"/>
      <c r="BB40" s="61"/>
      <c r="BC40" s="62"/>
      <c r="BD40" s="63"/>
      <c r="BE40" s="64"/>
      <c r="BF40" s="64"/>
      <c r="BG40" s="65"/>
      <c r="BH40" s="65"/>
      <c r="BI40" s="60"/>
      <c r="BJ40" s="60"/>
      <c r="BK40" s="60"/>
      <c r="BL40" s="60"/>
      <c r="BM40" s="60"/>
      <c r="BN40" s="60"/>
      <c r="BO40" s="60"/>
      <c r="BP40" s="60"/>
      <c r="BQ40" s="60"/>
      <c r="BR40" s="60"/>
      <c r="BS40" s="60"/>
      <c r="BT40" s="60"/>
      <c r="BU40" s="60"/>
      <c r="BV40" s="60"/>
      <c r="BW40" s="60"/>
      <c r="BX40" s="60"/>
      <c r="BY40" s="66"/>
      <c r="BZ40" s="66"/>
      <c r="CA40" s="66"/>
      <c r="CB40" s="66"/>
      <c r="CC40" s="66"/>
      <c r="CD40" s="66"/>
      <c r="CE40" s="66"/>
      <c r="CF40" s="66"/>
    </row>
    <row r="41" spans="1:84">
      <c r="A41" s="32">
        <v>20200</v>
      </c>
      <c r="B41" s="30" t="s">
        <v>409</v>
      </c>
      <c r="C41" s="95">
        <v>236985881.505977</v>
      </c>
      <c r="D41" s="90">
        <v>1.4585439118283757E-3</v>
      </c>
      <c r="E41" s="59"/>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1"/>
      <c r="AV41" s="61"/>
      <c r="AW41" s="61"/>
      <c r="AX41" s="61"/>
      <c r="AY41" s="61"/>
      <c r="AZ41" s="61"/>
      <c r="BA41" s="61"/>
      <c r="BB41" s="61"/>
      <c r="BC41" s="62"/>
      <c r="BD41" s="63"/>
      <c r="BE41" s="64"/>
      <c r="BF41" s="64"/>
      <c r="BG41" s="65"/>
      <c r="BH41" s="65"/>
      <c r="BI41" s="60"/>
      <c r="BJ41" s="60"/>
      <c r="BK41" s="60"/>
      <c r="BL41" s="60"/>
      <c r="BM41" s="60"/>
      <c r="BN41" s="60"/>
      <c r="BO41" s="60"/>
      <c r="BP41" s="60"/>
      <c r="BQ41" s="60"/>
      <c r="BR41" s="60"/>
      <c r="BS41" s="60"/>
      <c r="BT41" s="60"/>
      <c r="BU41" s="60"/>
      <c r="BV41" s="60"/>
      <c r="BW41" s="60"/>
      <c r="BX41" s="60"/>
      <c r="BY41" s="66"/>
      <c r="BZ41" s="66"/>
      <c r="CA41" s="66"/>
      <c r="CB41" s="66"/>
      <c r="CC41" s="66"/>
      <c r="CD41" s="66"/>
      <c r="CE41" s="66"/>
      <c r="CF41" s="66"/>
    </row>
    <row r="42" spans="1:84">
      <c r="A42" s="32">
        <v>20300</v>
      </c>
      <c r="B42" s="30" t="s">
        <v>410</v>
      </c>
      <c r="C42" s="95">
        <v>3938507342.53934</v>
      </c>
      <c r="D42" s="90">
        <v>2.423978116184625E-2</v>
      </c>
      <c r="E42" s="59"/>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1"/>
      <c r="AV42" s="61"/>
      <c r="AW42" s="61"/>
      <c r="AX42" s="61"/>
      <c r="AY42" s="61"/>
      <c r="AZ42" s="61"/>
      <c r="BA42" s="61"/>
      <c r="BB42" s="61"/>
      <c r="BC42" s="62"/>
      <c r="BD42" s="63"/>
      <c r="BE42" s="64"/>
      <c r="BF42" s="64"/>
      <c r="BG42" s="65"/>
      <c r="BH42" s="65"/>
      <c r="BI42" s="60"/>
      <c r="BJ42" s="60"/>
      <c r="BK42" s="60"/>
      <c r="BL42" s="60"/>
      <c r="BM42" s="60"/>
      <c r="BN42" s="60"/>
      <c r="BO42" s="60"/>
      <c r="BP42" s="60"/>
      <c r="BQ42" s="60"/>
      <c r="BR42" s="60"/>
      <c r="BS42" s="60"/>
      <c r="BT42" s="60"/>
      <c r="BU42" s="60"/>
      <c r="BV42" s="60"/>
      <c r="BW42" s="60"/>
      <c r="BX42" s="60"/>
      <c r="BY42" s="66"/>
      <c r="BZ42" s="66"/>
      <c r="CA42" s="66"/>
      <c r="CB42" s="66"/>
      <c r="CC42" s="66"/>
      <c r="CD42" s="66"/>
      <c r="CE42" s="66"/>
      <c r="CF42" s="66"/>
    </row>
    <row r="43" spans="1:84">
      <c r="A43" s="32">
        <v>20400</v>
      </c>
      <c r="B43" s="30" t="s">
        <v>411</v>
      </c>
      <c r="C43" s="95">
        <v>183280243.443939</v>
      </c>
      <c r="D43" s="90">
        <v>1.1280093207866381E-3</v>
      </c>
      <c r="E43" s="59"/>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1"/>
      <c r="AV43" s="61"/>
      <c r="AW43" s="61"/>
      <c r="AX43" s="61"/>
      <c r="AY43" s="61"/>
      <c r="AZ43" s="61"/>
      <c r="BA43" s="61"/>
      <c r="BB43" s="61"/>
      <c r="BC43" s="62"/>
      <c r="BD43" s="63"/>
      <c r="BE43" s="64"/>
      <c r="BF43" s="64"/>
      <c r="BG43" s="65"/>
      <c r="BH43" s="65"/>
      <c r="BI43" s="60"/>
      <c r="BJ43" s="60"/>
      <c r="BK43" s="60"/>
      <c r="BL43" s="60"/>
      <c r="BM43" s="60"/>
      <c r="BN43" s="60"/>
      <c r="BO43" s="60"/>
      <c r="BP43" s="60"/>
      <c r="BQ43" s="60"/>
      <c r="BR43" s="60"/>
      <c r="BS43" s="60"/>
      <c r="BT43" s="60"/>
      <c r="BU43" s="60"/>
      <c r="BV43" s="60"/>
      <c r="BW43" s="60"/>
      <c r="BX43" s="60"/>
      <c r="BY43" s="66"/>
      <c r="BZ43" s="66"/>
      <c r="CA43" s="66"/>
      <c r="CB43" s="66"/>
      <c r="CC43" s="66"/>
      <c r="CD43" s="66"/>
      <c r="CE43" s="66"/>
      <c r="CF43" s="66"/>
    </row>
    <row r="44" spans="1:84">
      <c r="A44" s="32">
        <v>20600</v>
      </c>
      <c r="B44" s="30" t="s">
        <v>412</v>
      </c>
      <c r="C44" s="95">
        <v>463111323.68166298</v>
      </c>
      <c r="D44" s="90">
        <v>2.8502465942792203E-3</v>
      </c>
      <c r="E44" s="59"/>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1"/>
      <c r="AV44" s="61"/>
      <c r="AW44" s="61"/>
      <c r="AX44" s="61"/>
      <c r="AY44" s="61"/>
      <c r="AZ44" s="61"/>
      <c r="BA44" s="61"/>
      <c r="BB44" s="61"/>
      <c r="BC44" s="62"/>
      <c r="BD44" s="63"/>
      <c r="BE44" s="64"/>
      <c r="BF44" s="64"/>
      <c r="BG44" s="65"/>
      <c r="BH44" s="65"/>
      <c r="BI44" s="60"/>
      <c r="BJ44" s="60"/>
      <c r="BK44" s="60"/>
      <c r="BL44" s="60"/>
      <c r="BM44" s="60"/>
      <c r="BN44" s="60"/>
      <c r="BO44" s="60"/>
      <c r="BP44" s="60"/>
      <c r="BQ44" s="60"/>
      <c r="BR44" s="60"/>
      <c r="BS44" s="60"/>
      <c r="BT44" s="60"/>
      <c r="BU44" s="60"/>
      <c r="BV44" s="60"/>
      <c r="BW44" s="60"/>
      <c r="BX44" s="60"/>
      <c r="BY44" s="66"/>
      <c r="BZ44" s="66"/>
      <c r="CA44" s="66"/>
      <c r="CB44" s="66"/>
      <c r="CC44" s="66"/>
      <c r="CD44" s="66"/>
      <c r="CE44" s="66"/>
      <c r="CF44" s="66"/>
    </row>
    <row r="45" spans="1:84">
      <c r="A45" s="32">
        <v>20700</v>
      </c>
      <c r="B45" s="30" t="s">
        <v>413</v>
      </c>
      <c r="C45" s="95">
        <v>940144959.36934996</v>
      </c>
      <c r="D45" s="90">
        <v>5.7861788981286508E-3</v>
      </c>
      <c r="E45" s="59"/>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1"/>
      <c r="AV45" s="61"/>
      <c r="AW45" s="61"/>
      <c r="AX45" s="61"/>
      <c r="AY45" s="61"/>
      <c r="AZ45" s="61"/>
      <c r="BA45" s="61"/>
      <c r="BB45" s="61"/>
      <c r="BC45" s="62"/>
      <c r="BD45" s="63"/>
      <c r="BE45" s="64"/>
      <c r="BF45" s="64"/>
      <c r="BG45" s="65"/>
      <c r="BH45" s="65"/>
      <c r="BI45" s="60"/>
      <c r="BJ45" s="60"/>
      <c r="BK45" s="60"/>
      <c r="BL45" s="60"/>
      <c r="BM45" s="60"/>
      <c r="BN45" s="60"/>
      <c r="BO45" s="60"/>
      <c r="BP45" s="60"/>
      <c r="BQ45" s="60"/>
      <c r="BR45" s="60"/>
      <c r="BS45" s="60"/>
      <c r="BT45" s="60"/>
      <c r="BU45" s="60"/>
      <c r="BV45" s="60"/>
      <c r="BW45" s="60"/>
      <c r="BX45" s="60"/>
      <c r="BY45" s="66"/>
      <c r="BZ45" s="66"/>
      <c r="CA45" s="66"/>
      <c r="CB45" s="66"/>
      <c r="CC45" s="66"/>
      <c r="CD45" s="66"/>
      <c r="CE45" s="66"/>
      <c r="CF45" s="66"/>
    </row>
    <row r="46" spans="1:84">
      <c r="A46" s="32">
        <v>20800</v>
      </c>
      <c r="B46" s="30" t="s">
        <v>414</v>
      </c>
      <c r="C46" s="95">
        <v>729472105.365026</v>
      </c>
      <c r="D46" s="90">
        <v>4.4895801022726825E-3</v>
      </c>
      <c r="E46" s="59"/>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1"/>
      <c r="AV46" s="61"/>
      <c r="AW46" s="61"/>
      <c r="AX46" s="61"/>
      <c r="AY46" s="61"/>
      <c r="AZ46" s="61"/>
      <c r="BA46" s="61"/>
      <c r="BB46" s="61"/>
      <c r="BC46" s="62"/>
      <c r="BD46" s="63"/>
      <c r="BE46" s="64"/>
      <c r="BF46" s="64"/>
      <c r="BG46" s="65"/>
      <c r="BH46" s="65"/>
      <c r="BI46" s="60"/>
      <c r="BJ46" s="60"/>
      <c r="BK46" s="60"/>
      <c r="BL46" s="60"/>
      <c r="BM46" s="60"/>
      <c r="BN46" s="60"/>
      <c r="BO46" s="60"/>
      <c r="BP46" s="60"/>
      <c r="BQ46" s="60"/>
      <c r="BR46" s="60"/>
      <c r="BS46" s="60"/>
      <c r="BT46" s="60"/>
      <c r="BU46" s="60"/>
      <c r="BV46" s="60"/>
      <c r="BW46" s="60"/>
      <c r="BX46" s="60"/>
      <c r="BY46" s="66"/>
      <c r="BZ46" s="66"/>
      <c r="CA46" s="66"/>
      <c r="CB46" s="66"/>
      <c r="CC46" s="66"/>
      <c r="CD46" s="66"/>
      <c r="CE46" s="66"/>
      <c r="CF46" s="66"/>
    </row>
    <row r="47" spans="1:84">
      <c r="A47" s="32">
        <v>20900</v>
      </c>
      <c r="B47" s="30" t="s">
        <v>415</v>
      </c>
      <c r="C47" s="95">
        <v>1541406507.76683</v>
      </c>
      <c r="D47" s="90">
        <v>9.4866793889544256E-3</v>
      </c>
      <c r="E47" s="59"/>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1"/>
      <c r="AV47" s="61"/>
      <c r="AW47" s="61"/>
      <c r="AX47" s="61"/>
      <c r="AY47" s="61"/>
      <c r="AZ47" s="61"/>
      <c r="BA47" s="61"/>
      <c r="BB47" s="61"/>
      <c r="BC47" s="62"/>
      <c r="BD47" s="63"/>
      <c r="BE47" s="64"/>
      <c r="BF47" s="64"/>
      <c r="BG47" s="65"/>
      <c r="BH47" s="65"/>
      <c r="BI47" s="60"/>
      <c r="BJ47" s="60"/>
      <c r="BK47" s="60"/>
      <c r="BL47" s="60"/>
      <c r="BM47" s="60"/>
      <c r="BN47" s="60"/>
      <c r="BO47" s="60"/>
      <c r="BP47" s="60"/>
      <c r="BQ47" s="60"/>
      <c r="BR47" s="60"/>
      <c r="BS47" s="60"/>
      <c r="BT47" s="60"/>
      <c r="BU47" s="60"/>
      <c r="BV47" s="60"/>
      <c r="BW47" s="60"/>
      <c r="BX47" s="60"/>
      <c r="BY47" s="66"/>
      <c r="BZ47" s="66"/>
      <c r="CA47" s="66"/>
      <c r="CB47" s="66"/>
      <c r="CC47" s="66"/>
      <c r="CD47" s="66"/>
      <c r="CE47" s="66"/>
      <c r="CF47" s="66"/>
    </row>
    <row r="48" spans="1:84">
      <c r="A48" s="32">
        <v>21200</v>
      </c>
      <c r="B48" s="30" t="s">
        <v>416</v>
      </c>
      <c r="C48" s="95">
        <v>487624259.87165701</v>
      </c>
      <c r="D48" s="90">
        <v>3.0011129396233056E-3</v>
      </c>
      <c r="E48" s="59"/>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1"/>
      <c r="AV48" s="61"/>
      <c r="AW48" s="61"/>
      <c r="AX48" s="61"/>
      <c r="AY48" s="61"/>
      <c r="AZ48" s="61"/>
      <c r="BA48" s="61"/>
      <c r="BB48" s="61"/>
      <c r="BC48" s="62"/>
      <c r="BD48" s="63"/>
      <c r="BE48" s="64"/>
      <c r="BF48" s="64"/>
      <c r="BG48" s="65"/>
      <c r="BH48" s="65"/>
      <c r="BI48" s="60"/>
      <c r="BJ48" s="60"/>
      <c r="BK48" s="60"/>
      <c r="BL48" s="60"/>
      <c r="BM48" s="60"/>
      <c r="BN48" s="60"/>
      <c r="BO48" s="60"/>
      <c r="BP48" s="60"/>
      <c r="BQ48" s="60"/>
      <c r="BR48" s="60"/>
      <c r="BS48" s="60"/>
      <c r="BT48" s="60"/>
      <c r="BU48" s="60"/>
      <c r="BV48" s="60"/>
      <c r="BW48" s="60"/>
      <c r="BX48" s="60"/>
      <c r="BY48" s="66"/>
      <c r="BZ48" s="66"/>
      <c r="CA48" s="66"/>
      <c r="CB48" s="66"/>
      <c r="CC48" s="66"/>
      <c r="CD48" s="66"/>
      <c r="CE48" s="66"/>
      <c r="CF48" s="66"/>
    </row>
    <row r="49" spans="1:84">
      <c r="A49" s="32">
        <v>21300</v>
      </c>
      <c r="B49" s="30" t="s">
        <v>417</v>
      </c>
      <c r="C49" s="95">
        <v>6235352309.5932302</v>
      </c>
      <c r="D49" s="90">
        <v>3.8375852145575325E-2</v>
      </c>
      <c r="E49" s="59"/>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1"/>
      <c r="AV49" s="61"/>
      <c r="AW49" s="61"/>
      <c r="AX49" s="61"/>
      <c r="AY49" s="61"/>
      <c r="AZ49" s="61"/>
      <c r="BA49" s="61"/>
      <c r="BB49" s="61"/>
      <c r="BC49" s="62"/>
      <c r="BD49" s="63"/>
      <c r="BE49" s="64"/>
      <c r="BF49" s="64"/>
      <c r="BG49" s="65"/>
      <c r="BH49" s="65"/>
      <c r="BI49" s="60"/>
      <c r="BJ49" s="60"/>
      <c r="BK49" s="60"/>
      <c r="BL49" s="60"/>
      <c r="BM49" s="60"/>
      <c r="BN49" s="60"/>
      <c r="BO49" s="60"/>
      <c r="BP49" s="60"/>
      <c r="BQ49" s="60"/>
      <c r="BR49" s="60"/>
      <c r="BS49" s="60"/>
      <c r="BT49" s="60"/>
      <c r="BU49" s="60"/>
      <c r="BV49" s="60"/>
      <c r="BW49" s="60"/>
      <c r="BX49" s="60"/>
      <c r="BY49" s="66"/>
      <c r="BZ49" s="66"/>
      <c r="CA49" s="66"/>
      <c r="CB49" s="66"/>
      <c r="CC49" s="66"/>
      <c r="CD49" s="66"/>
      <c r="CE49" s="66"/>
      <c r="CF49" s="66"/>
    </row>
    <row r="50" spans="1:84">
      <c r="A50" s="32">
        <v>21520</v>
      </c>
      <c r="B50" s="30" t="s">
        <v>41</v>
      </c>
      <c r="C50" s="95">
        <v>10989833597.381599</v>
      </c>
      <c r="D50" s="90">
        <v>6.7637594204377094E-2</v>
      </c>
      <c r="E50" s="59"/>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1"/>
      <c r="AV50" s="61"/>
      <c r="AW50" s="61"/>
      <c r="AX50" s="61"/>
      <c r="AY50" s="61"/>
      <c r="AZ50" s="61"/>
      <c r="BA50" s="61"/>
      <c r="BB50" s="61"/>
      <c r="BC50" s="62"/>
      <c r="BD50" s="63"/>
      <c r="BE50" s="64"/>
      <c r="BF50" s="64"/>
      <c r="BG50" s="65"/>
      <c r="BH50" s="65"/>
      <c r="BI50" s="60"/>
      <c r="BJ50" s="60"/>
      <c r="BK50" s="60"/>
      <c r="BL50" s="60"/>
      <c r="BM50" s="60"/>
      <c r="BN50" s="60"/>
      <c r="BO50" s="60"/>
      <c r="BP50" s="60"/>
      <c r="BQ50" s="60"/>
      <c r="BR50" s="60"/>
      <c r="BS50" s="60"/>
      <c r="BT50" s="60"/>
      <c r="BU50" s="60"/>
      <c r="BV50" s="60"/>
      <c r="BW50" s="60"/>
      <c r="BX50" s="60"/>
      <c r="BY50" s="66"/>
      <c r="BZ50" s="66"/>
      <c r="CA50" s="66"/>
      <c r="CB50" s="66"/>
      <c r="CC50" s="66"/>
      <c r="CD50" s="66"/>
      <c r="CE50" s="66"/>
      <c r="CF50" s="66"/>
    </row>
    <row r="51" spans="1:84">
      <c r="A51" s="32">
        <v>21525</v>
      </c>
      <c r="B51" s="30" t="s">
        <v>418</v>
      </c>
      <c r="C51" s="95">
        <v>256176278.17852899</v>
      </c>
      <c r="D51" s="90">
        <v>1.5766523664521432E-3</v>
      </c>
      <c r="E51" s="59"/>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1"/>
      <c r="AV51" s="61"/>
      <c r="AW51" s="61"/>
      <c r="AX51" s="61"/>
      <c r="AY51" s="61"/>
      <c r="AZ51" s="61"/>
      <c r="BA51" s="61"/>
      <c r="BB51" s="61"/>
      <c r="BC51" s="62"/>
      <c r="BD51" s="63"/>
      <c r="BE51" s="64"/>
      <c r="BF51" s="64"/>
      <c r="BG51" s="65"/>
      <c r="BH51" s="65"/>
      <c r="BI51" s="60"/>
      <c r="BJ51" s="60"/>
      <c r="BK51" s="60"/>
      <c r="BL51" s="60"/>
      <c r="BM51" s="60"/>
      <c r="BN51" s="60"/>
      <c r="BO51" s="60"/>
      <c r="BP51" s="60"/>
      <c r="BQ51" s="60"/>
      <c r="BR51" s="60"/>
      <c r="BS51" s="60"/>
      <c r="BT51" s="60"/>
      <c r="BU51" s="60"/>
      <c r="BV51" s="60"/>
      <c r="BW51" s="60"/>
      <c r="BX51" s="60"/>
      <c r="BY51" s="66"/>
      <c r="BZ51" s="66"/>
      <c r="CA51" s="66"/>
      <c r="CB51" s="66"/>
      <c r="CC51" s="66"/>
      <c r="CD51" s="66"/>
      <c r="CE51" s="66"/>
      <c r="CF51" s="66"/>
    </row>
    <row r="52" spans="1:84">
      <c r="A52" s="32">
        <v>21525.1</v>
      </c>
      <c r="B52" s="30" t="s">
        <v>419</v>
      </c>
      <c r="C52" s="95">
        <v>25054864.290773001</v>
      </c>
      <c r="D52" s="90">
        <v>1.5420167455026839E-4</v>
      </c>
      <c r="E52" s="59"/>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1"/>
      <c r="AV52" s="61"/>
      <c r="AW52" s="61"/>
      <c r="AX52" s="61"/>
      <c r="AY52" s="61"/>
      <c r="AZ52" s="61"/>
      <c r="BA52" s="61"/>
      <c r="BB52" s="61"/>
      <c r="BC52" s="62"/>
      <c r="BD52" s="63"/>
      <c r="BE52" s="64"/>
      <c r="BF52" s="64"/>
      <c r="BG52" s="65"/>
      <c r="BH52" s="65"/>
      <c r="BI52" s="60"/>
      <c r="BJ52" s="60"/>
      <c r="BK52" s="60"/>
      <c r="BL52" s="60"/>
      <c r="BM52" s="60"/>
      <c r="BN52" s="60"/>
      <c r="BO52" s="60"/>
      <c r="BP52" s="60"/>
      <c r="BQ52" s="60"/>
      <c r="BR52" s="60"/>
      <c r="BS52" s="60"/>
      <c r="BT52" s="60"/>
      <c r="BU52" s="60"/>
      <c r="BV52" s="60"/>
      <c r="BW52" s="60"/>
      <c r="BX52" s="60"/>
      <c r="BY52" s="66"/>
      <c r="BZ52" s="66"/>
      <c r="CA52" s="66"/>
      <c r="CB52" s="66"/>
      <c r="CC52" s="66"/>
      <c r="CD52" s="66"/>
      <c r="CE52" s="66"/>
      <c r="CF52" s="66"/>
    </row>
    <row r="53" spans="1:84">
      <c r="A53" s="32">
        <v>21550</v>
      </c>
      <c r="B53" s="30" t="s">
        <v>420</v>
      </c>
      <c r="C53" s="95">
        <v>6320168235.1398001</v>
      </c>
      <c r="D53" s="90">
        <v>3.889785687870926E-2</v>
      </c>
      <c r="E53" s="59"/>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1"/>
      <c r="AV53" s="61"/>
      <c r="AW53" s="61"/>
      <c r="AX53" s="61"/>
      <c r="AY53" s="61"/>
      <c r="AZ53" s="61"/>
      <c r="BA53" s="61"/>
      <c r="BB53" s="61"/>
      <c r="BC53" s="62"/>
      <c r="BD53" s="63"/>
      <c r="BE53" s="64"/>
      <c r="BF53" s="64"/>
      <c r="BG53" s="65"/>
      <c r="BH53" s="65"/>
      <c r="BI53" s="60"/>
      <c r="BJ53" s="60"/>
      <c r="BK53" s="60"/>
      <c r="BL53" s="60"/>
      <c r="BM53" s="60"/>
      <c r="BN53" s="60"/>
      <c r="BO53" s="60"/>
      <c r="BP53" s="60"/>
      <c r="BQ53" s="60"/>
      <c r="BR53" s="60"/>
      <c r="BS53" s="60"/>
      <c r="BT53" s="60"/>
      <c r="BU53" s="60"/>
      <c r="BV53" s="60"/>
      <c r="BW53" s="60"/>
      <c r="BX53" s="60"/>
      <c r="BY53" s="66"/>
      <c r="BZ53" s="66"/>
      <c r="CA53" s="66"/>
      <c r="CB53" s="66"/>
      <c r="CC53" s="66"/>
      <c r="CD53" s="66"/>
      <c r="CE53" s="66"/>
      <c r="CF53" s="66"/>
    </row>
    <row r="54" spans="1:84">
      <c r="A54" s="32">
        <v>21570</v>
      </c>
      <c r="B54" s="30" t="s">
        <v>421</v>
      </c>
      <c r="C54" s="95">
        <v>26365780.487419002</v>
      </c>
      <c r="D54" s="90">
        <v>1.6226978740739237E-4</v>
      </c>
      <c r="E54" s="59"/>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1"/>
      <c r="AV54" s="61"/>
      <c r="AW54" s="61"/>
      <c r="AX54" s="61"/>
      <c r="AY54" s="61"/>
      <c r="AZ54" s="61"/>
      <c r="BA54" s="61"/>
      <c r="BB54" s="61"/>
      <c r="BC54" s="62"/>
      <c r="BD54" s="63"/>
      <c r="BE54" s="64"/>
      <c r="BF54" s="64"/>
      <c r="BG54" s="65"/>
      <c r="BH54" s="65"/>
      <c r="BI54" s="60"/>
      <c r="BJ54" s="60"/>
      <c r="BK54" s="60"/>
      <c r="BL54" s="60"/>
      <c r="BM54" s="60"/>
      <c r="BN54" s="60"/>
      <c r="BO54" s="60"/>
      <c r="BP54" s="60"/>
      <c r="BQ54" s="60"/>
      <c r="BR54" s="60"/>
      <c r="BS54" s="60"/>
      <c r="BT54" s="60"/>
      <c r="BU54" s="60"/>
      <c r="BV54" s="60"/>
      <c r="BW54" s="60"/>
      <c r="BX54" s="60"/>
      <c r="BY54" s="66"/>
      <c r="BZ54" s="66"/>
      <c r="CA54" s="66"/>
      <c r="CB54" s="66"/>
      <c r="CC54" s="66"/>
      <c r="CD54" s="66"/>
      <c r="CE54" s="66"/>
      <c r="CF54" s="66"/>
    </row>
    <row r="55" spans="1:84">
      <c r="A55" s="32">
        <v>21800</v>
      </c>
      <c r="B55" s="30" t="s">
        <v>422</v>
      </c>
      <c r="C55" s="95">
        <v>912680700.93157804</v>
      </c>
      <c r="D55" s="90">
        <v>5.6171484618733874E-3</v>
      </c>
      <c r="E55" s="59"/>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1"/>
      <c r="AV55" s="61"/>
      <c r="AW55" s="61"/>
      <c r="AX55" s="61"/>
      <c r="AY55" s="61"/>
      <c r="AZ55" s="61"/>
      <c r="BA55" s="61"/>
      <c r="BB55" s="61"/>
      <c r="BC55" s="62"/>
      <c r="BD55" s="63"/>
      <c r="BE55" s="64"/>
      <c r="BF55" s="64"/>
      <c r="BG55" s="65"/>
      <c r="BH55" s="65"/>
      <c r="BI55" s="60"/>
      <c r="BJ55" s="60"/>
      <c r="BK55" s="60"/>
      <c r="BL55" s="60"/>
      <c r="BM55" s="60"/>
      <c r="BN55" s="60"/>
      <c r="BO55" s="60"/>
      <c r="BP55" s="60"/>
      <c r="BQ55" s="60"/>
      <c r="BR55" s="60"/>
      <c r="BS55" s="60"/>
      <c r="BT55" s="60"/>
      <c r="BU55" s="60"/>
      <c r="BV55" s="60"/>
      <c r="BW55" s="60"/>
      <c r="BX55" s="60"/>
      <c r="BY55" s="66"/>
      <c r="BZ55" s="66"/>
      <c r="CA55" s="66"/>
      <c r="CB55" s="66"/>
      <c r="CC55" s="66"/>
      <c r="CD55" s="66"/>
      <c r="CE55" s="66"/>
      <c r="CF55" s="66"/>
    </row>
    <row r="56" spans="1:84">
      <c r="A56" s="32">
        <v>21900</v>
      </c>
      <c r="B56" s="30" t="s">
        <v>423</v>
      </c>
      <c r="C56" s="95">
        <v>509444955.38498801</v>
      </c>
      <c r="D56" s="90">
        <v>3.1354097272234013E-3</v>
      </c>
      <c r="E56" s="59"/>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1"/>
      <c r="AV56" s="61"/>
      <c r="AW56" s="61"/>
      <c r="AX56" s="61"/>
      <c r="AY56" s="61"/>
      <c r="AZ56" s="61"/>
      <c r="BA56" s="61"/>
      <c r="BB56" s="61"/>
      <c r="BC56" s="62"/>
      <c r="BD56" s="63"/>
      <c r="BE56" s="64"/>
      <c r="BF56" s="64"/>
      <c r="BG56" s="65"/>
      <c r="BH56" s="65"/>
      <c r="BI56" s="60"/>
      <c r="BJ56" s="60"/>
      <c r="BK56" s="60"/>
      <c r="BL56" s="60"/>
      <c r="BM56" s="60"/>
      <c r="BN56" s="60"/>
      <c r="BO56" s="60"/>
      <c r="BP56" s="60"/>
      <c r="BQ56" s="60"/>
      <c r="BR56" s="60"/>
      <c r="BS56" s="60"/>
      <c r="BT56" s="60"/>
      <c r="BU56" s="60"/>
      <c r="BV56" s="60"/>
      <c r="BW56" s="60"/>
      <c r="BX56" s="60"/>
      <c r="BY56" s="66"/>
      <c r="BZ56" s="66"/>
      <c r="CA56" s="66"/>
      <c r="CB56" s="66"/>
      <c r="CC56" s="66"/>
      <c r="CD56" s="66"/>
      <c r="CE56" s="66"/>
      <c r="CF56" s="66"/>
    </row>
    <row r="57" spans="1:84">
      <c r="A57" s="32">
        <v>22000</v>
      </c>
      <c r="B57" s="30" t="s">
        <v>424</v>
      </c>
      <c r="C57" s="95">
        <v>509765850.42941701</v>
      </c>
      <c r="D57" s="90">
        <v>3.1373846951430664E-3</v>
      </c>
      <c r="E57" s="59"/>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1"/>
      <c r="AV57" s="61"/>
      <c r="AW57" s="61"/>
      <c r="AX57" s="61"/>
      <c r="AY57" s="61"/>
      <c r="AZ57" s="61"/>
      <c r="BA57" s="61"/>
      <c r="BB57" s="61"/>
      <c r="BC57" s="62"/>
      <c r="BD57" s="63"/>
      <c r="BE57" s="64"/>
      <c r="BF57" s="64"/>
      <c r="BG57" s="65"/>
      <c r="BH57" s="65"/>
      <c r="BI57" s="60"/>
      <c r="BJ57" s="60"/>
      <c r="BK57" s="60"/>
      <c r="BL57" s="60"/>
      <c r="BM57" s="60"/>
      <c r="BN57" s="60"/>
      <c r="BO57" s="60"/>
      <c r="BP57" s="60"/>
      <c r="BQ57" s="60"/>
      <c r="BR57" s="60"/>
      <c r="BS57" s="60"/>
      <c r="BT57" s="60"/>
      <c r="BU57" s="60"/>
      <c r="BV57" s="60"/>
      <c r="BW57" s="60"/>
      <c r="BX57" s="60"/>
      <c r="BY57" s="66"/>
      <c r="BZ57" s="66"/>
      <c r="CA57" s="66"/>
      <c r="CB57" s="66"/>
      <c r="CC57" s="66"/>
      <c r="CD57" s="66"/>
      <c r="CE57" s="66"/>
      <c r="CF57" s="66"/>
    </row>
    <row r="58" spans="1:84">
      <c r="A58" s="32">
        <v>23000</v>
      </c>
      <c r="B58" s="30" t="s">
        <v>425</v>
      </c>
      <c r="C58" s="95">
        <v>409035661.56025201</v>
      </c>
      <c r="D58" s="90">
        <v>2.5174346678299938E-3</v>
      </c>
      <c r="E58" s="59"/>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1"/>
      <c r="AV58" s="61"/>
      <c r="AW58" s="61"/>
      <c r="AX58" s="61"/>
      <c r="AY58" s="61"/>
      <c r="AZ58" s="61"/>
      <c r="BA58" s="61"/>
      <c r="BB58" s="61"/>
      <c r="BC58" s="62"/>
      <c r="BD58" s="63"/>
      <c r="BE58" s="64"/>
      <c r="BF58" s="64"/>
      <c r="BG58" s="65"/>
      <c r="BH58" s="65"/>
      <c r="BI58" s="60"/>
      <c r="BJ58" s="60"/>
      <c r="BK58" s="60"/>
      <c r="BL58" s="60"/>
      <c r="BM58" s="60"/>
      <c r="BN58" s="60"/>
      <c r="BO58" s="60"/>
      <c r="BP58" s="60"/>
      <c r="BQ58" s="60"/>
      <c r="BR58" s="60"/>
      <c r="BS58" s="60"/>
      <c r="BT58" s="60"/>
      <c r="BU58" s="60"/>
      <c r="BV58" s="60"/>
      <c r="BW58" s="60"/>
      <c r="BX58" s="60"/>
      <c r="BY58" s="66"/>
      <c r="BZ58" s="66"/>
      <c r="CA58" s="66"/>
      <c r="CB58" s="66"/>
      <c r="CC58" s="66"/>
      <c r="CD58" s="66"/>
      <c r="CE58" s="66"/>
      <c r="CF58" s="66"/>
    </row>
    <row r="59" spans="1:84">
      <c r="A59" s="32">
        <v>23100</v>
      </c>
      <c r="B59" s="30" t="s">
        <v>426</v>
      </c>
      <c r="C59" s="95">
        <v>2375802845.95789</v>
      </c>
      <c r="D59" s="90">
        <v>1.4622022015218712E-2</v>
      </c>
      <c r="E59" s="59"/>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1"/>
      <c r="AV59" s="61"/>
      <c r="AW59" s="61"/>
      <c r="AX59" s="61"/>
      <c r="AY59" s="61"/>
      <c r="AZ59" s="61"/>
      <c r="BA59" s="61"/>
      <c r="BB59" s="61"/>
      <c r="BC59" s="62"/>
      <c r="BD59" s="63"/>
      <c r="BE59" s="64"/>
      <c r="BF59" s="64"/>
      <c r="BG59" s="65"/>
      <c r="BH59" s="65"/>
      <c r="BI59" s="60"/>
      <c r="BJ59" s="60"/>
      <c r="BK59" s="60"/>
      <c r="BL59" s="60"/>
      <c r="BM59" s="60"/>
      <c r="BN59" s="60"/>
      <c r="BO59" s="60"/>
      <c r="BP59" s="60"/>
      <c r="BQ59" s="60"/>
      <c r="BR59" s="60"/>
      <c r="BS59" s="60"/>
      <c r="BT59" s="60"/>
      <c r="BU59" s="60"/>
      <c r="BV59" s="60"/>
      <c r="BW59" s="60"/>
      <c r="BX59" s="60"/>
      <c r="BY59" s="66"/>
      <c r="BZ59" s="66"/>
      <c r="CA59" s="66"/>
      <c r="CB59" s="66"/>
      <c r="CC59" s="66"/>
      <c r="CD59" s="66"/>
      <c r="CE59" s="66"/>
      <c r="CF59" s="66"/>
    </row>
    <row r="60" spans="1:84">
      <c r="A60" s="32">
        <v>23200</v>
      </c>
      <c r="B60" s="30" t="s">
        <v>427</v>
      </c>
      <c r="C60" s="95">
        <v>1208816647.39325</v>
      </c>
      <c r="D60" s="90">
        <v>7.4397350186776665E-3</v>
      </c>
      <c r="E60" s="59"/>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1"/>
      <c r="AV60" s="61"/>
      <c r="AW60" s="61"/>
      <c r="AX60" s="61"/>
      <c r="AY60" s="61"/>
      <c r="AZ60" s="61"/>
      <c r="BA60" s="61"/>
      <c r="BB60" s="61"/>
      <c r="BC60" s="62"/>
      <c r="BD60" s="63"/>
      <c r="BE60" s="64"/>
      <c r="BF60" s="64"/>
      <c r="BG60" s="65"/>
      <c r="BH60" s="65"/>
      <c r="BI60" s="60"/>
      <c r="BJ60" s="60"/>
      <c r="BK60" s="60"/>
      <c r="BL60" s="60"/>
      <c r="BM60" s="60"/>
      <c r="BN60" s="60"/>
      <c r="BO60" s="60"/>
      <c r="BP60" s="60"/>
      <c r="BQ60" s="60"/>
      <c r="BR60" s="60"/>
      <c r="BS60" s="60"/>
      <c r="BT60" s="60"/>
      <c r="BU60" s="60"/>
      <c r="BV60" s="60"/>
      <c r="BW60" s="60"/>
      <c r="BX60" s="60"/>
      <c r="BY60" s="66"/>
      <c r="BZ60" s="66"/>
      <c r="CA60" s="66"/>
      <c r="CB60" s="66"/>
      <c r="CC60" s="66"/>
      <c r="CD60" s="66"/>
      <c r="CE60" s="66"/>
      <c r="CF60" s="66"/>
    </row>
    <row r="61" spans="1:84">
      <c r="A61" s="32">
        <v>30000</v>
      </c>
      <c r="B61" s="30" t="s">
        <v>428</v>
      </c>
      <c r="C61" s="95">
        <v>139596640.578325</v>
      </c>
      <c r="D61" s="90">
        <v>8.5915595027577507E-4</v>
      </c>
      <c r="E61" s="59"/>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1"/>
      <c r="AV61" s="61"/>
      <c r="AW61" s="61"/>
      <c r="AX61" s="61"/>
      <c r="AY61" s="61"/>
      <c r="AZ61" s="61"/>
      <c r="BA61" s="61"/>
      <c r="BB61" s="61"/>
      <c r="BC61" s="62"/>
      <c r="BD61" s="63"/>
      <c r="BE61" s="64"/>
      <c r="BF61" s="64"/>
      <c r="BG61" s="65"/>
      <c r="BH61" s="65"/>
      <c r="BI61" s="60"/>
      <c r="BJ61" s="60"/>
      <c r="BK61" s="60"/>
      <c r="BL61" s="60"/>
      <c r="BM61" s="60"/>
      <c r="BN61" s="60"/>
      <c r="BO61" s="60"/>
      <c r="BP61" s="60"/>
      <c r="BQ61" s="60"/>
      <c r="BR61" s="60"/>
      <c r="BS61" s="60"/>
      <c r="BT61" s="60"/>
      <c r="BU61" s="60"/>
      <c r="BV61" s="60"/>
      <c r="BW61" s="60"/>
      <c r="BX61" s="60"/>
      <c r="BY61" s="66"/>
      <c r="BZ61" s="66"/>
      <c r="CA61" s="66"/>
      <c r="CB61" s="66"/>
      <c r="CC61" s="66"/>
      <c r="CD61" s="66"/>
      <c r="CE61" s="66"/>
      <c r="CF61" s="66"/>
    </row>
    <row r="62" spans="1:84">
      <c r="A62" s="32">
        <v>30100</v>
      </c>
      <c r="B62" s="30" t="s">
        <v>429</v>
      </c>
      <c r="C62" s="95">
        <v>1226410217.15323</v>
      </c>
      <c r="D62" s="90">
        <v>7.5480157056860165E-3</v>
      </c>
      <c r="E62" s="59"/>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1"/>
      <c r="AV62" s="61"/>
      <c r="AW62" s="61"/>
      <c r="AX62" s="61"/>
      <c r="AY62" s="61"/>
      <c r="AZ62" s="61"/>
      <c r="BA62" s="61"/>
      <c r="BB62" s="61"/>
      <c r="BC62" s="62"/>
      <c r="BD62" s="63"/>
      <c r="BE62" s="64"/>
      <c r="BF62" s="64"/>
      <c r="BG62" s="65"/>
      <c r="BH62" s="65"/>
      <c r="BI62" s="60"/>
      <c r="BJ62" s="60"/>
      <c r="BK62" s="60"/>
      <c r="BL62" s="60"/>
      <c r="BM62" s="60"/>
      <c r="BN62" s="60"/>
      <c r="BO62" s="60"/>
      <c r="BP62" s="60"/>
      <c r="BQ62" s="60"/>
      <c r="BR62" s="60"/>
      <c r="BS62" s="60"/>
      <c r="BT62" s="60"/>
      <c r="BU62" s="60"/>
      <c r="BV62" s="60"/>
      <c r="BW62" s="60"/>
      <c r="BX62" s="60"/>
      <c r="BY62" s="66"/>
      <c r="BZ62" s="66"/>
      <c r="CA62" s="66"/>
      <c r="CB62" s="66"/>
      <c r="CC62" s="66"/>
      <c r="CD62" s="66"/>
      <c r="CE62" s="66"/>
      <c r="CF62" s="66"/>
    </row>
    <row r="63" spans="1:84">
      <c r="A63" s="32">
        <v>30102</v>
      </c>
      <c r="B63" s="30" t="s">
        <v>430</v>
      </c>
      <c r="C63" s="95">
        <v>24115380.631699</v>
      </c>
      <c r="D63" s="90">
        <v>1.484195656647225E-4</v>
      </c>
      <c r="E63" s="59"/>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1"/>
      <c r="AV63" s="61"/>
      <c r="AW63" s="61"/>
      <c r="AX63" s="61"/>
      <c r="AY63" s="61"/>
      <c r="AZ63" s="61"/>
      <c r="BA63" s="61"/>
      <c r="BB63" s="61"/>
      <c r="BC63" s="62"/>
      <c r="BD63" s="63"/>
      <c r="BE63" s="64"/>
      <c r="BF63" s="64"/>
      <c r="BG63" s="65"/>
      <c r="BH63" s="65"/>
      <c r="BI63" s="60"/>
      <c r="BJ63" s="60"/>
      <c r="BK63" s="60"/>
      <c r="BL63" s="60"/>
      <c r="BM63" s="60"/>
      <c r="BN63" s="60"/>
      <c r="BO63" s="60"/>
      <c r="BP63" s="60"/>
      <c r="BQ63" s="60"/>
      <c r="BR63" s="60"/>
      <c r="BS63" s="60"/>
      <c r="BT63" s="60"/>
      <c r="BU63" s="60"/>
      <c r="BV63" s="60"/>
      <c r="BW63" s="60"/>
      <c r="BX63" s="60"/>
      <c r="BY63" s="66"/>
      <c r="BZ63" s="66"/>
      <c r="CA63" s="66"/>
      <c r="CB63" s="66"/>
      <c r="CC63" s="66"/>
      <c r="CD63" s="66"/>
      <c r="CE63" s="66"/>
      <c r="CF63" s="66"/>
    </row>
    <row r="64" spans="1:84">
      <c r="A64" s="32">
        <v>30103</v>
      </c>
      <c r="B64" s="30" t="s">
        <v>431</v>
      </c>
      <c r="C64" s="95">
        <v>30643676.279646002</v>
      </c>
      <c r="D64" s="90">
        <v>1.8859835526780118E-4</v>
      </c>
      <c r="E64" s="59"/>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1"/>
      <c r="AV64" s="61"/>
      <c r="AW64" s="61"/>
      <c r="AX64" s="61"/>
      <c r="AY64" s="61"/>
      <c r="AZ64" s="61"/>
      <c r="BA64" s="61"/>
      <c r="BB64" s="61"/>
      <c r="BC64" s="62"/>
      <c r="BD64" s="63"/>
      <c r="BE64" s="64"/>
      <c r="BF64" s="64"/>
      <c r="BG64" s="65"/>
      <c r="BH64" s="65"/>
      <c r="BI64" s="60"/>
      <c r="BJ64" s="60"/>
      <c r="BK64" s="60"/>
      <c r="BL64" s="60"/>
      <c r="BM64" s="60"/>
      <c r="BN64" s="60"/>
      <c r="BO64" s="60"/>
      <c r="BP64" s="60"/>
      <c r="BQ64" s="60"/>
      <c r="BR64" s="60"/>
      <c r="BS64" s="60"/>
      <c r="BT64" s="60"/>
      <c r="BU64" s="60"/>
      <c r="BV64" s="60"/>
      <c r="BW64" s="60"/>
      <c r="BX64" s="60"/>
      <c r="BY64" s="66"/>
      <c r="BZ64" s="66"/>
      <c r="CA64" s="66"/>
      <c r="CB64" s="66"/>
      <c r="CC64" s="66"/>
      <c r="CD64" s="66"/>
      <c r="CE64" s="66"/>
      <c r="CF64" s="66"/>
    </row>
    <row r="65" spans="1:84">
      <c r="A65" s="32">
        <v>30104</v>
      </c>
      <c r="B65" s="30" t="s">
        <v>432</v>
      </c>
      <c r="C65" s="95">
        <v>19879313.194026001</v>
      </c>
      <c r="D65" s="90">
        <v>1.2234843293711085E-4</v>
      </c>
      <c r="E65" s="59"/>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1"/>
      <c r="AV65" s="61"/>
      <c r="AW65" s="61"/>
      <c r="AX65" s="61"/>
      <c r="AY65" s="61"/>
      <c r="AZ65" s="61"/>
      <c r="BA65" s="61"/>
      <c r="BB65" s="61"/>
      <c r="BC65" s="62"/>
      <c r="BD65" s="63"/>
      <c r="BE65" s="64"/>
      <c r="BF65" s="64"/>
      <c r="BG65" s="65"/>
      <c r="BH65" s="65"/>
      <c r="BI65" s="60"/>
      <c r="BJ65" s="60"/>
      <c r="BK65" s="60"/>
      <c r="BL65" s="60"/>
      <c r="BM65" s="60"/>
      <c r="BN65" s="60"/>
      <c r="BO65" s="60"/>
      <c r="BP65" s="60"/>
      <c r="BQ65" s="60"/>
      <c r="BR65" s="60"/>
      <c r="BS65" s="60"/>
      <c r="BT65" s="60"/>
      <c r="BU65" s="60"/>
      <c r="BV65" s="60"/>
      <c r="BW65" s="60"/>
      <c r="BX65" s="60"/>
      <c r="BY65" s="66"/>
      <c r="BZ65" s="66"/>
      <c r="CA65" s="66"/>
      <c r="CB65" s="66"/>
      <c r="CC65" s="66"/>
      <c r="CD65" s="66"/>
      <c r="CE65" s="66"/>
      <c r="CF65" s="66"/>
    </row>
    <row r="66" spans="1:84">
      <c r="A66" s="32">
        <v>30105</v>
      </c>
      <c r="B66" s="30" t="s">
        <v>433</v>
      </c>
      <c r="C66" s="95">
        <v>125874332.30024999</v>
      </c>
      <c r="D66" s="90">
        <v>7.7470117572114134E-4</v>
      </c>
      <c r="E66" s="59"/>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1"/>
      <c r="AV66" s="61"/>
      <c r="AW66" s="61"/>
      <c r="AX66" s="61"/>
      <c r="AY66" s="61"/>
      <c r="AZ66" s="61"/>
      <c r="BA66" s="61"/>
      <c r="BB66" s="61"/>
      <c r="BC66" s="62"/>
      <c r="BD66" s="63"/>
      <c r="BE66" s="64"/>
      <c r="BF66" s="64"/>
      <c r="BG66" s="65"/>
      <c r="BH66" s="65"/>
      <c r="BI66" s="60"/>
      <c r="BJ66" s="60"/>
      <c r="BK66" s="60"/>
      <c r="BL66" s="60"/>
      <c r="BM66" s="60"/>
      <c r="BN66" s="60"/>
      <c r="BO66" s="60"/>
      <c r="BP66" s="60"/>
      <c r="BQ66" s="60"/>
      <c r="BR66" s="60"/>
      <c r="BS66" s="60"/>
      <c r="BT66" s="60"/>
      <c r="BU66" s="60"/>
      <c r="BV66" s="60"/>
      <c r="BW66" s="60"/>
      <c r="BX66" s="60"/>
      <c r="BY66" s="66"/>
      <c r="BZ66" s="66"/>
      <c r="CA66" s="66"/>
      <c r="CB66" s="66"/>
      <c r="CC66" s="66"/>
      <c r="CD66" s="66"/>
      <c r="CE66" s="66"/>
      <c r="CF66" s="66"/>
    </row>
    <row r="67" spans="1:84">
      <c r="A67" s="32">
        <v>30200</v>
      </c>
      <c r="B67" s="30" t="s">
        <v>434</v>
      </c>
      <c r="C67" s="95">
        <v>282922736.20730102</v>
      </c>
      <c r="D67" s="90">
        <v>1.741265056764898E-3</v>
      </c>
      <c r="E67" s="59"/>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1"/>
      <c r="AV67" s="61"/>
      <c r="AW67" s="61"/>
      <c r="AX67" s="61"/>
      <c r="AY67" s="61"/>
      <c r="AZ67" s="61"/>
      <c r="BA67" s="61"/>
      <c r="BB67" s="61"/>
      <c r="BC67" s="62"/>
      <c r="BD67" s="63"/>
      <c r="BE67" s="64"/>
      <c r="BF67" s="64"/>
      <c r="BG67" s="65"/>
      <c r="BH67" s="65"/>
      <c r="BI67" s="60"/>
      <c r="BJ67" s="60"/>
      <c r="BK67" s="60"/>
      <c r="BL67" s="60"/>
      <c r="BM67" s="60"/>
      <c r="BN67" s="60"/>
      <c r="BO67" s="60"/>
      <c r="BP67" s="60"/>
      <c r="BQ67" s="60"/>
      <c r="BR67" s="60"/>
      <c r="BS67" s="60"/>
      <c r="BT67" s="60"/>
      <c r="BU67" s="60"/>
      <c r="BV67" s="60"/>
      <c r="BW67" s="60"/>
      <c r="BX67" s="60"/>
      <c r="BY67" s="66"/>
      <c r="BZ67" s="66"/>
      <c r="CA67" s="66"/>
      <c r="CB67" s="66"/>
      <c r="CC67" s="66"/>
      <c r="CD67" s="66"/>
      <c r="CE67" s="66"/>
      <c r="CF67" s="66"/>
    </row>
    <row r="68" spans="1:84">
      <c r="A68" s="32">
        <v>30300</v>
      </c>
      <c r="B68" s="30" t="s">
        <v>435</v>
      </c>
      <c r="C68" s="95">
        <v>89433004.692159995</v>
      </c>
      <c r="D68" s="90">
        <v>5.5042082541519944E-4</v>
      </c>
      <c r="E68" s="59"/>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1"/>
      <c r="AV68" s="61"/>
      <c r="AW68" s="61"/>
      <c r="AX68" s="61"/>
      <c r="AY68" s="61"/>
      <c r="AZ68" s="61"/>
      <c r="BA68" s="61"/>
      <c r="BB68" s="61"/>
      <c r="BC68" s="62"/>
      <c r="BD68" s="63"/>
      <c r="BE68" s="64"/>
      <c r="BF68" s="64"/>
      <c r="BG68" s="65"/>
      <c r="BH68" s="65"/>
      <c r="BI68" s="60"/>
      <c r="BJ68" s="60"/>
      <c r="BK68" s="60"/>
      <c r="BL68" s="60"/>
      <c r="BM68" s="60"/>
      <c r="BN68" s="60"/>
      <c r="BO68" s="60"/>
      <c r="BP68" s="60"/>
      <c r="BQ68" s="60"/>
      <c r="BR68" s="60"/>
      <c r="BS68" s="60"/>
      <c r="BT68" s="60"/>
      <c r="BU68" s="60"/>
      <c r="BV68" s="60"/>
      <c r="BW68" s="60"/>
      <c r="BX68" s="60"/>
      <c r="BY68" s="66"/>
      <c r="BZ68" s="66"/>
      <c r="CA68" s="66"/>
      <c r="CB68" s="66"/>
      <c r="CC68" s="66"/>
      <c r="CD68" s="66"/>
      <c r="CE68" s="66"/>
      <c r="CF68" s="66"/>
    </row>
    <row r="69" spans="1:84">
      <c r="A69" s="32">
        <v>30400</v>
      </c>
      <c r="B69" s="30" t="s">
        <v>436</v>
      </c>
      <c r="C69" s="95">
        <v>168106833.892156</v>
      </c>
      <c r="D69" s="90">
        <v>1.0346236558567486E-3</v>
      </c>
      <c r="E69" s="59"/>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1"/>
      <c r="AV69" s="61"/>
      <c r="AW69" s="61"/>
      <c r="AX69" s="61"/>
      <c r="AY69" s="61"/>
      <c r="AZ69" s="61"/>
      <c r="BA69" s="61"/>
      <c r="BB69" s="61"/>
      <c r="BC69" s="62"/>
      <c r="BD69" s="63"/>
      <c r="BE69" s="64"/>
      <c r="BF69" s="64"/>
      <c r="BG69" s="65"/>
      <c r="BH69" s="65"/>
      <c r="BI69" s="60"/>
      <c r="BJ69" s="60"/>
      <c r="BK69" s="60"/>
      <c r="BL69" s="60"/>
      <c r="BM69" s="60"/>
      <c r="BN69" s="60"/>
      <c r="BO69" s="60"/>
      <c r="BP69" s="60"/>
      <c r="BQ69" s="60"/>
      <c r="BR69" s="60"/>
      <c r="BS69" s="60"/>
      <c r="BT69" s="60"/>
      <c r="BU69" s="60"/>
      <c r="BV69" s="60"/>
      <c r="BW69" s="60"/>
      <c r="BX69" s="60"/>
      <c r="BY69" s="66"/>
      <c r="BZ69" s="66"/>
      <c r="CA69" s="66"/>
      <c r="CB69" s="66"/>
      <c r="CC69" s="66"/>
      <c r="CD69" s="66"/>
      <c r="CE69" s="66"/>
      <c r="CF69" s="66"/>
    </row>
    <row r="70" spans="1:84">
      <c r="A70" s="32">
        <v>30405</v>
      </c>
      <c r="B70" s="30" t="s">
        <v>437</v>
      </c>
      <c r="C70" s="95">
        <v>110420690.299435</v>
      </c>
      <c r="D70" s="90">
        <v>6.7959080326928918E-4</v>
      </c>
      <c r="E70" s="59"/>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1"/>
      <c r="AV70" s="61"/>
      <c r="AW70" s="61"/>
      <c r="AX70" s="61"/>
      <c r="AY70" s="61"/>
      <c r="AZ70" s="61"/>
      <c r="BA70" s="61"/>
      <c r="BB70" s="61"/>
      <c r="BC70" s="62"/>
      <c r="BD70" s="63"/>
      <c r="BE70" s="64"/>
      <c r="BF70" s="64"/>
      <c r="BG70" s="65"/>
      <c r="BH70" s="65"/>
      <c r="BI70" s="60"/>
      <c r="BJ70" s="60"/>
      <c r="BK70" s="60"/>
      <c r="BL70" s="60"/>
      <c r="BM70" s="60"/>
      <c r="BN70" s="60"/>
      <c r="BO70" s="60"/>
      <c r="BP70" s="60"/>
      <c r="BQ70" s="60"/>
      <c r="BR70" s="60"/>
      <c r="BS70" s="60"/>
      <c r="BT70" s="60"/>
      <c r="BU70" s="60"/>
      <c r="BV70" s="60"/>
      <c r="BW70" s="60"/>
      <c r="BX70" s="60"/>
      <c r="BY70" s="66"/>
      <c r="BZ70" s="66"/>
      <c r="CA70" s="66"/>
      <c r="CB70" s="66"/>
      <c r="CC70" s="66"/>
      <c r="CD70" s="66"/>
      <c r="CE70" s="66"/>
      <c r="CF70" s="66"/>
    </row>
    <row r="71" spans="1:84">
      <c r="A71" s="32">
        <v>30500</v>
      </c>
      <c r="B71" s="30" t="s">
        <v>438</v>
      </c>
      <c r="C71" s="95">
        <v>181417810.88502401</v>
      </c>
      <c r="D71" s="90">
        <v>1.1165468671892583E-3</v>
      </c>
      <c r="E71" s="59"/>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1"/>
      <c r="AV71" s="61"/>
      <c r="AW71" s="61"/>
      <c r="AX71" s="61"/>
      <c r="AY71" s="61"/>
      <c r="AZ71" s="61"/>
      <c r="BA71" s="61"/>
      <c r="BB71" s="61"/>
      <c r="BC71" s="62"/>
      <c r="BD71" s="63"/>
      <c r="BE71" s="64"/>
      <c r="BF71" s="64"/>
      <c r="BG71" s="65"/>
      <c r="BH71" s="65"/>
      <c r="BI71" s="60"/>
      <c r="BJ71" s="60"/>
      <c r="BK71" s="60"/>
      <c r="BL71" s="60"/>
      <c r="BM71" s="60"/>
      <c r="BN71" s="60"/>
      <c r="BO71" s="60"/>
      <c r="BP71" s="60"/>
      <c r="BQ71" s="60"/>
      <c r="BR71" s="60"/>
      <c r="BS71" s="60"/>
      <c r="BT71" s="60"/>
      <c r="BU71" s="60"/>
      <c r="BV71" s="60"/>
      <c r="BW71" s="60"/>
      <c r="BX71" s="60"/>
      <c r="BY71" s="66"/>
      <c r="BZ71" s="66"/>
      <c r="CA71" s="66"/>
      <c r="CB71" s="66"/>
      <c r="CC71" s="66"/>
      <c r="CD71" s="66"/>
      <c r="CE71" s="66"/>
      <c r="CF71" s="66"/>
    </row>
    <row r="72" spans="1:84">
      <c r="A72" s="32">
        <v>30600</v>
      </c>
      <c r="B72" s="30" t="s">
        <v>439</v>
      </c>
      <c r="C72" s="95">
        <v>137820880.10854</v>
      </c>
      <c r="D72" s="90">
        <v>8.4822692528233859E-4</v>
      </c>
      <c r="E72" s="59"/>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1"/>
      <c r="AV72" s="61"/>
      <c r="AW72" s="61"/>
      <c r="AX72" s="61"/>
      <c r="AY72" s="61"/>
      <c r="AZ72" s="61"/>
      <c r="BA72" s="61"/>
      <c r="BB72" s="61"/>
      <c r="BC72" s="62"/>
      <c r="BD72" s="63"/>
      <c r="BE72" s="64"/>
      <c r="BF72" s="64"/>
      <c r="BG72" s="65"/>
      <c r="BH72" s="65"/>
      <c r="BI72" s="60"/>
      <c r="BJ72" s="60"/>
      <c r="BK72" s="60"/>
      <c r="BL72" s="60"/>
      <c r="BM72" s="60"/>
      <c r="BN72" s="60"/>
      <c r="BO72" s="60"/>
      <c r="BP72" s="60"/>
      <c r="BQ72" s="60"/>
      <c r="BR72" s="60"/>
      <c r="BS72" s="60"/>
      <c r="BT72" s="60"/>
      <c r="BU72" s="60"/>
      <c r="BV72" s="60"/>
      <c r="BW72" s="60"/>
      <c r="BX72" s="60"/>
      <c r="BY72" s="66"/>
      <c r="BZ72" s="66"/>
      <c r="CA72" s="66"/>
      <c r="CB72" s="66"/>
      <c r="CC72" s="66"/>
      <c r="CD72" s="66"/>
      <c r="CE72" s="66"/>
      <c r="CF72" s="66"/>
    </row>
    <row r="73" spans="1:84">
      <c r="A73" s="32">
        <v>30601</v>
      </c>
      <c r="B73" s="30" t="s">
        <v>440</v>
      </c>
      <c r="C73" s="95">
        <v>3596431.1847379999</v>
      </c>
      <c r="D73" s="90">
        <v>2.2134452801472158E-5</v>
      </c>
      <c r="E73" s="59"/>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1"/>
      <c r="AV73" s="61"/>
      <c r="AW73" s="61"/>
      <c r="AX73" s="61"/>
      <c r="AY73" s="61"/>
      <c r="AZ73" s="61"/>
      <c r="BA73" s="61"/>
      <c r="BB73" s="61"/>
      <c r="BC73" s="62"/>
      <c r="BD73" s="63"/>
      <c r="BE73" s="64"/>
      <c r="BF73" s="64"/>
      <c r="BG73" s="65"/>
      <c r="BH73" s="65"/>
      <c r="BI73" s="60"/>
      <c r="BJ73" s="60"/>
      <c r="BK73" s="60"/>
      <c r="BL73" s="60"/>
      <c r="BM73" s="60"/>
      <c r="BN73" s="60"/>
      <c r="BO73" s="60"/>
      <c r="BP73" s="60"/>
      <c r="BQ73" s="60"/>
      <c r="BR73" s="60"/>
      <c r="BS73" s="60"/>
      <c r="BT73" s="60"/>
      <c r="BU73" s="60"/>
      <c r="BV73" s="60"/>
      <c r="BW73" s="60"/>
      <c r="BX73" s="60"/>
      <c r="BY73" s="66"/>
      <c r="BZ73" s="66"/>
      <c r="CA73" s="66"/>
      <c r="CB73" s="66"/>
      <c r="CC73" s="66"/>
      <c r="CD73" s="66"/>
      <c r="CE73" s="66"/>
      <c r="CF73" s="66"/>
    </row>
    <row r="74" spans="1:84">
      <c r="A74" s="32">
        <v>30700</v>
      </c>
      <c r="B74" s="30" t="s">
        <v>441</v>
      </c>
      <c r="C74" s="95">
        <v>362067334.51044899</v>
      </c>
      <c r="D74" s="90">
        <v>2.2283652640666882E-3</v>
      </c>
      <c r="E74" s="59"/>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1"/>
      <c r="AV74" s="61"/>
      <c r="AW74" s="61"/>
      <c r="AX74" s="61"/>
      <c r="AY74" s="61"/>
      <c r="AZ74" s="61"/>
      <c r="BA74" s="61"/>
      <c r="BB74" s="61"/>
      <c r="BC74" s="62"/>
      <c r="BD74" s="63"/>
      <c r="BE74" s="64"/>
      <c r="BF74" s="64"/>
      <c r="BG74" s="65"/>
      <c r="BH74" s="65"/>
      <c r="BI74" s="60"/>
      <c r="BJ74" s="60"/>
      <c r="BK74" s="60"/>
      <c r="BL74" s="60"/>
      <c r="BM74" s="60"/>
      <c r="BN74" s="60"/>
      <c r="BO74" s="60"/>
      <c r="BP74" s="60"/>
      <c r="BQ74" s="60"/>
      <c r="BR74" s="60"/>
      <c r="BS74" s="60"/>
      <c r="BT74" s="60"/>
      <c r="BU74" s="60"/>
      <c r="BV74" s="60"/>
      <c r="BW74" s="60"/>
      <c r="BX74" s="60"/>
      <c r="BY74" s="66"/>
      <c r="BZ74" s="66"/>
      <c r="CA74" s="66"/>
      <c r="CB74" s="66"/>
      <c r="CC74" s="66"/>
      <c r="CD74" s="66"/>
      <c r="CE74" s="66"/>
      <c r="CF74" s="66"/>
    </row>
    <row r="75" spans="1:84">
      <c r="A75" s="32">
        <v>30705</v>
      </c>
      <c r="B75" s="30" t="s">
        <v>442</v>
      </c>
      <c r="C75" s="95">
        <v>66991786.975175001</v>
      </c>
      <c r="D75" s="90">
        <v>4.1230499645895832E-4</v>
      </c>
      <c r="E75" s="59"/>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1"/>
      <c r="AV75" s="61"/>
      <c r="AW75" s="61"/>
      <c r="AX75" s="61"/>
      <c r="AY75" s="61"/>
      <c r="AZ75" s="61"/>
      <c r="BA75" s="61"/>
      <c r="BB75" s="61"/>
      <c r="BC75" s="62"/>
      <c r="BD75" s="63"/>
      <c r="BE75" s="64"/>
      <c r="BF75" s="64"/>
      <c r="BG75" s="65"/>
      <c r="BH75" s="65"/>
      <c r="BI75" s="60"/>
      <c r="BJ75" s="60"/>
      <c r="BK75" s="60"/>
      <c r="BL75" s="60"/>
      <c r="BM75" s="60"/>
      <c r="BN75" s="60"/>
      <c r="BO75" s="60"/>
      <c r="BP75" s="60"/>
      <c r="BQ75" s="60"/>
      <c r="BR75" s="60"/>
      <c r="BS75" s="60"/>
      <c r="BT75" s="60"/>
      <c r="BU75" s="60"/>
      <c r="BV75" s="60"/>
      <c r="BW75" s="60"/>
      <c r="BX75" s="60"/>
      <c r="BY75" s="66"/>
      <c r="BZ75" s="66"/>
      <c r="CA75" s="66"/>
      <c r="CB75" s="66"/>
      <c r="CC75" s="66"/>
      <c r="CD75" s="66"/>
      <c r="CE75" s="66"/>
      <c r="CF75" s="66"/>
    </row>
    <row r="76" spans="1:84">
      <c r="A76" s="32">
        <v>30800</v>
      </c>
      <c r="B76" s="30" t="s">
        <v>443</v>
      </c>
      <c r="C76" s="95">
        <v>120276042.205872</v>
      </c>
      <c r="D76" s="90">
        <v>7.4024616143119433E-4</v>
      </c>
      <c r="E76" s="59"/>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1"/>
      <c r="AV76" s="61"/>
      <c r="AW76" s="61"/>
      <c r="AX76" s="61"/>
      <c r="AY76" s="61"/>
      <c r="AZ76" s="61"/>
      <c r="BA76" s="61"/>
      <c r="BB76" s="61"/>
      <c r="BC76" s="62"/>
      <c r="BD76" s="63"/>
      <c r="BE76" s="64"/>
      <c r="BF76" s="64"/>
      <c r="BG76" s="65"/>
      <c r="BH76" s="65"/>
      <c r="BI76" s="60"/>
      <c r="BJ76" s="60"/>
      <c r="BK76" s="60"/>
      <c r="BL76" s="60"/>
      <c r="BM76" s="60"/>
      <c r="BN76" s="60"/>
      <c r="BO76" s="60"/>
      <c r="BP76" s="60"/>
      <c r="BQ76" s="60"/>
      <c r="BR76" s="60"/>
      <c r="BS76" s="60"/>
      <c r="BT76" s="60"/>
      <c r="BU76" s="60"/>
      <c r="BV76" s="60"/>
      <c r="BW76" s="60"/>
      <c r="BX76" s="60"/>
      <c r="BY76" s="66"/>
      <c r="BZ76" s="66"/>
      <c r="CA76" s="66"/>
      <c r="CB76" s="66"/>
      <c r="CC76" s="66"/>
      <c r="CD76" s="66"/>
      <c r="CE76" s="66"/>
      <c r="CF76" s="66"/>
    </row>
    <row r="77" spans="1:84">
      <c r="A77" s="32">
        <v>30900</v>
      </c>
      <c r="B77" s="30" t="s">
        <v>444</v>
      </c>
      <c r="C77" s="95">
        <v>230382669.644573</v>
      </c>
      <c r="D77" s="90">
        <v>1.4179040458677495E-3</v>
      </c>
      <c r="E77" s="59"/>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1"/>
      <c r="AV77" s="61"/>
      <c r="AW77" s="61"/>
      <c r="AX77" s="61"/>
      <c r="AY77" s="61"/>
      <c r="AZ77" s="61"/>
      <c r="BA77" s="61"/>
      <c r="BB77" s="61"/>
      <c r="BC77" s="62"/>
      <c r="BD77" s="63"/>
      <c r="BE77" s="64"/>
      <c r="BF77" s="64"/>
      <c r="BG77" s="65"/>
      <c r="BH77" s="65"/>
      <c r="BI77" s="60"/>
      <c r="BJ77" s="60"/>
      <c r="BK77" s="60"/>
      <c r="BL77" s="60"/>
      <c r="BM77" s="60"/>
      <c r="BN77" s="60"/>
      <c r="BO77" s="60"/>
      <c r="BP77" s="60"/>
      <c r="BQ77" s="60"/>
      <c r="BR77" s="60"/>
      <c r="BS77" s="60"/>
      <c r="BT77" s="60"/>
      <c r="BU77" s="60"/>
      <c r="BV77" s="60"/>
      <c r="BW77" s="60"/>
      <c r="BX77" s="60"/>
      <c r="BY77" s="66"/>
      <c r="BZ77" s="66"/>
      <c r="CA77" s="66"/>
      <c r="CB77" s="66"/>
      <c r="CC77" s="66"/>
      <c r="CD77" s="66"/>
      <c r="CE77" s="66"/>
      <c r="CF77" s="66"/>
    </row>
    <row r="78" spans="1:84">
      <c r="A78" s="32">
        <v>30905</v>
      </c>
      <c r="B78" s="30" t="s">
        <v>445</v>
      </c>
      <c r="C78" s="95">
        <v>43385167.167951003</v>
      </c>
      <c r="D78" s="90">
        <v>2.6701662999648062E-4</v>
      </c>
      <c r="E78" s="59"/>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1"/>
      <c r="AV78" s="61"/>
      <c r="AW78" s="61"/>
      <c r="AX78" s="61"/>
      <c r="AY78" s="61"/>
      <c r="AZ78" s="61"/>
      <c r="BA78" s="61"/>
      <c r="BB78" s="61"/>
      <c r="BC78" s="62"/>
      <c r="BD78" s="63"/>
      <c r="BE78" s="64"/>
      <c r="BF78" s="64"/>
      <c r="BG78" s="65"/>
      <c r="BH78" s="65"/>
      <c r="BI78" s="60"/>
      <c r="BJ78" s="60"/>
      <c r="BK78" s="60"/>
      <c r="BL78" s="60"/>
      <c r="BM78" s="60"/>
      <c r="BN78" s="60"/>
      <c r="BO78" s="60"/>
      <c r="BP78" s="60"/>
      <c r="BQ78" s="60"/>
      <c r="BR78" s="60"/>
      <c r="BS78" s="60"/>
      <c r="BT78" s="60"/>
      <c r="BU78" s="60"/>
      <c r="BV78" s="60"/>
      <c r="BW78" s="60"/>
      <c r="BX78" s="60"/>
      <c r="BY78" s="66"/>
      <c r="BZ78" s="66"/>
      <c r="CA78" s="66"/>
      <c r="CB78" s="66"/>
      <c r="CC78" s="66"/>
      <c r="CD78" s="66"/>
      <c r="CE78" s="66"/>
      <c r="CF78" s="66"/>
    </row>
    <row r="79" spans="1:84">
      <c r="A79" s="32">
        <v>31000</v>
      </c>
      <c r="B79" s="30" t="s">
        <v>446</v>
      </c>
      <c r="C79" s="95">
        <v>700041630.15668201</v>
      </c>
      <c r="D79" s="90">
        <v>4.3084484662251421E-3</v>
      </c>
      <c r="E79" s="59"/>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1"/>
      <c r="AV79" s="61"/>
      <c r="AW79" s="61"/>
      <c r="AX79" s="61"/>
      <c r="AY79" s="61"/>
      <c r="AZ79" s="61"/>
      <c r="BA79" s="61"/>
      <c r="BB79" s="61"/>
      <c r="BC79" s="62"/>
      <c r="BD79" s="63"/>
      <c r="BE79" s="64"/>
      <c r="BF79" s="64"/>
      <c r="BG79" s="65"/>
      <c r="BH79" s="65"/>
      <c r="BI79" s="60"/>
      <c r="BJ79" s="60"/>
      <c r="BK79" s="60"/>
      <c r="BL79" s="60"/>
      <c r="BM79" s="60"/>
      <c r="BN79" s="60"/>
      <c r="BO79" s="60"/>
      <c r="BP79" s="60"/>
      <c r="BQ79" s="60"/>
      <c r="BR79" s="60"/>
      <c r="BS79" s="60"/>
      <c r="BT79" s="60"/>
      <c r="BU79" s="60"/>
      <c r="BV79" s="60"/>
      <c r="BW79" s="60"/>
      <c r="BX79" s="60"/>
      <c r="BY79" s="66"/>
      <c r="BZ79" s="66"/>
      <c r="CA79" s="66"/>
      <c r="CB79" s="66"/>
      <c r="CC79" s="66"/>
      <c r="CD79" s="66"/>
      <c r="CE79" s="66"/>
      <c r="CF79" s="66"/>
    </row>
    <row r="80" spans="1:84">
      <c r="A80" s="32">
        <v>31005</v>
      </c>
      <c r="B80" s="30" t="s">
        <v>447</v>
      </c>
      <c r="C80" s="95">
        <v>62410643.447057001</v>
      </c>
      <c r="D80" s="90">
        <v>3.841100721044459E-4</v>
      </c>
      <c r="E80" s="59"/>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1"/>
      <c r="AV80" s="61"/>
      <c r="AW80" s="61"/>
      <c r="AX80" s="61"/>
      <c r="AY80" s="61"/>
      <c r="AZ80" s="61"/>
      <c r="BA80" s="61"/>
      <c r="BB80" s="61"/>
      <c r="BC80" s="62"/>
      <c r="BD80" s="63"/>
      <c r="BE80" s="64"/>
      <c r="BF80" s="64"/>
      <c r="BG80" s="65"/>
      <c r="BH80" s="65"/>
      <c r="BI80" s="60"/>
      <c r="BJ80" s="60"/>
      <c r="BK80" s="60"/>
      <c r="BL80" s="60"/>
      <c r="BM80" s="60"/>
      <c r="BN80" s="60"/>
      <c r="BO80" s="60"/>
      <c r="BP80" s="60"/>
      <c r="BQ80" s="60"/>
      <c r="BR80" s="60"/>
      <c r="BS80" s="60"/>
      <c r="BT80" s="60"/>
      <c r="BU80" s="60"/>
      <c r="BV80" s="60"/>
      <c r="BW80" s="60"/>
      <c r="BX80" s="60"/>
      <c r="BY80" s="66"/>
      <c r="BZ80" s="66"/>
      <c r="CA80" s="66"/>
      <c r="CB80" s="66"/>
      <c r="CC80" s="66"/>
      <c r="CD80" s="66"/>
      <c r="CE80" s="66"/>
      <c r="CF80" s="66"/>
    </row>
    <row r="81" spans="1:84">
      <c r="A81" s="32">
        <v>31100</v>
      </c>
      <c r="B81" s="30" t="s">
        <v>448</v>
      </c>
      <c r="C81" s="95">
        <v>1459000266.6554501</v>
      </c>
      <c r="D81" s="90">
        <v>8.9795052041216766E-3</v>
      </c>
      <c r="E81" s="59"/>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1"/>
      <c r="AV81" s="61"/>
      <c r="AW81" s="61"/>
      <c r="AX81" s="61"/>
      <c r="AY81" s="61"/>
      <c r="AZ81" s="61"/>
      <c r="BA81" s="61"/>
      <c r="BB81" s="61"/>
      <c r="BC81" s="62"/>
      <c r="BD81" s="63"/>
      <c r="BE81" s="64"/>
      <c r="BF81" s="64"/>
      <c r="BG81" s="65"/>
      <c r="BH81" s="65"/>
      <c r="BI81" s="60"/>
      <c r="BJ81" s="60"/>
      <c r="BK81" s="60"/>
      <c r="BL81" s="60"/>
      <c r="BM81" s="60"/>
      <c r="BN81" s="60"/>
      <c r="BO81" s="60"/>
      <c r="BP81" s="60"/>
      <c r="BQ81" s="60"/>
      <c r="BR81" s="60"/>
      <c r="BS81" s="60"/>
      <c r="BT81" s="60"/>
      <c r="BU81" s="60"/>
      <c r="BV81" s="60"/>
      <c r="BW81" s="60"/>
      <c r="BX81" s="60"/>
      <c r="BY81" s="66"/>
      <c r="BZ81" s="66"/>
      <c r="CA81" s="66"/>
      <c r="CB81" s="66"/>
      <c r="CC81" s="66"/>
      <c r="CD81" s="66"/>
      <c r="CE81" s="66"/>
      <c r="CF81" s="66"/>
    </row>
    <row r="82" spans="1:84">
      <c r="A82" s="32">
        <v>31101</v>
      </c>
      <c r="B82" s="30" t="s">
        <v>449</v>
      </c>
      <c r="C82" s="95">
        <v>9765862.6752550006</v>
      </c>
      <c r="D82" s="90">
        <v>6.0104591287164541E-5</v>
      </c>
      <c r="E82" s="59"/>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1"/>
      <c r="AV82" s="61"/>
      <c r="AW82" s="61"/>
      <c r="AX82" s="61"/>
      <c r="AY82" s="61"/>
      <c r="AZ82" s="61"/>
      <c r="BA82" s="61"/>
      <c r="BB82" s="61"/>
      <c r="BC82" s="62"/>
      <c r="BD82" s="63"/>
      <c r="BE82" s="64"/>
      <c r="BF82" s="64"/>
      <c r="BG82" s="65"/>
      <c r="BH82" s="65"/>
      <c r="BI82" s="60"/>
      <c r="BJ82" s="60"/>
      <c r="BK82" s="60"/>
      <c r="BL82" s="60"/>
      <c r="BM82" s="60"/>
      <c r="BN82" s="60"/>
      <c r="BO82" s="60"/>
      <c r="BP82" s="60"/>
      <c r="BQ82" s="60"/>
      <c r="BR82" s="60"/>
      <c r="BS82" s="60"/>
      <c r="BT82" s="60"/>
      <c r="BU82" s="60"/>
      <c r="BV82" s="60"/>
      <c r="BW82" s="60"/>
      <c r="BX82" s="60"/>
      <c r="BY82" s="66"/>
      <c r="BZ82" s="66"/>
      <c r="CA82" s="66"/>
      <c r="CB82" s="66"/>
      <c r="CC82" s="66"/>
      <c r="CD82" s="66"/>
      <c r="CE82" s="66"/>
      <c r="CF82" s="66"/>
    </row>
    <row r="83" spans="1:84">
      <c r="A83" s="32">
        <v>31102</v>
      </c>
      <c r="B83" s="30" t="s">
        <v>450</v>
      </c>
      <c r="C83" s="95">
        <v>25620726.304963</v>
      </c>
      <c r="D83" s="90">
        <v>1.5768430647115331E-4</v>
      </c>
      <c r="E83" s="59"/>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1"/>
      <c r="AV83" s="61"/>
      <c r="AW83" s="61"/>
      <c r="AX83" s="61"/>
      <c r="AY83" s="61"/>
      <c r="AZ83" s="61"/>
      <c r="BA83" s="61"/>
      <c r="BB83" s="61"/>
      <c r="BC83" s="62"/>
      <c r="BD83" s="63"/>
      <c r="BE83" s="64"/>
      <c r="BF83" s="64"/>
      <c r="BG83" s="65"/>
      <c r="BH83" s="65"/>
      <c r="BI83" s="60"/>
      <c r="BJ83" s="60"/>
      <c r="BK83" s="60"/>
      <c r="BL83" s="60"/>
      <c r="BM83" s="60"/>
      <c r="BN83" s="60"/>
      <c r="BO83" s="60"/>
      <c r="BP83" s="60"/>
      <c r="BQ83" s="60"/>
      <c r="BR83" s="60"/>
      <c r="BS83" s="60"/>
      <c r="BT83" s="60"/>
      <c r="BU83" s="60"/>
      <c r="BV83" s="60"/>
      <c r="BW83" s="60"/>
      <c r="BX83" s="60"/>
      <c r="BY83" s="66"/>
      <c r="BZ83" s="66"/>
      <c r="CA83" s="66"/>
      <c r="CB83" s="66"/>
      <c r="CC83" s="66"/>
      <c r="CD83" s="66"/>
      <c r="CE83" s="66"/>
      <c r="CF83" s="66"/>
    </row>
    <row r="84" spans="1:84">
      <c r="A84" s="32">
        <v>31105</v>
      </c>
      <c r="B84" s="30" t="s">
        <v>451</v>
      </c>
      <c r="C84" s="95">
        <v>223778329.96213299</v>
      </c>
      <c r="D84" s="90">
        <v>1.3772572386644838E-3</v>
      </c>
      <c r="E84" s="59"/>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1"/>
      <c r="AV84" s="61"/>
      <c r="AW84" s="61"/>
      <c r="AX84" s="61"/>
      <c r="AY84" s="61"/>
      <c r="AZ84" s="61"/>
      <c r="BA84" s="61"/>
      <c r="BB84" s="61"/>
      <c r="BC84" s="62"/>
      <c r="BD84" s="63"/>
      <c r="BE84" s="64"/>
      <c r="BF84" s="64"/>
      <c r="BG84" s="65"/>
      <c r="BH84" s="65"/>
      <c r="BI84" s="60"/>
      <c r="BJ84" s="60"/>
      <c r="BK84" s="60"/>
      <c r="BL84" s="60"/>
      <c r="BM84" s="60"/>
      <c r="BN84" s="60"/>
      <c r="BO84" s="60"/>
      <c r="BP84" s="60"/>
      <c r="BQ84" s="60"/>
      <c r="BR84" s="60"/>
      <c r="BS84" s="60"/>
      <c r="BT84" s="60"/>
      <c r="BU84" s="60"/>
      <c r="BV84" s="60"/>
      <c r="BW84" s="60"/>
      <c r="BX84" s="60"/>
      <c r="BY84" s="66"/>
      <c r="BZ84" s="66"/>
      <c r="CA84" s="66"/>
      <c r="CB84" s="66"/>
      <c r="CC84" s="66"/>
      <c r="CD84" s="66"/>
      <c r="CE84" s="66"/>
      <c r="CF84" s="66"/>
    </row>
    <row r="85" spans="1:84">
      <c r="A85" s="32">
        <v>31110</v>
      </c>
      <c r="B85" s="30" t="s">
        <v>452</v>
      </c>
      <c r="C85" s="95">
        <v>340726456.63300103</v>
      </c>
      <c r="D85" s="90">
        <v>2.0970215430676817E-3</v>
      </c>
      <c r="E85" s="59"/>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1"/>
      <c r="AV85" s="61"/>
      <c r="AW85" s="61"/>
      <c r="AX85" s="61"/>
      <c r="AY85" s="61"/>
      <c r="AZ85" s="61"/>
      <c r="BA85" s="61"/>
      <c r="BB85" s="61"/>
      <c r="BC85" s="62"/>
      <c r="BD85" s="63"/>
      <c r="BE85" s="64"/>
      <c r="BF85" s="64"/>
      <c r="BG85" s="65"/>
      <c r="BH85" s="65"/>
      <c r="BI85" s="60"/>
      <c r="BJ85" s="60"/>
      <c r="BK85" s="60"/>
      <c r="BL85" s="60"/>
      <c r="BM85" s="60"/>
      <c r="BN85" s="60"/>
      <c r="BO85" s="60"/>
      <c r="BP85" s="60"/>
      <c r="BQ85" s="60"/>
      <c r="BR85" s="60"/>
      <c r="BS85" s="60"/>
      <c r="BT85" s="60"/>
      <c r="BU85" s="60"/>
      <c r="BV85" s="60"/>
      <c r="BW85" s="60"/>
      <c r="BX85" s="60"/>
      <c r="BY85" s="66"/>
      <c r="BZ85" s="66"/>
      <c r="CA85" s="66"/>
      <c r="CB85" s="66"/>
      <c r="CC85" s="66"/>
      <c r="CD85" s="66"/>
      <c r="CE85" s="66"/>
      <c r="CF85" s="66"/>
    </row>
    <row r="86" spans="1:84">
      <c r="A86" s="32">
        <v>31200</v>
      </c>
      <c r="B86" s="30" t="s">
        <v>453</v>
      </c>
      <c r="C86" s="95">
        <v>629707268.62109995</v>
      </c>
      <c r="D86" s="90">
        <v>3.8755713928815484E-3</v>
      </c>
      <c r="E86" s="59"/>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1"/>
      <c r="AV86" s="61"/>
      <c r="AW86" s="61"/>
      <c r="AX86" s="61"/>
      <c r="AY86" s="61"/>
      <c r="AZ86" s="61"/>
      <c r="BA86" s="61"/>
      <c r="BB86" s="61"/>
      <c r="BC86" s="62"/>
      <c r="BD86" s="63"/>
      <c r="BE86" s="64"/>
      <c r="BF86" s="64"/>
      <c r="BG86" s="65"/>
      <c r="BH86" s="65"/>
      <c r="BI86" s="60"/>
      <c r="BJ86" s="60"/>
      <c r="BK86" s="60"/>
      <c r="BL86" s="60"/>
      <c r="BM86" s="60"/>
      <c r="BN86" s="60"/>
      <c r="BO86" s="60"/>
      <c r="BP86" s="60"/>
      <c r="BQ86" s="60"/>
      <c r="BR86" s="60"/>
      <c r="BS86" s="60"/>
      <c r="BT86" s="60"/>
      <c r="BU86" s="60"/>
      <c r="BV86" s="60"/>
      <c r="BW86" s="60"/>
      <c r="BX86" s="60"/>
      <c r="BY86" s="66"/>
      <c r="BZ86" s="66"/>
      <c r="CA86" s="66"/>
      <c r="CB86" s="66"/>
      <c r="CC86" s="66"/>
      <c r="CD86" s="66"/>
      <c r="CE86" s="66"/>
      <c r="CF86" s="66"/>
    </row>
    <row r="87" spans="1:84">
      <c r="A87" s="32">
        <v>31205</v>
      </c>
      <c r="B87" s="30" t="s">
        <v>454</v>
      </c>
      <c r="C87" s="95">
        <v>72827537.844183996</v>
      </c>
      <c r="D87" s="90">
        <v>4.4822147741913548E-4</v>
      </c>
      <c r="E87" s="59"/>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1"/>
      <c r="AV87" s="61"/>
      <c r="AW87" s="61"/>
      <c r="AX87" s="61"/>
      <c r="AY87" s="61"/>
      <c r="AZ87" s="61"/>
      <c r="BA87" s="61"/>
      <c r="BB87" s="61"/>
      <c r="BC87" s="62"/>
      <c r="BD87" s="63"/>
      <c r="BE87" s="64"/>
      <c r="BF87" s="64"/>
      <c r="BG87" s="65"/>
      <c r="BH87" s="65"/>
      <c r="BI87" s="60"/>
      <c r="BJ87" s="60"/>
      <c r="BK87" s="60"/>
      <c r="BL87" s="60"/>
      <c r="BM87" s="60"/>
      <c r="BN87" s="60"/>
      <c r="BO87" s="60"/>
      <c r="BP87" s="60"/>
      <c r="BQ87" s="60"/>
      <c r="BR87" s="60"/>
      <c r="BS87" s="60"/>
      <c r="BT87" s="60"/>
      <c r="BU87" s="60"/>
      <c r="BV87" s="60"/>
      <c r="BW87" s="60"/>
      <c r="BX87" s="60"/>
      <c r="BY87" s="66"/>
      <c r="BZ87" s="66"/>
      <c r="CA87" s="66"/>
      <c r="CB87" s="66"/>
      <c r="CC87" s="66"/>
      <c r="CD87" s="66"/>
      <c r="CE87" s="66"/>
      <c r="CF87" s="66"/>
    </row>
    <row r="88" spans="1:84">
      <c r="A88" s="32">
        <v>31300</v>
      </c>
      <c r="B88" s="30" t="s">
        <v>455</v>
      </c>
      <c r="C88" s="95">
        <v>1783100031.6169</v>
      </c>
      <c r="D88" s="90">
        <v>1.0974196769735503E-2</v>
      </c>
      <c r="E88" s="59"/>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1"/>
      <c r="AV88" s="61"/>
      <c r="AW88" s="61"/>
      <c r="AX88" s="61"/>
      <c r="AY88" s="61"/>
      <c r="AZ88" s="61"/>
      <c r="BA88" s="61"/>
      <c r="BB88" s="61"/>
      <c r="BC88" s="62"/>
      <c r="BD88" s="63"/>
      <c r="BE88" s="64"/>
      <c r="BF88" s="64"/>
      <c r="BG88" s="65"/>
      <c r="BH88" s="65"/>
      <c r="BI88" s="60"/>
      <c r="BJ88" s="60"/>
      <c r="BK88" s="60"/>
      <c r="BL88" s="60"/>
      <c r="BM88" s="60"/>
      <c r="BN88" s="60"/>
      <c r="BO88" s="60"/>
      <c r="BP88" s="60"/>
      <c r="BQ88" s="60"/>
      <c r="BR88" s="60"/>
      <c r="BS88" s="60"/>
      <c r="BT88" s="60"/>
      <c r="BU88" s="60"/>
      <c r="BV88" s="60"/>
      <c r="BW88" s="60"/>
      <c r="BX88" s="60"/>
      <c r="BY88" s="66"/>
      <c r="BZ88" s="66"/>
      <c r="CA88" s="66"/>
      <c r="CB88" s="66"/>
      <c r="CC88" s="66"/>
      <c r="CD88" s="66"/>
      <c r="CE88" s="66"/>
      <c r="CF88" s="66"/>
    </row>
    <row r="89" spans="1:84">
      <c r="A89" s="32">
        <v>31301</v>
      </c>
      <c r="B89" s="30" t="s">
        <v>456</v>
      </c>
      <c r="C89" s="95">
        <v>40392365.408235997</v>
      </c>
      <c r="D89" s="90">
        <v>2.4859725092544734E-4</v>
      </c>
      <c r="E89" s="59"/>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1"/>
      <c r="AV89" s="61"/>
      <c r="AW89" s="61"/>
      <c r="AX89" s="61"/>
      <c r="AY89" s="61"/>
      <c r="AZ89" s="61"/>
      <c r="BA89" s="61"/>
      <c r="BB89" s="61"/>
      <c r="BC89" s="62"/>
      <c r="BD89" s="63"/>
      <c r="BE89" s="64"/>
      <c r="BF89" s="64"/>
      <c r="BG89" s="65"/>
      <c r="BH89" s="65"/>
      <c r="BI89" s="60"/>
      <c r="BJ89" s="60"/>
      <c r="BK89" s="60"/>
      <c r="BL89" s="60"/>
      <c r="BM89" s="60"/>
      <c r="BN89" s="60"/>
      <c r="BO89" s="60"/>
      <c r="BP89" s="60"/>
      <c r="BQ89" s="60"/>
      <c r="BR89" s="60"/>
      <c r="BS89" s="60"/>
      <c r="BT89" s="60"/>
      <c r="BU89" s="60"/>
      <c r="BV89" s="60"/>
      <c r="BW89" s="60"/>
      <c r="BX89" s="60"/>
      <c r="BY89" s="66"/>
      <c r="BZ89" s="66"/>
      <c r="CA89" s="66"/>
      <c r="CB89" s="66"/>
      <c r="CC89" s="66"/>
      <c r="CD89" s="66"/>
      <c r="CE89" s="66"/>
      <c r="CF89" s="66"/>
    </row>
    <row r="90" spans="1:84">
      <c r="A90" s="32">
        <v>31320</v>
      </c>
      <c r="B90" s="30" t="s">
        <v>457</v>
      </c>
      <c r="C90" s="95">
        <v>310772602.87737203</v>
      </c>
      <c r="D90" s="90">
        <v>1.9126687421605598E-3</v>
      </c>
      <c r="E90" s="59"/>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1"/>
      <c r="AV90" s="61"/>
      <c r="AW90" s="61"/>
      <c r="AX90" s="61"/>
      <c r="AY90" s="61"/>
      <c r="AZ90" s="61"/>
      <c r="BA90" s="61"/>
      <c r="BB90" s="61"/>
      <c r="BC90" s="62"/>
      <c r="BD90" s="63"/>
      <c r="BE90" s="64"/>
      <c r="BF90" s="64"/>
      <c r="BG90" s="65"/>
      <c r="BH90" s="65"/>
      <c r="BI90" s="60"/>
      <c r="BJ90" s="60"/>
      <c r="BK90" s="60"/>
      <c r="BL90" s="60"/>
      <c r="BM90" s="60"/>
      <c r="BN90" s="60"/>
      <c r="BO90" s="60"/>
      <c r="BP90" s="60"/>
      <c r="BQ90" s="60"/>
      <c r="BR90" s="60"/>
      <c r="BS90" s="60"/>
      <c r="BT90" s="60"/>
      <c r="BU90" s="60"/>
      <c r="BV90" s="60"/>
      <c r="BW90" s="60"/>
      <c r="BX90" s="60"/>
      <c r="BY90" s="66"/>
      <c r="BZ90" s="66"/>
      <c r="CA90" s="66"/>
      <c r="CB90" s="66"/>
      <c r="CC90" s="66"/>
      <c r="CD90" s="66"/>
      <c r="CE90" s="66"/>
      <c r="CF90" s="66"/>
    </row>
    <row r="91" spans="1:84">
      <c r="A91" s="32">
        <v>31400</v>
      </c>
      <c r="B91" s="30" t="s">
        <v>458</v>
      </c>
      <c r="C91" s="95">
        <v>663104167.09970605</v>
      </c>
      <c r="D91" s="90">
        <v>4.0811146203530661E-3</v>
      </c>
      <c r="E91" s="59"/>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1"/>
      <c r="AV91" s="61"/>
      <c r="AW91" s="61"/>
      <c r="AX91" s="61"/>
      <c r="AY91" s="61"/>
      <c r="AZ91" s="61"/>
      <c r="BA91" s="61"/>
      <c r="BB91" s="61"/>
      <c r="BC91" s="62"/>
      <c r="BD91" s="63"/>
      <c r="BE91" s="64"/>
      <c r="BF91" s="64"/>
      <c r="BG91" s="65"/>
      <c r="BH91" s="65"/>
      <c r="BI91" s="60"/>
      <c r="BJ91" s="60"/>
      <c r="BK91" s="60"/>
      <c r="BL91" s="60"/>
      <c r="BM91" s="60"/>
      <c r="BN91" s="60"/>
      <c r="BO91" s="60"/>
      <c r="BP91" s="60"/>
      <c r="BQ91" s="60"/>
      <c r="BR91" s="60"/>
      <c r="BS91" s="60"/>
      <c r="BT91" s="60"/>
      <c r="BU91" s="60"/>
      <c r="BV91" s="60"/>
      <c r="BW91" s="60"/>
      <c r="BX91" s="60"/>
      <c r="BY91" s="66"/>
      <c r="BZ91" s="66"/>
      <c r="CA91" s="66"/>
      <c r="CB91" s="66"/>
      <c r="CC91" s="66"/>
      <c r="CD91" s="66"/>
      <c r="CE91" s="66"/>
      <c r="CF91" s="66"/>
    </row>
    <row r="92" spans="1:84">
      <c r="A92" s="32">
        <v>31405</v>
      </c>
      <c r="B92" s="30" t="s">
        <v>459</v>
      </c>
      <c r="C92" s="95">
        <v>130357193.92838199</v>
      </c>
      <c r="D92" s="90">
        <v>8.0229121819004709E-4</v>
      </c>
      <c r="E92" s="59"/>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1"/>
      <c r="AV92" s="61"/>
      <c r="AW92" s="61"/>
      <c r="AX92" s="61"/>
      <c r="AY92" s="61"/>
      <c r="AZ92" s="61"/>
      <c r="BA92" s="61"/>
      <c r="BB92" s="61"/>
      <c r="BC92" s="62"/>
      <c r="BD92" s="63"/>
      <c r="BE92" s="64"/>
      <c r="BF92" s="64"/>
      <c r="BG92" s="65"/>
      <c r="BH92" s="65"/>
      <c r="BI92" s="60"/>
      <c r="BJ92" s="60"/>
      <c r="BK92" s="60"/>
      <c r="BL92" s="60"/>
      <c r="BM92" s="60"/>
      <c r="BN92" s="60"/>
      <c r="BO92" s="60"/>
      <c r="BP92" s="60"/>
      <c r="BQ92" s="60"/>
      <c r="BR92" s="60"/>
      <c r="BS92" s="60"/>
      <c r="BT92" s="60"/>
      <c r="BU92" s="60"/>
      <c r="BV92" s="60"/>
      <c r="BW92" s="60"/>
      <c r="BX92" s="60"/>
      <c r="BY92" s="66"/>
      <c r="BZ92" s="66"/>
      <c r="CA92" s="66"/>
      <c r="CB92" s="66"/>
      <c r="CC92" s="66"/>
      <c r="CD92" s="66"/>
      <c r="CE92" s="66"/>
      <c r="CF92" s="66"/>
    </row>
    <row r="93" spans="1:84">
      <c r="A93" s="32">
        <v>31500</v>
      </c>
      <c r="B93" s="30" t="s">
        <v>460</v>
      </c>
      <c r="C93" s="95">
        <v>100643995.444096</v>
      </c>
      <c r="D93" s="90">
        <v>6.1941954467598407E-4</v>
      </c>
      <c r="E93" s="59"/>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1"/>
      <c r="AV93" s="61"/>
      <c r="AW93" s="61"/>
      <c r="AX93" s="61"/>
      <c r="AY93" s="61"/>
      <c r="AZ93" s="61"/>
      <c r="BA93" s="61"/>
      <c r="BB93" s="61"/>
      <c r="BC93" s="62"/>
      <c r="BD93" s="63"/>
      <c r="BE93" s="64"/>
      <c r="BF93" s="64"/>
      <c r="BG93" s="65"/>
      <c r="BH93" s="65"/>
      <c r="BI93" s="60"/>
      <c r="BJ93" s="60"/>
      <c r="BK93" s="60"/>
      <c r="BL93" s="60"/>
      <c r="BM93" s="60"/>
      <c r="BN93" s="60"/>
      <c r="BO93" s="60"/>
      <c r="BP93" s="60"/>
      <c r="BQ93" s="60"/>
      <c r="BR93" s="60"/>
      <c r="BS93" s="60"/>
      <c r="BT93" s="60"/>
      <c r="BU93" s="60"/>
      <c r="BV93" s="60"/>
      <c r="BW93" s="60"/>
      <c r="BX93" s="60"/>
      <c r="BY93" s="66"/>
      <c r="BZ93" s="66"/>
      <c r="CA93" s="66"/>
      <c r="CB93" s="66"/>
      <c r="CC93" s="66"/>
      <c r="CD93" s="66"/>
      <c r="CE93" s="66"/>
      <c r="CF93" s="66"/>
    </row>
    <row r="94" spans="1:84">
      <c r="A94" s="32">
        <v>31600</v>
      </c>
      <c r="B94" s="30" t="s">
        <v>461</v>
      </c>
      <c r="C94" s="95">
        <v>468853329.61134601</v>
      </c>
      <c r="D94" s="90">
        <v>2.8855861163520164E-3</v>
      </c>
      <c r="E94" s="59"/>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1"/>
      <c r="AV94" s="61"/>
      <c r="AW94" s="61"/>
      <c r="AX94" s="61"/>
      <c r="AY94" s="61"/>
      <c r="AZ94" s="61"/>
      <c r="BA94" s="61"/>
      <c r="BB94" s="61"/>
      <c r="BC94" s="62"/>
      <c r="BD94" s="63"/>
      <c r="BE94" s="64"/>
      <c r="BF94" s="64"/>
      <c r="BG94" s="65"/>
      <c r="BH94" s="65"/>
      <c r="BI94" s="60"/>
      <c r="BJ94" s="60"/>
      <c r="BK94" s="60"/>
      <c r="BL94" s="60"/>
      <c r="BM94" s="60"/>
      <c r="BN94" s="60"/>
      <c r="BO94" s="60"/>
      <c r="BP94" s="60"/>
      <c r="BQ94" s="60"/>
      <c r="BR94" s="60"/>
      <c r="BS94" s="60"/>
      <c r="BT94" s="60"/>
      <c r="BU94" s="60"/>
      <c r="BV94" s="60"/>
      <c r="BW94" s="60"/>
      <c r="BX94" s="60"/>
      <c r="BY94" s="66"/>
      <c r="BZ94" s="66"/>
      <c r="CA94" s="66"/>
      <c r="CB94" s="66"/>
      <c r="CC94" s="66"/>
      <c r="CD94" s="66"/>
      <c r="CE94" s="66"/>
      <c r="CF94" s="66"/>
    </row>
    <row r="95" spans="1:84">
      <c r="A95" s="32">
        <v>31605</v>
      </c>
      <c r="B95" s="30" t="s">
        <v>462</v>
      </c>
      <c r="C95" s="95">
        <v>66199082.762659997</v>
      </c>
      <c r="D95" s="90">
        <v>4.074262505366393E-4</v>
      </c>
      <c r="E95" s="59"/>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1"/>
      <c r="AV95" s="61"/>
      <c r="AW95" s="61"/>
      <c r="AX95" s="61"/>
      <c r="AY95" s="61"/>
      <c r="AZ95" s="61"/>
      <c r="BA95" s="61"/>
      <c r="BB95" s="61"/>
      <c r="BC95" s="62"/>
      <c r="BD95" s="63"/>
      <c r="BE95" s="64"/>
      <c r="BF95" s="64"/>
      <c r="BG95" s="65"/>
      <c r="BH95" s="65"/>
      <c r="BI95" s="60"/>
      <c r="BJ95" s="60"/>
      <c r="BK95" s="60"/>
      <c r="BL95" s="60"/>
      <c r="BM95" s="60"/>
      <c r="BN95" s="60"/>
      <c r="BO95" s="60"/>
      <c r="BP95" s="60"/>
      <c r="BQ95" s="60"/>
      <c r="BR95" s="60"/>
      <c r="BS95" s="60"/>
      <c r="BT95" s="60"/>
      <c r="BU95" s="60"/>
      <c r="BV95" s="60"/>
      <c r="BW95" s="60"/>
      <c r="BX95" s="60"/>
      <c r="BY95" s="66"/>
      <c r="BZ95" s="66"/>
      <c r="CA95" s="66"/>
      <c r="CB95" s="66"/>
      <c r="CC95" s="66"/>
      <c r="CD95" s="66"/>
      <c r="CE95" s="66"/>
      <c r="CF95" s="66"/>
    </row>
    <row r="96" spans="1:84">
      <c r="A96" s="32">
        <v>31700</v>
      </c>
      <c r="B96" s="30" t="s">
        <v>463</v>
      </c>
      <c r="C96" s="95">
        <v>144962423.55439001</v>
      </c>
      <c r="D96" s="90">
        <v>8.9217998547229621E-4</v>
      </c>
      <c r="E96" s="59"/>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1"/>
      <c r="AV96" s="61"/>
      <c r="AW96" s="61"/>
      <c r="AX96" s="61"/>
      <c r="AY96" s="61"/>
      <c r="AZ96" s="61"/>
      <c r="BA96" s="61"/>
      <c r="BB96" s="61"/>
      <c r="BC96" s="62"/>
      <c r="BD96" s="63"/>
      <c r="BE96" s="64"/>
      <c r="BF96" s="64"/>
      <c r="BG96" s="65"/>
      <c r="BH96" s="65"/>
      <c r="BI96" s="60"/>
      <c r="BJ96" s="60"/>
      <c r="BK96" s="60"/>
      <c r="BL96" s="60"/>
      <c r="BM96" s="60"/>
      <c r="BN96" s="60"/>
      <c r="BO96" s="60"/>
      <c r="BP96" s="60"/>
      <c r="BQ96" s="60"/>
      <c r="BR96" s="60"/>
      <c r="BS96" s="60"/>
      <c r="BT96" s="60"/>
      <c r="BU96" s="60"/>
      <c r="BV96" s="60"/>
      <c r="BW96" s="60"/>
      <c r="BX96" s="60"/>
      <c r="BY96" s="66"/>
      <c r="BZ96" s="66"/>
      <c r="CA96" s="66"/>
      <c r="CB96" s="66"/>
      <c r="CC96" s="66"/>
      <c r="CD96" s="66"/>
      <c r="CE96" s="66"/>
      <c r="CF96" s="66"/>
    </row>
    <row r="97" spans="1:84">
      <c r="A97" s="32">
        <v>31800</v>
      </c>
      <c r="B97" s="30" t="s">
        <v>464</v>
      </c>
      <c r="C97" s="95">
        <v>826363316.40623403</v>
      </c>
      <c r="D97" s="90">
        <v>5.0859029088288531E-3</v>
      </c>
      <c r="E97" s="59"/>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1"/>
      <c r="AV97" s="61"/>
      <c r="AW97" s="61"/>
      <c r="AX97" s="61"/>
      <c r="AY97" s="61"/>
      <c r="AZ97" s="61"/>
      <c r="BA97" s="61"/>
      <c r="BB97" s="61"/>
      <c r="BC97" s="62"/>
      <c r="BD97" s="63"/>
      <c r="BE97" s="64"/>
      <c r="BF97" s="64"/>
      <c r="BG97" s="65"/>
      <c r="BH97" s="65"/>
      <c r="BI97" s="60"/>
      <c r="BJ97" s="60"/>
      <c r="BK97" s="60"/>
      <c r="BL97" s="60"/>
      <c r="BM97" s="60"/>
      <c r="BN97" s="60"/>
      <c r="BO97" s="60"/>
      <c r="BP97" s="60"/>
      <c r="BQ97" s="60"/>
      <c r="BR97" s="60"/>
      <c r="BS97" s="60"/>
      <c r="BT97" s="60"/>
      <c r="BU97" s="60"/>
      <c r="BV97" s="60"/>
      <c r="BW97" s="60"/>
      <c r="BX97" s="60"/>
      <c r="BY97" s="66"/>
      <c r="BZ97" s="66"/>
      <c r="CA97" s="66"/>
      <c r="CB97" s="66"/>
      <c r="CC97" s="66"/>
      <c r="CD97" s="66"/>
      <c r="CE97" s="66"/>
      <c r="CF97" s="66"/>
    </row>
    <row r="98" spans="1:84">
      <c r="A98" s="32">
        <v>31805</v>
      </c>
      <c r="B98" s="30" t="s">
        <v>465</v>
      </c>
      <c r="C98" s="95">
        <v>163135195.12313801</v>
      </c>
      <c r="D98" s="90">
        <v>1.0040254049724308E-3</v>
      </c>
      <c r="E98" s="59"/>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1"/>
      <c r="AV98" s="61"/>
      <c r="AW98" s="61"/>
      <c r="AX98" s="61"/>
      <c r="AY98" s="61"/>
      <c r="AZ98" s="61"/>
      <c r="BA98" s="61"/>
      <c r="BB98" s="61"/>
      <c r="BC98" s="62"/>
      <c r="BD98" s="63"/>
      <c r="BE98" s="64"/>
      <c r="BF98" s="64"/>
      <c r="BG98" s="65"/>
      <c r="BH98" s="65"/>
      <c r="BI98" s="60"/>
      <c r="BJ98" s="60"/>
      <c r="BK98" s="60"/>
      <c r="BL98" s="60"/>
      <c r="BM98" s="60"/>
      <c r="BN98" s="60"/>
      <c r="BO98" s="60"/>
      <c r="BP98" s="60"/>
      <c r="BQ98" s="60"/>
      <c r="BR98" s="60"/>
      <c r="BS98" s="60"/>
      <c r="BT98" s="60"/>
      <c r="BU98" s="60"/>
      <c r="BV98" s="60"/>
      <c r="BW98" s="60"/>
      <c r="BX98" s="60"/>
      <c r="BY98" s="66"/>
      <c r="BZ98" s="66"/>
      <c r="CA98" s="66"/>
      <c r="CB98" s="66"/>
      <c r="CC98" s="66"/>
      <c r="CD98" s="66"/>
      <c r="CE98" s="66"/>
      <c r="CF98" s="66"/>
    </row>
    <row r="99" spans="1:84">
      <c r="A99" s="32">
        <v>31810</v>
      </c>
      <c r="B99" s="30" t="s">
        <v>466</v>
      </c>
      <c r="C99" s="95">
        <v>223120570.210094</v>
      </c>
      <c r="D99" s="90">
        <v>1.3732090165692026E-3</v>
      </c>
      <c r="E99" s="59"/>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1"/>
      <c r="AV99" s="61"/>
      <c r="AW99" s="61"/>
      <c r="AX99" s="61"/>
      <c r="AY99" s="61"/>
      <c r="AZ99" s="61"/>
      <c r="BA99" s="61"/>
      <c r="BB99" s="61"/>
      <c r="BC99" s="62"/>
      <c r="BD99" s="63"/>
      <c r="BE99" s="64"/>
      <c r="BF99" s="64"/>
      <c r="BG99" s="65"/>
      <c r="BH99" s="65"/>
      <c r="BI99" s="60"/>
      <c r="BJ99" s="60"/>
      <c r="BK99" s="60"/>
      <c r="BL99" s="60"/>
      <c r="BM99" s="60"/>
      <c r="BN99" s="60"/>
      <c r="BO99" s="60"/>
      <c r="BP99" s="60"/>
      <c r="BQ99" s="60"/>
      <c r="BR99" s="60"/>
      <c r="BS99" s="60"/>
      <c r="BT99" s="60"/>
      <c r="BU99" s="60"/>
      <c r="BV99" s="60"/>
      <c r="BW99" s="60"/>
      <c r="BX99" s="60"/>
      <c r="BY99" s="66"/>
      <c r="BZ99" s="66"/>
      <c r="CA99" s="66"/>
      <c r="CB99" s="66"/>
      <c r="CC99" s="66"/>
      <c r="CD99" s="66"/>
      <c r="CE99" s="66"/>
      <c r="CF99" s="66"/>
    </row>
    <row r="100" spans="1:84">
      <c r="A100" s="32">
        <v>31820</v>
      </c>
      <c r="B100" s="30" t="s">
        <v>467</v>
      </c>
      <c r="C100" s="95">
        <v>188824799.94294199</v>
      </c>
      <c r="D100" s="90">
        <v>1.162133628420573E-3</v>
      </c>
      <c r="E100" s="59"/>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1"/>
      <c r="AV100" s="61"/>
      <c r="AW100" s="61"/>
      <c r="AX100" s="61"/>
      <c r="AY100" s="61"/>
      <c r="AZ100" s="61"/>
      <c r="BA100" s="61"/>
      <c r="BB100" s="61"/>
      <c r="BC100" s="62"/>
      <c r="BD100" s="63"/>
      <c r="BE100" s="64"/>
      <c r="BF100" s="64"/>
      <c r="BG100" s="65"/>
      <c r="BH100" s="65"/>
      <c r="BI100" s="60"/>
      <c r="BJ100" s="60"/>
      <c r="BK100" s="60"/>
      <c r="BL100" s="60"/>
      <c r="BM100" s="60"/>
      <c r="BN100" s="60"/>
      <c r="BO100" s="60"/>
      <c r="BP100" s="60"/>
      <c r="BQ100" s="60"/>
      <c r="BR100" s="60"/>
      <c r="BS100" s="60"/>
      <c r="BT100" s="60"/>
      <c r="BU100" s="60"/>
      <c r="BV100" s="60"/>
      <c r="BW100" s="60"/>
      <c r="BX100" s="60"/>
      <c r="BY100" s="66"/>
      <c r="BZ100" s="66"/>
      <c r="CA100" s="66"/>
      <c r="CB100" s="66"/>
      <c r="CC100" s="66"/>
      <c r="CD100" s="66"/>
      <c r="CE100" s="66"/>
      <c r="CF100" s="66"/>
    </row>
    <row r="101" spans="1:84">
      <c r="A101" s="32">
        <v>31900</v>
      </c>
      <c r="B101" s="30" t="s">
        <v>468</v>
      </c>
      <c r="C101" s="95">
        <v>528795789.76021701</v>
      </c>
      <c r="D101" s="90">
        <v>3.2545056053720654E-3</v>
      </c>
      <c r="E101" s="59"/>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1"/>
      <c r="AV101" s="61"/>
      <c r="AW101" s="61"/>
      <c r="AX101" s="61"/>
      <c r="AY101" s="61"/>
      <c r="AZ101" s="61"/>
      <c r="BA101" s="61"/>
      <c r="BB101" s="61"/>
      <c r="BC101" s="62"/>
      <c r="BD101" s="63"/>
      <c r="BE101" s="64"/>
      <c r="BF101" s="64"/>
      <c r="BG101" s="65"/>
      <c r="BH101" s="65"/>
      <c r="BI101" s="60"/>
      <c r="BJ101" s="60"/>
      <c r="BK101" s="60"/>
      <c r="BL101" s="60"/>
      <c r="BM101" s="60"/>
      <c r="BN101" s="60"/>
      <c r="BO101" s="60"/>
      <c r="BP101" s="60"/>
      <c r="BQ101" s="60"/>
      <c r="BR101" s="60"/>
      <c r="BS101" s="60"/>
      <c r="BT101" s="60"/>
      <c r="BU101" s="60"/>
      <c r="BV101" s="60"/>
      <c r="BW101" s="60"/>
      <c r="BX101" s="60"/>
      <c r="BY101" s="66"/>
      <c r="BZ101" s="66"/>
      <c r="CA101" s="66"/>
      <c r="CB101" s="66"/>
      <c r="CC101" s="66"/>
      <c r="CD101" s="66"/>
      <c r="CE101" s="66"/>
      <c r="CF101" s="66"/>
    </row>
    <row r="102" spans="1:84">
      <c r="A102" s="32">
        <v>32000</v>
      </c>
      <c r="B102" s="30" t="s">
        <v>469</v>
      </c>
      <c r="C102" s="95">
        <v>211306452.277623</v>
      </c>
      <c r="D102" s="90">
        <v>1.300498314671995E-3</v>
      </c>
      <c r="E102" s="59"/>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1"/>
      <c r="AV102" s="61"/>
      <c r="AW102" s="61"/>
      <c r="AX102" s="61"/>
      <c r="AY102" s="61"/>
      <c r="AZ102" s="61"/>
      <c r="BA102" s="61"/>
      <c r="BB102" s="61"/>
      <c r="BC102" s="62"/>
      <c r="BD102" s="63"/>
      <c r="BE102" s="64"/>
      <c r="BF102" s="64"/>
      <c r="BG102" s="65"/>
      <c r="BH102" s="65"/>
      <c r="BI102" s="60"/>
      <c r="BJ102" s="60"/>
      <c r="BK102" s="60"/>
      <c r="BL102" s="60"/>
      <c r="BM102" s="60"/>
      <c r="BN102" s="60"/>
      <c r="BO102" s="60"/>
      <c r="BP102" s="60"/>
      <c r="BQ102" s="60"/>
      <c r="BR102" s="60"/>
      <c r="BS102" s="60"/>
      <c r="BT102" s="60"/>
      <c r="BU102" s="60"/>
      <c r="BV102" s="60"/>
      <c r="BW102" s="60"/>
      <c r="BX102" s="60"/>
      <c r="BY102" s="66"/>
      <c r="BZ102" s="66"/>
      <c r="CA102" s="66"/>
      <c r="CB102" s="66"/>
      <c r="CC102" s="66"/>
      <c r="CD102" s="66"/>
      <c r="CE102" s="66"/>
      <c r="CF102" s="66"/>
    </row>
    <row r="103" spans="1:84">
      <c r="A103" s="32">
        <v>32005</v>
      </c>
      <c r="B103" s="30" t="s">
        <v>470</v>
      </c>
      <c r="C103" s="95">
        <v>45856630.847393997</v>
      </c>
      <c r="D103" s="90">
        <v>2.8222740238532278E-4</v>
      </c>
      <c r="E103" s="59"/>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1"/>
      <c r="AV103" s="61"/>
      <c r="AW103" s="61"/>
      <c r="AX103" s="61"/>
      <c r="AY103" s="61"/>
      <c r="AZ103" s="61"/>
      <c r="BA103" s="61"/>
      <c r="BB103" s="61"/>
      <c r="BC103" s="62"/>
      <c r="BD103" s="63"/>
      <c r="BE103" s="64"/>
      <c r="BF103" s="64"/>
      <c r="BG103" s="65"/>
      <c r="BH103" s="65"/>
      <c r="BI103" s="60"/>
      <c r="BJ103" s="60"/>
      <c r="BK103" s="60"/>
      <c r="BL103" s="60"/>
      <c r="BM103" s="60"/>
      <c r="BN103" s="60"/>
      <c r="BO103" s="60"/>
      <c r="BP103" s="60"/>
      <c r="BQ103" s="60"/>
      <c r="BR103" s="60"/>
      <c r="BS103" s="60"/>
      <c r="BT103" s="60"/>
      <c r="BU103" s="60"/>
      <c r="BV103" s="60"/>
      <c r="BW103" s="60"/>
      <c r="BX103" s="60"/>
      <c r="BY103" s="66"/>
      <c r="BZ103" s="66"/>
      <c r="CA103" s="66"/>
      <c r="CB103" s="66"/>
      <c r="CC103" s="66"/>
      <c r="CD103" s="66"/>
      <c r="CE103" s="66"/>
      <c r="CF103" s="66"/>
    </row>
    <row r="104" spans="1:84">
      <c r="A104" s="32">
        <v>32100</v>
      </c>
      <c r="B104" s="30" t="s">
        <v>471</v>
      </c>
      <c r="C104" s="95">
        <v>120164009.469658</v>
      </c>
      <c r="D104" s="90">
        <v>7.395566491940433E-4</v>
      </c>
      <c r="E104" s="59"/>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1"/>
      <c r="AV104" s="61"/>
      <c r="AW104" s="61"/>
      <c r="AX104" s="61"/>
      <c r="AY104" s="61"/>
      <c r="AZ104" s="61"/>
      <c r="BA104" s="61"/>
      <c r="BB104" s="61"/>
      <c r="BC104" s="62"/>
      <c r="BD104" s="63"/>
      <c r="BE104" s="64"/>
      <c r="BF104" s="64"/>
      <c r="BG104" s="65"/>
      <c r="BH104" s="65"/>
      <c r="BI104" s="60"/>
      <c r="BJ104" s="60"/>
      <c r="BK104" s="60"/>
      <c r="BL104" s="60"/>
      <c r="BM104" s="60"/>
      <c r="BN104" s="60"/>
      <c r="BO104" s="60"/>
      <c r="BP104" s="60"/>
      <c r="BQ104" s="60"/>
      <c r="BR104" s="60"/>
      <c r="BS104" s="60"/>
      <c r="BT104" s="60"/>
      <c r="BU104" s="60"/>
      <c r="BV104" s="60"/>
      <c r="BW104" s="60"/>
      <c r="BX104" s="60"/>
      <c r="BY104" s="66"/>
      <c r="BZ104" s="66"/>
      <c r="CA104" s="66"/>
      <c r="CB104" s="66"/>
      <c r="CC104" s="66"/>
      <c r="CD104" s="66"/>
      <c r="CE104" s="66"/>
      <c r="CF104" s="66"/>
    </row>
    <row r="105" spans="1:84">
      <c r="A105" s="32">
        <v>32200</v>
      </c>
      <c r="B105" s="30" t="s">
        <v>472</v>
      </c>
      <c r="C105" s="95">
        <v>80838250.431963995</v>
      </c>
      <c r="D105" s="90">
        <v>4.9752389155480106E-4</v>
      </c>
      <c r="E105" s="59"/>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1"/>
      <c r="AV105" s="61"/>
      <c r="AW105" s="61"/>
      <c r="AX105" s="61"/>
      <c r="AY105" s="61"/>
      <c r="AZ105" s="61"/>
      <c r="BA105" s="61"/>
      <c r="BB105" s="61"/>
      <c r="BC105" s="62"/>
      <c r="BD105" s="63"/>
      <c r="BE105" s="64"/>
      <c r="BF105" s="64"/>
      <c r="BG105" s="65"/>
      <c r="BH105" s="65"/>
      <c r="BI105" s="60"/>
      <c r="BJ105" s="60"/>
      <c r="BK105" s="60"/>
      <c r="BL105" s="60"/>
      <c r="BM105" s="60"/>
      <c r="BN105" s="60"/>
      <c r="BO105" s="60"/>
      <c r="BP105" s="60"/>
      <c r="BQ105" s="60"/>
      <c r="BR105" s="60"/>
      <c r="BS105" s="60"/>
      <c r="BT105" s="60"/>
      <c r="BU105" s="60"/>
      <c r="BV105" s="60"/>
      <c r="BW105" s="60"/>
      <c r="BX105" s="60"/>
      <c r="BY105" s="66"/>
      <c r="BZ105" s="66"/>
      <c r="CA105" s="66"/>
      <c r="CB105" s="66"/>
      <c r="CC105" s="66"/>
      <c r="CD105" s="66"/>
      <c r="CE105" s="66"/>
      <c r="CF105" s="66"/>
    </row>
    <row r="106" spans="1:84">
      <c r="A106" s="32">
        <v>32300</v>
      </c>
      <c r="B106" s="30" t="s">
        <v>473</v>
      </c>
      <c r="C106" s="95">
        <v>876108396.83034301</v>
      </c>
      <c r="D106" s="90">
        <v>5.3920620088348465E-3</v>
      </c>
      <c r="E106" s="59"/>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1"/>
      <c r="AV106" s="61"/>
      <c r="AW106" s="61"/>
      <c r="AX106" s="61"/>
      <c r="AY106" s="61"/>
      <c r="AZ106" s="61"/>
      <c r="BA106" s="61"/>
      <c r="BB106" s="61"/>
      <c r="BC106" s="62"/>
      <c r="BD106" s="63"/>
      <c r="BE106" s="64"/>
      <c r="BF106" s="64"/>
      <c r="BG106" s="65"/>
      <c r="BH106" s="65"/>
      <c r="BI106" s="60"/>
      <c r="BJ106" s="60"/>
      <c r="BK106" s="60"/>
      <c r="BL106" s="60"/>
      <c r="BM106" s="60"/>
      <c r="BN106" s="60"/>
      <c r="BO106" s="60"/>
      <c r="BP106" s="60"/>
      <c r="BQ106" s="60"/>
      <c r="BR106" s="60"/>
      <c r="BS106" s="60"/>
      <c r="BT106" s="60"/>
      <c r="BU106" s="60"/>
      <c r="BV106" s="60"/>
      <c r="BW106" s="60"/>
      <c r="BX106" s="60"/>
      <c r="BY106" s="66"/>
      <c r="BZ106" s="66"/>
      <c r="CA106" s="66"/>
      <c r="CB106" s="66"/>
      <c r="CC106" s="66"/>
      <c r="CD106" s="66"/>
      <c r="CE106" s="66"/>
      <c r="CF106" s="66"/>
    </row>
    <row r="107" spans="1:84">
      <c r="A107" s="32">
        <v>32305</v>
      </c>
      <c r="B107" s="30" t="s">
        <v>474</v>
      </c>
      <c r="C107" s="95">
        <v>84561553.332541004</v>
      </c>
      <c r="D107" s="90">
        <v>5.2043918398918417E-4</v>
      </c>
      <c r="E107" s="59"/>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1"/>
      <c r="AV107" s="61"/>
      <c r="AW107" s="61"/>
      <c r="AX107" s="61"/>
      <c r="AY107" s="61"/>
      <c r="AZ107" s="61"/>
      <c r="BA107" s="61"/>
      <c r="BB107" s="61"/>
      <c r="BC107" s="62"/>
      <c r="BD107" s="63"/>
      <c r="BE107" s="64"/>
      <c r="BF107" s="64"/>
      <c r="BG107" s="65"/>
      <c r="BH107" s="65"/>
      <c r="BI107" s="60"/>
      <c r="BJ107" s="60"/>
      <c r="BK107" s="60"/>
      <c r="BL107" s="60"/>
      <c r="BM107" s="60"/>
      <c r="BN107" s="60"/>
      <c r="BO107" s="60"/>
      <c r="BP107" s="60"/>
      <c r="BQ107" s="60"/>
      <c r="BR107" s="60"/>
      <c r="BS107" s="60"/>
      <c r="BT107" s="60"/>
      <c r="BU107" s="60"/>
      <c r="BV107" s="60"/>
      <c r="BW107" s="60"/>
      <c r="BX107" s="60"/>
      <c r="BY107" s="66"/>
      <c r="BZ107" s="66"/>
      <c r="CA107" s="66"/>
      <c r="CB107" s="66"/>
      <c r="CC107" s="66"/>
      <c r="CD107" s="66"/>
      <c r="CE107" s="66"/>
      <c r="CF107" s="66"/>
    </row>
    <row r="108" spans="1:84">
      <c r="A108" s="32">
        <v>32400</v>
      </c>
      <c r="B108" s="30" t="s">
        <v>475</v>
      </c>
      <c r="C108" s="95">
        <v>305206412.55405402</v>
      </c>
      <c r="D108" s="90">
        <v>1.8784112878490937E-3</v>
      </c>
      <c r="E108" s="59"/>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60"/>
      <c r="AU108" s="61"/>
      <c r="AV108" s="61"/>
      <c r="AW108" s="61"/>
      <c r="AX108" s="61"/>
      <c r="AY108" s="61"/>
      <c r="AZ108" s="61"/>
      <c r="BA108" s="61"/>
      <c r="BB108" s="61"/>
      <c r="BC108" s="62"/>
      <c r="BD108" s="63"/>
      <c r="BE108" s="64"/>
      <c r="BF108" s="64"/>
      <c r="BG108" s="65"/>
      <c r="BH108" s="65"/>
      <c r="BI108" s="60"/>
      <c r="BJ108" s="60"/>
      <c r="BK108" s="60"/>
      <c r="BL108" s="60"/>
      <c r="BM108" s="60"/>
      <c r="BN108" s="60"/>
      <c r="BO108" s="60"/>
      <c r="BP108" s="60"/>
      <c r="BQ108" s="60"/>
      <c r="BR108" s="60"/>
      <c r="BS108" s="60"/>
      <c r="BT108" s="60"/>
      <c r="BU108" s="60"/>
      <c r="BV108" s="60"/>
      <c r="BW108" s="60"/>
      <c r="BX108" s="60"/>
      <c r="BY108" s="66"/>
      <c r="BZ108" s="66"/>
      <c r="CA108" s="66"/>
      <c r="CB108" s="66"/>
      <c r="CC108" s="66"/>
      <c r="CD108" s="66"/>
      <c r="CE108" s="66"/>
      <c r="CF108" s="66"/>
    </row>
    <row r="109" spans="1:84">
      <c r="A109" s="32">
        <v>32405</v>
      </c>
      <c r="B109" s="30" t="s">
        <v>476</v>
      </c>
      <c r="C109" s="95">
        <v>79116008.151372999</v>
      </c>
      <c r="D109" s="90">
        <v>4.8692424748703387E-4</v>
      </c>
      <c r="E109" s="59"/>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1"/>
      <c r="AV109" s="61"/>
      <c r="AW109" s="61"/>
      <c r="AX109" s="61"/>
      <c r="AY109" s="61"/>
      <c r="AZ109" s="61"/>
      <c r="BA109" s="61"/>
      <c r="BB109" s="61"/>
      <c r="BC109" s="62"/>
      <c r="BD109" s="63"/>
      <c r="BE109" s="64"/>
      <c r="BF109" s="64"/>
      <c r="BG109" s="65"/>
      <c r="BH109" s="65"/>
      <c r="BI109" s="60"/>
      <c r="BJ109" s="60"/>
      <c r="BK109" s="60"/>
      <c r="BL109" s="60"/>
      <c r="BM109" s="60"/>
      <c r="BN109" s="60"/>
      <c r="BO109" s="60"/>
      <c r="BP109" s="60"/>
      <c r="BQ109" s="60"/>
      <c r="BR109" s="60"/>
      <c r="BS109" s="60"/>
      <c r="BT109" s="60"/>
      <c r="BU109" s="60"/>
      <c r="BV109" s="60"/>
      <c r="BW109" s="60"/>
      <c r="BX109" s="60"/>
      <c r="BY109" s="66"/>
      <c r="BZ109" s="66"/>
      <c r="CA109" s="66"/>
      <c r="CB109" s="66"/>
      <c r="CC109" s="66"/>
      <c r="CD109" s="66"/>
      <c r="CE109" s="66"/>
      <c r="CF109" s="66"/>
    </row>
    <row r="110" spans="1:84">
      <c r="A110" s="32">
        <v>32410</v>
      </c>
      <c r="B110" s="30" t="s">
        <v>477</v>
      </c>
      <c r="C110" s="95">
        <v>118027263.51433299</v>
      </c>
      <c r="D110" s="90">
        <v>7.2640591724132744E-4</v>
      </c>
      <c r="E110" s="59"/>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1"/>
      <c r="AV110" s="61"/>
      <c r="AW110" s="61"/>
      <c r="AX110" s="61"/>
      <c r="AY110" s="61"/>
      <c r="AZ110" s="61"/>
      <c r="BA110" s="61"/>
      <c r="BB110" s="61"/>
      <c r="BC110" s="62"/>
      <c r="BD110" s="63"/>
      <c r="BE110" s="64"/>
      <c r="BF110" s="64"/>
      <c r="BG110" s="65"/>
      <c r="BH110" s="65"/>
      <c r="BI110" s="60"/>
      <c r="BJ110" s="60"/>
      <c r="BK110" s="60"/>
      <c r="BL110" s="60"/>
      <c r="BM110" s="60"/>
      <c r="BN110" s="60"/>
      <c r="BO110" s="60"/>
      <c r="BP110" s="60"/>
      <c r="BQ110" s="60"/>
      <c r="BR110" s="60"/>
      <c r="BS110" s="60"/>
      <c r="BT110" s="60"/>
      <c r="BU110" s="60"/>
      <c r="BV110" s="60"/>
      <c r="BW110" s="60"/>
      <c r="BX110" s="60"/>
      <c r="BY110" s="66"/>
      <c r="BZ110" s="66"/>
      <c r="CA110" s="66"/>
      <c r="CB110" s="66"/>
      <c r="CC110" s="66"/>
      <c r="CD110" s="66"/>
      <c r="CE110" s="66"/>
      <c r="CF110" s="66"/>
    </row>
    <row r="111" spans="1:84">
      <c r="A111" s="32">
        <v>32500</v>
      </c>
      <c r="B111" s="30" t="s">
        <v>478</v>
      </c>
      <c r="C111" s="95">
        <v>683817452.28092504</v>
      </c>
      <c r="D111" s="90">
        <v>4.2085957842226103E-3</v>
      </c>
      <c r="E111" s="59"/>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1"/>
      <c r="AV111" s="61"/>
      <c r="AW111" s="61"/>
      <c r="AX111" s="61"/>
      <c r="AY111" s="61"/>
      <c r="AZ111" s="61"/>
      <c r="BA111" s="61"/>
      <c r="BB111" s="61"/>
      <c r="BC111" s="62"/>
      <c r="BD111" s="63"/>
      <c r="BE111" s="64"/>
      <c r="BF111" s="64"/>
      <c r="BG111" s="65"/>
      <c r="BH111" s="65"/>
      <c r="BI111" s="60"/>
      <c r="BJ111" s="60"/>
      <c r="BK111" s="60"/>
      <c r="BL111" s="60"/>
      <c r="BM111" s="60"/>
      <c r="BN111" s="60"/>
      <c r="BO111" s="60"/>
      <c r="BP111" s="60"/>
      <c r="BQ111" s="60"/>
      <c r="BR111" s="60"/>
      <c r="BS111" s="60"/>
      <c r="BT111" s="60"/>
      <c r="BU111" s="60"/>
      <c r="BV111" s="60"/>
      <c r="BW111" s="60"/>
      <c r="BX111" s="60"/>
      <c r="BY111" s="66"/>
      <c r="BZ111" s="66"/>
      <c r="CA111" s="66"/>
      <c r="CB111" s="66"/>
      <c r="CC111" s="66"/>
      <c r="CD111" s="66"/>
      <c r="CE111" s="66"/>
      <c r="CF111" s="66"/>
    </row>
    <row r="112" spans="1:84">
      <c r="A112" s="32">
        <v>32505</v>
      </c>
      <c r="B112" s="30" t="s">
        <v>479</v>
      </c>
      <c r="C112" s="95">
        <v>108854705.26016501</v>
      </c>
      <c r="D112" s="90">
        <v>6.6995285382467657E-4</v>
      </c>
      <c r="E112" s="59"/>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1"/>
      <c r="AV112" s="61"/>
      <c r="AW112" s="61"/>
      <c r="AX112" s="61"/>
      <c r="AY112" s="61"/>
      <c r="AZ112" s="61"/>
      <c r="BA112" s="61"/>
      <c r="BB112" s="61"/>
      <c r="BC112" s="62"/>
      <c r="BD112" s="63"/>
      <c r="BE112" s="64"/>
      <c r="BF112" s="64"/>
      <c r="BG112" s="65"/>
      <c r="BH112" s="65"/>
      <c r="BI112" s="60"/>
      <c r="BJ112" s="60"/>
      <c r="BK112" s="60"/>
      <c r="BL112" s="60"/>
      <c r="BM112" s="60"/>
      <c r="BN112" s="60"/>
      <c r="BO112" s="60"/>
      <c r="BP112" s="60"/>
      <c r="BQ112" s="60"/>
      <c r="BR112" s="60"/>
      <c r="BS112" s="60"/>
      <c r="BT112" s="60"/>
      <c r="BU112" s="60"/>
      <c r="BV112" s="60"/>
      <c r="BW112" s="60"/>
      <c r="BX112" s="60"/>
      <c r="BY112" s="66"/>
      <c r="BZ112" s="66"/>
      <c r="CA112" s="66"/>
      <c r="CB112" s="66"/>
      <c r="CC112" s="66"/>
      <c r="CD112" s="66"/>
      <c r="CE112" s="66"/>
      <c r="CF112" s="66"/>
    </row>
    <row r="113" spans="1:84">
      <c r="A113" s="32">
        <v>32600</v>
      </c>
      <c r="B113" s="30" t="s">
        <v>480</v>
      </c>
      <c r="C113" s="95">
        <v>2485647437.4656501</v>
      </c>
      <c r="D113" s="90">
        <v>1.5298067183702208E-2</v>
      </c>
      <c r="E113" s="59"/>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1"/>
      <c r="AV113" s="61"/>
      <c r="AW113" s="61"/>
      <c r="AX113" s="61"/>
      <c r="AY113" s="61"/>
      <c r="AZ113" s="61"/>
      <c r="BA113" s="61"/>
      <c r="BB113" s="61"/>
      <c r="BC113" s="62"/>
      <c r="BD113" s="63"/>
      <c r="BE113" s="64"/>
      <c r="BF113" s="64"/>
      <c r="BG113" s="65"/>
      <c r="BH113" s="65"/>
      <c r="BI113" s="60"/>
      <c r="BJ113" s="60"/>
      <c r="BK113" s="60"/>
      <c r="BL113" s="60"/>
      <c r="BM113" s="60"/>
      <c r="BN113" s="60"/>
      <c r="BO113" s="60"/>
      <c r="BP113" s="60"/>
      <c r="BQ113" s="60"/>
      <c r="BR113" s="60"/>
      <c r="BS113" s="60"/>
      <c r="BT113" s="60"/>
      <c r="BU113" s="60"/>
      <c r="BV113" s="60"/>
      <c r="BW113" s="60"/>
      <c r="BX113" s="60"/>
      <c r="BY113" s="66"/>
      <c r="BZ113" s="66"/>
      <c r="CA113" s="66"/>
      <c r="CB113" s="66"/>
      <c r="CC113" s="66"/>
      <c r="CD113" s="66"/>
      <c r="CE113" s="66"/>
      <c r="CF113" s="66"/>
    </row>
    <row r="114" spans="1:84">
      <c r="A114" s="32">
        <v>32605</v>
      </c>
      <c r="B114" s="30" t="s">
        <v>481</v>
      </c>
      <c r="C114" s="95">
        <v>355165033.36673999</v>
      </c>
      <c r="D114" s="90">
        <v>2.1858846350655513E-3</v>
      </c>
      <c r="E114" s="59"/>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1"/>
      <c r="AV114" s="61"/>
      <c r="AW114" s="61"/>
      <c r="AX114" s="61"/>
      <c r="AY114" s="61"/>
      <c r="AZ114" s="61"/>
      <c r="BA114" s="61"/>
      <c r="BB114" s="61"/>
      <c r="BC114" s="62"/>
      <c r="BD114" s="63"/>
      <c r="BE114" s="64"/>
      <c r="BF114" s="64"/>
      <c r="BG114" s="65"/>
      <c r="BH114" s="65"/>
      <c r="BI114" s="60"/>
      <c r="BJ114" s="60"/>
      <c r="BK114" s="60"/>
      <c r="BL114" s="60"/>
      <c r="BM114" s="60"/>
      <c r="BN114" s="60"/>
      <c r="BO114" s="60"/>
      <c r="BP114" s="60"/>
      <c r="BQ114" s="60"/>
      <c r="BR114" s="60"/>
      <c r="BS114" s="60"/>
      <c r="BT114" s="60"/>
      <c r="BU114" s="60"/>
      <c r="BV114" s="60"/>
      <c r="BW114" s="60"/>
      <c r="BX114" s="60"/>
      <c r="BY114" s="66"/>
      <c r="BZ114" s="66"/>
      <c r="CA114" s="66"/>
      <c r="CB114" s="66"/>
      <c r="CC114" s="66"/>
      <c r="CD114" s="66"/>
      <c r="CE114" s="66"/>
      <c r="CF114" s="66"/>
    </row>
    <row r="115" spans="1:84">
      <c r="A115" s="32">
        <v>32700</v>
      </c>
      <c r="B115" s="30" t="s">
        <v>482</v>
      </c>
      <c r="C115" s="95">
        <v>227706970.42354599</v>
      </c>
      <c r="D115" s="90">
        <v>1.4014362935108884E-3</v>
      </c>
      <c r="E115" s="59"/>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60"/>
      <c r="AT115" s="60"/>
      <c r="AU115" s="61"/>
      <c r="AV115" s="61"/>
      <c r="AW115" s="61"/>
      <c r="AX115" s="61"/>
      <c r="AY115" s="61"/>
      <c r="AZ115" s="61"/>
      <c r="BA115" s="61"/>
      <c r="BB115" s="61"/>
      <c r="BC115" s="62"/>
      <c r="BD115" s="63"/>
      <c r="BE115" s="64"/>
      <c r="BF115" s="64"/>
      <c r="BG115" s="65"/>
      <c r="BH115" s="65"/>
      <c r="BI115" s="60"/>
      <c r="BJ115" s="60"/>
      <c r="BK115" s="60"/>
      <c r="BL115" s="60"/>
      <c r="BM115" s="60"/>
      <c r="BN115" s="60"/>
      <c r="BO115" s="60"/>
      <c r="BP115" s="60"/>
      <c r="BQ115" s="60"/>
      <c r="BR115" s="60"/>
      <c r="BS115" s="60"/>
      <c r="BT115" s="60"/>
      <c r="BU115" s="60"/>
      <c r="BV115" s="60"/>
      <c r="BW115" s="60"/>
      <c r="BX115" s="60"/>
      <c r="BY115" s="66"/>
      <c r="BZ115" s="66"/>
      <c r="CA115" s="66"/>
      <c r="CB115" s="66"/>
      <c r="CC115" s="66"/>
      <c r="CD115" s="66"/>
      <c r="CE115" s="66"/>
      <c r="CF115" s="66"/>
    </row>
    <row r="116" spans="1:84">
      <c r="A116" s="32">
        <v>32800</v>
      </c>
      <c r="B116" s="30" t="s">
        <v>483</v>
      </c>
      <c r="C116" s="95">
        <v>316799589.09005201</v>
      </c>
      <c r="D116" s="90">
        <v>1.9497621925860284E-3</v>
      </c>
      <c r="E116" s="59"/>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c r="AQ116" s="60"/>
      <c r="AR116" s="60"/>
      <c r="AS116" s="60"/>
      <c r="AT116" s="60"/>
      <c r="AU116" s="61"/>
      <c r="AV116" s="61"/>
      <c r="AW116" s="61"/>
      <c r="AX116" s="61"/>
      <c r="AY116" s="61"/>
      <c r="AZ116" s="61"/>
      <c r="BA116" s="61"/>
      <c r="BB116" s="61"/>
      <c r="BC116" s="62"/>
      <c r="BD116" s="63"/>
      <c r="BE116" s="64"/>
      <c r="BF116" s="64"/>
      <c r="BG116" s="65"/>
      <c r="BH116" s="65"/>
      <c r="BI116" s="60"/>
      <c r="BJ116" s="60"/>
      <c r="BK116" s="60"/>
      <c r="BL116" s="60"/>
      <c r="BM116" s="60"/>
      <c r="BN116" s="60"/>
      <c r="BO116" s="60"/>
      <c r="BP116" s="60"/>
      <c r="BQ116" s="60"/>
      <c r="BR116" s="60"/>
      <c r="BS116" s="60"/>
      <c r="BT116" s="60"/>
      <c r="BU116" s="60"/>
      <c r="BV116" s="60"/>
      <c r="BW116" s="60"/>
      <c r="BX116" s="60"/>
      <c r="BY116" s="66"/>
      <c r="BZ116" s="66"/>
      <c r="CA116" s="66"/>
      <c r="CB116" s="66"/>
      <c r="CC116" s="66"/>
      <c r="CD116" s="66"/>
      <c r="CE116" s="66"/>
      <c r="CF116" s="66"/>
    </row>
    <row r="117" spans="1:84">
      <c r="A117" s="32">
        <v>32900</v>
      </c>
      <c r="B117" s="30" t="s">
        <v>484</v>
      </c>
      <c r="C117" s="95">
        <v>946800101.48060095</v>
      </c>
      <c r="D117" s="90">
        <v>5.8271383719463894E-3</v>
      </c>
      <c r="E117" s="59"/>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0"/>
      <c r="AU117" s="61"/>
      <c r="AV117" s="61"/>
      <c r="AW117" s="61"/>
      <c r="AX117" s="61"/>
      <c r="AY117" s="61"/>
      <c r="AZ117" s="61"/>
      <c r="BA117" s="61"/>
      <c r="BB117" s="61"/>
      <c r="BC117" s="62"/>
      <c r="BD117" s="63"/>
      <c r="BE117" s="64"/>
      <c r="BF117" s="64"/>
      <c r="BG117" s="65"/>
      <c r="BH117" s="65"/>
      <c r="BI117" s="60"/>
      <c r="BJ117" s="60"/>
      <c r="BK117" s="60"/>
      <c r="BL117" s="60"/>
      <c r="BM117" s="60"/>
      <c r="BN117" s="60"/>
      <c r="BO117" s="60"/>
      <c r="BP117" s="60"/>
      <c r="BQ117" s="60"/>
      <c r="BR117" s="60"/>
      <c r="BS117" s="60"/>
      <c r="BT117" s="60"/>
      <c r="BU117" s="60"/>
      <c r="BV117" s="60"/>
      <c r="BW117" s="60"/>
      <c r="BX117" s="60"/>
      <c r="BY117" s="66"/>
      <c r="BZ117" s="66"/>
      <c r="CA117" s="66"/>
      <c r="CB117" s="66"/>
      <c r="CC117" s="66"/>
      <c r="CD117" s="66"/>
      <c r="CE117" s="66"/>
      <c r="CF117" s="66"/>
    </row>
    <row r="118" spans="1:84">
      <c r="A118" s="32">
        <v>32901</v>
      </c>
      <c r="B118" s="30" t="s">
        <v>485</v>
      </c>
      <c r="C118" s="95">
        <v>25356103.057496998</v>
      </c>
      <c r="D118" s="90">
        <v>1.5605566672237547E-4</v>
      </c>
      <c r="E118" s="59"/>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c r="AN118" s="60"/>
      <c r="AO118" s="60"/>
      <c r="AP118" s="60"/>
      <c r="AQ118" s="60"/>
      <c r="AR118" s="60"/>
      <c r="AS118" s="60"/>
      <c r="AT118" s="60"/>
      <c r="AU118" s="61"/>
      <c r="AV118" s="61"/>
      <c r="AW118" s="61"/>
      <c r="AX118" s="61"/>
      <c r="AY118" s="61"/>
      <c r="AZ118" s="61"/>
      <c r="BA118" s="61"/>
      <c r="BB118" s="61"/>
      <c r="BC118" s="62"/>
      <c r="BD118" s="63"/>
      <c r="BE118" s="64"/>
      <c r="BF118" s="64"/>
      <c r="BG118" s="65"/>
      <c r="BH118" s="65"/>
      <c r="BI118" s="60"/>
      <c r="BJ118" s="60"/>
      <c r="BK118" s="60"/>
      <c r="BL118" s="60"/>
      <c r="BM118" s="60"/>
      <c r="BN118" s="60"/>
      <c r="BO118" s="60"/>
      <c r="BP118" s="60"/>
      <c r="BQ118" s="60"/>
      <c r="BR118" s="60"/>
      <c r="BS118" s="60"/>
      <c r="BT118" s="60"/>
      <c r="BU118" s="60"/>
      <c r="BV118" s="60"/>
      <c r="BW118" s="60"/>
      <c r="BX118" s="60"/>
      <c r="BY118" s="66"/>
      <c r="BZ118" s="66"/>
      <c r="CA118" s="66"/>
      <c r="CB118" s="66"/>
      <c r="CC118" s="66"/>
      <c r="CD118" s="66"/>
      <c r="CE118" s="66"/>
      <c r="CF118" s="66"/>
    </row>
    <row r="119" spans="1:84">
      <c r="A119" s="32">
        <v>32905</v>
      </c>
      <c r="B119" s="30" t="s">
        <v>486</v>
      </c>
      <c r="C119" s="95">
        <v>130077643.845393</v>
      </c>
      <c r="D119" s="90">
        <v>8.0057071033108238E-4</v>
      </c>
      <c r="E119" s="59"/>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c r="AQ119" s="60"/>
      <c r="AR119" s="60"/>
      <c r="AS119" s="60"/>
      <c r="AT119" s="60"/>
      <c r="AU119" s="61"/>
      <c r="AV119" s="61"/>
      <c r="AW119" s="61"/>
      <c r="AX119" s="61"/>
      <c r="AY119" s="61"/>
      <c r="AZ119" s="61"/>
      <c r="BA119" s="61"/>
      <c r="BB119" s="61"/>
      <c r="BC119" s="62"/>
      <c r="BD119" s="63"/>
      <c r="BE119" s="64"/>
      <c r="BF119" s="64"/>
      <c r="BG119" s="65"/>
      <c r="BH119" s="65"/>
      <c r="BI119" s="60"/>
      <c r="BJ119" s="60"/>
      <c r="BK119" s="60"/>
      <c r="BL119" s="60"/>
      <c r="BM119" s="60"/>
      <c r="BN119" s="60"/>
      <c r="BO119" s="60"/>
      <c r="BP119" s="60"/>
      <c r="BQ119" s="60"/>
      <c r="BR119" s="60"/>
      <c r="BS119" s="60"/>
      <c r="BT119" s="60"/>
      <c r="BU119" s="60"/>
      <c r="BV119" s="60"/>
      <c r="BW119" s="60"/>
      <c r="BX119" s="60"/>
      <c r="BY119" s="66"/>
      <c r="BZ119" s="66"/>
      <c r="CA119" s="66"/>
      <c r="CB119" s="66"/>
      <c r="CC119" s="66"/>
      <c r="CD119" s="66"/>
      <c r="CE119" s="66"/>
      <c r="CF119" s="66"/>
    </row>
    <row r="120" spans="1:84">
      <c r="A120" s="32">
        <v>32910</v>
      </c>
      <c r="B120" s="30" t="s">
        <v>487</v>
      </c>
      <c r="C120" s="95">
        <v>172778268.97347301</v>
      </c>
      <c r="D120" s="90">
        <v>1.0633742850252824E-3</v>
      </c>
      <c r="E120" s="59"/>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1"/>
      <c r="AV120" s="61"/>
      <c r="AW120" s="61"/>
      <c r="AX120" s="61"/>
      <c r="AY120" s="61"/>
      <c r="AZ120" s="61"/>
      <c r="BA120" s="61"/>
      <c r="BB120" s="61"/>
      <c r="BC120" s="62"/>
      <c r="BD120" s="63"/>
      <c r="BE120" s="64"/>
      <c r="BF120" s="64"/>
      <c r="BG120" s="65"/>
      <c r="BH120" s="65"/>
      <c r="BI120" s="60"/>
      <c r="BJ120" s="60"/>
      <c r="BK120" s="60"/>
      <c r="BL120" s="60"/>
      <c r="BM120" s="60"/>
      <c r="BN120" s="60"/>
      <c r="BO120" s="60"/>
      <c r="BP120" s="60"/>
      <c r="BQ120" s="60"/>
      <c r="BR120" s="60"/>
      <c r="BS120" s="60"/>
      <c r="BT120" s="60"/>
      <c r="BU120" s="60"/>
      <c r="BV120" s="60"/>
      <c r="BW120" s="60"/>
      <c r="BX120" s="60"/>
      <c r="BY120" s="66"/>
      <c r="BZ120" s="66"/>
      <c r="CA120" s="66"/>
      <c r="CB120" s="66"/>
      <c r="CC120" s="66"/>
      <c r="CD120" s="66"/>
      <c r="CE120" s="66"/>
      <c r="CF120" s="66"/>
    </row>
    <row r="121" spans="1:84">
      <c r="A121" s="32">
        <v>32920</v>
      </c>
      <c r="B121" s="30" t="s">
        <v>488</v>
      </c>
      <c r="C121" s="95">
        <v>150838835.86001101</v>
      </c>
      <c r="D121" s="90">
        <v>9.2834671969836311E-4</v>
      </c>
      <c r="E121" s="59"/>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c r="AQ121" s="60"/>
      <c r="AR121" s="60"/>
      <c r="AS121" s="60"/>
      <c r="AT121" s="60"/>
      <c r="AU121" s="61"/>
      <c r="AV121" s="61"/>
      <c r="AW121" s="61"/>
      <c r="AX121" s="61"/>
      <c r="AY121" s="61"/>
      <c r="AZ121" s="61"/>
      <c r="BA121" s="61"/>
      <c r="BB121" s="61"/>
      <c r="BC121" s="62"/>
      <c r="BD121" s="63"/>
      <c r="BE121" s="64"/>
      <c r="BF121" s="64"/>
      <c r="BG121" s="65"/>
      <c r="BH121" s="65"/>
      <c r="BI121" s="60"/>
      <c r="BJ121" s="60"/>
      <c r="BK121" s="60"/>
      <c r="BL121" s="60"/>
      <c r="BM121" s="60"/>
      <c r="BN121" s="60"/>
      <c r="BO121" s="60"/>
      <c r="BP121" s="60"/>
      <c r="BQ121" s="60"/>
      <c r="BR121" s="60"/>
      <c r="BS121" s="60"/>
      <c r="BT121" s="60"/>
      <c r="BU121" s="60"/>
      <c r="BV121" s="60"/>
      <c r="BW121" s="60"/>
      <c r="BX121" s="60"/>
      <c r="BY121" s="66"/>
      <c r="BZ121" s="66"/>
      <c r="CA121" s="66"/>
      <c r="CB121" s="66"/>
      <c r="CC121" s="66"/>
      <c r="CD121" s="66"/>
      <c r="CE121" s="66"/>
      <c r="CF121" s="66"/>
    </row>
    <row r="122" spans="1:84">
      <c r="A122" s="32">
        <v>33000</v>
      </c>
      <c r="B122" s="30" t="s">
        <v>489</v>
      </c>
      <c r="C122" s="95">
        <v>359645894.108365</v>
      </c>
      <c r="D122" s="90">
        <v>2.2134623629576793E-3</v>
      </c>
      <c r="E122" s="59"/>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1"/>
      <c r="AV122" s="61"/>
      <c r="AW122" s="61"/>
      <c r="AX122" s="61"/>
      <c r="AY122" s="61"/>
      <c r="AZ122" s="61"/>
      <c r="BA122" s="61"/>
      <c r="BB122" s="61"/>
      <c r="BC122" s="62"/>
      <c r="BD122" s="63"/>
      <c r="BE122" s="64"/>
      <c r="BF122" s="64"/>
      <c r="BG122" s="65"/>
      <c r="BH122" s="65"/>
      <c r="BI122" s="60"/>
      <c r="BJ122" s="60"/>
      <c r="BK122" s="60"/>
      <c r="BL122" s="60"/>
      <c r="BM122" s="60"/>
      <c r="BN122" s="60"/>
      <c r="BO122" s="60"/>
      <c r="BP122" s="60"/>
      <c r="BQ122" s="60"/>
      <c r="BR122" s="60"/>
      <c r="BS122" s="60"/>
      <c r="BT122" s="60"/>
      <c r="BU122" s="60"/>
      <c r="BV122" s="60"/>
      <c r="BW122" s="60"/>
      <c r="BX122" s="60"/>
      <c r="BY122" s="66"/>
      <c r="BZ122" s="66"/>
      <c r="CA122" s="66"/>
      <c r="CB122" s="66"/>
      <c r="CC122" s="66"/>
      <c r="CD122" s="66"/>
      <c r="CE122" s="66"/>
      <c r="CF122" s="66"/>
    </row>
    <row r="123" spans="1:84">
      <c r="A123" s="32">
        <v>33001</v>
      </c>
      <c r="B123" s="30" t="s">
        <v>490</v>
      </c>
      <c r="C123" s="95">
        <v>9851762.1804709993</v>
      </c>
      <c r="D123" s="90">
        <v>6.0633264976777167E-5</v>
      </c>
      <c r="E123" s="59"/>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0"/>
      <c r="AU123" s="61"/>
      <c r="AV123" s="61"/>
      <c r="AW123" s="61"/>
      <c r="AX123" s="61"/>
      <c r="AY123" s="61"/>
      <c r="AZ123" s="61"/>
      <c r="BA123" s="61"/>
      <c r="BB123" s="61"/>
      <c r="BC123" s="62"/>
      <c r="BD123" s="63"/>
      <c r="BE123" s="64"/>
      <c r="BF123" s="64"/>
      <c r="BG123" s="65"/>
      <c r="BH123" s="65"/>
      <c r="BI123" s="60"/>
      <c r="BJ123" s="60"/>
      <c r="BK123" s="60"/>
      <c r="BL123" s="60"/>
      <c r="BM123" s="60"/>
      <c r="BN123" s="60"/>
      <c r="BO123" s="60"/>
      <c r="BP123" s="60"/>
      <c r="BQ123" s="60"/>
      <c r="BR123" s="60"/>
      <c r="BS123" s="60"/>
      <c r="BT123" s="60"/>
      <c r="BU123" s="60"/>
      <c r="BV123" s="60"/>
      <c r="BW123" s="60"/>
      <c r="BX123" s="60"/>
      <c r="BY123" s="66"/>
      <c r="BZ123" s="66"/>
      <c r="CA123" s="66"/>
      <c r="CB123" s="66"/>
      <c r="CC123" s="66"/>
      <c r="CD123" s="66"/>
      <c r="CE123" s="66"/>
      <c r="CF123" s="66"/>
    </row>
    <row r="124" spans="1:84">
      <c r="A124" s="32">
        <v>33027</v>
      </c>
      <c r="B124" s="30" t="s">
        <v>491</v>
      </c>
      <c r="C124" s="95">
        <v>44856910.141883999</v>
      </c>
      <c r="D124" s="90">
        <v>2.7607456096167198E-4</v>
      </c>
      <c r="E124" s="59"/>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1"/>
      <c r="AV124" s="61"/>
      <c r="AW124" s="61"/>
      <c r="AX124" s="61"/>
      <c r="AY124" s="61"/>
      <c r="AZ124" s="61"/>
      <c r="BA124" s="61"/>
      <c r="BB124" s="61"/>
      <c r="BC124" s="62"/>
      <c r="BD124" s="63"/>
      <c r="BE124" s="64"/>
      <c r="BF124" s="64"/>
      <c r="BG124" s="65"/>
      <c r="BH124" s="65"/>
      <c r="BI124" s="60"/>
      <c r="BJ124" s="60"/>
      <c r="BK124" s="60"/>
      <c r="BL124" s="60"/>
      <c r="BM124" s="60"/>
      <c r="BN124" s="60"/>
      <c r="BO124" s="60"/>
      <c r="BP124" s="60"/>
      <c r="BQ124" s="60"/>
      <c r="BR124" s="60"/>
      <c r="BS124" s="60"/>
      <c r="BT124" s="60"/>
      <c r="BU124" s="60"/>
      <c r="BV124" s="60"/>
      <c r="BW124" s="60"/>
      <c r="BX124" s="60"/>
      <c r="BY124" s="66"/>
      <c r="BZ124" s="66"/>
      <c r="CA124" s="66"/>
      <c r="CB124" s="66"/>
      <c r="CC124" s="66"/>
      <c r="CD124" s="66"/>
      <c r="CE124" s="66"/>
      <c r="CF124" s="66"/>
    </row>
    <row r="125" spans="1:84">
      <c r="A125" s="32">
        <v>33100</v>
      </c>
      <c r="B125" s="30" t="s">
        <v>492</v>
      </c>
      <c r="C125" s="95">
        <v>496429206.31726301</v>
      </c>
      <c r="D125" s="90">
        <v>3.0553035139756837E-3</v>
      </c>
      <c r="E125" s="59"/>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0"/>
      <c r="AU125" s="61"/>
      <c r="AV125" s="61"/>
      <c r="AW125" s="61"/>
      <c r="AX125" s="61"/>
      <c r="AY125" s="61"/>
      <c r="AZ125" s="61"/>
      <c r="BA125" s="61"/>
      <c r="BB125" s="61"/>
      <c r="BC125" s="62"/>
      <c r="BD125" s="63"/>
      <c r="BE125" s="64"/>
      <c r="BF125" s="64"/>
      <c r="BG125" s="65"/>
      <c r="BH125" s="65"/>
      <c r="BI125" s="60"/>
      <c r="BJ125" s="60"/>
      <c r="BK125" s="60"/>
      <c r="BL125" s="60"/>
      <c r="BM125" s="60"/>
      <c r="BN125" s="60"/>
      <c r="BO125" s="60"/>
      <c r="BP125" s="60"/>
      <c r="BQ125" s="60"/>
      <c r="BR125" s="60"/>
      <c r="BS125" s="60"/>
      <c r="BT125" s="60"/>
      <c r="BU125" s="60"/>
      <c r="BV125" s="60"/>
      <c r="BW125" s="60"/>
      <c r="BX125" s="60"/>
      <c r="BY125" s="66"/>
      <c r="BZ125" s="66"/>
      <c r="CA125" s="66"/>
      <c r="CB125" s="66"/>
      <c r="CC125" s="66"/>
      <c r="CD125" s="66"/>
      <c r="CE125" s="66"/>
      <c r="CF125" s="66"/>
    </row>
    <row r="126" spans="1:84">
      <c r="A126" s="32">
        <v>33105</v>
      </c>
      <c r="B126" s="30" t="s">
        <v>493</v>
      </c>
      <c r="C126" s="95">
        <v>55518223.892080002</v>
      </c>
      <c r="D126" s="90">
        <v>3.4169025993759745E-4</v>
      </c>
      <c r="E126" s="59"/>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60"/>
      <c r="AU126" s="61"/>
      <c r="AV126" s="61"/>
      <c r="AW126" s="61"/>
      <c r="AX126" s="61"/>
      <c r="AY126" s="61"/>
      <c r="AZ126" s="61"/>
      <c r="BA126" s="61"/>
      <c r="BB126" s="61"/>
      <c r="BC126" s="62"/>
      <c r="BD126" s="63"/>
      <c r="BE126" s="64"/>
      <c r="BF126" s="64"/>
      <c r="BG126" s="65"/>
      <c r="BH126" s="65"/>
      <c r="BI126" s="60"/>
      <c r="BJ126" s="60"/>
      <c r="BK126" s="60"/>
      <c r="BL126" s="60"/>
      <c r="BM126" s="60"/>
      <c r="BN126" s="60"/>
      <c r="BO126" s="60"/>
      <c r="BP126" s="60"/>
      <c r="BQ126" s="60"/>
      <c r="BR126" s="60"/>
      <c r="BS126" s="60"/>
      <c r="BT126" s="60"/>
      <c r="BU126" s="60"/>
      <c r="BV126" s="60"/>
      <c r="BW126" s="60"/>
      <c r="BX126" s="60"/>
      <c r="BY126" s="66"/>
      <c r="BZ126" s="66"/>
      <c r="CA126" s="66"/>
      <c r="CB126" s="66"/>
      <c r="CC126" s="66"/>
      <c r="CD126" s="66"/>
      <c r="CE126" s="66"/>
      <c r="CF126" s="66"/>
    </row>
    <row r="127" spans="1:84">
      <c r="A127" s="32">
        <v>33200</v>
      </c>
      <c r="B127" s="30" t="s">
        <v>494</v>
      </c>
      <c r="C127" s="95">
        <v>2211076756.9115701</v>
      </c>
      <c r="D127" s="90">
        <v>1.360820535757217E-2</v>
      </c>
      <c r="E127" s="59"/>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1"/>
      <c r="AV127" s="61"/>
      <c r="AW127" s="61"/>
      <c r="AX127" s="61"/>
      <c r="AY127" s="61"/>
      <c r="AZ127" s="61"/>
      <c r="BA127" s="61"/>
      <c r="BB127" s="61"/>
      <c r="BC127" s="62"/>
      <c r="BD127" s="63"/>
      <c r="BE127" s="64"/>
      <c r="BF127" s="64"/>
      <c r="BG127" s="65"/>
      <c r="BH127" s="65"/>
      <c r="BI127" s="60"/>
      <c r="BJ127" s="60"/>
      <c r="BK127" s="60"/>
      <c r="BL127" s="60"/>
      <c r="BM127" s="60"/>
      <c r="BN127" s="60"/>
      <c r="BO127" s="60"/>
      <c r="BP127" s="60"/>
      <c r="BQ127" s="60"/>
      <c r="BR127" s="60"/>
      <c r="BS127" s="60"/>
      <c r="BT127" s="60"/>
      <c r="BU127" s="60"/>
      <c r="BV127" s="60"/>
      <c r="BW127" s="60"/>
      <c r="BX127" s="60"/>
      <c r="BY127" s="66"/>
      <c r="BZ127" s="66"/>
      <c r="CA127" s="66"/>
      <c r="CB127" s="66"/>
      <c r="CC127" s="66"/>
      <c r="CD127" s="66"/>
      <c r="CE127" s="66"/>
      <c r="CF127" s="66"/>
    </row>
    <row r="128" spans="1:84">
      <c r="A128" s="32">
        <v>33202</v>
      </c>
      <c r="B128" s="30" t="s">
        <v>495</v>
      </c>
      <c r="C128" s="95">
        <v>38183468.466642</v>
      </c>
      <c r="D128" s="90">
        <v>2.3500246137281744E-4</v>
      </c>
      <c r="E128" s="59"/>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1"/>
      <c r="AV128" s="61"/>
      <c r="AW128" s="61"/>
      <c r="AX128" s="61"/>
      <c r="AY128" s="61"/>
      <c r="AZ128" s="61"/>
      <c r="BA128" s="61"/>
      <c r="BB128" s="61"/>
      <c r="BC128" s="62"/>
      <c r="BD128" s="63"/>
      <c r="BE128" s="64"/>
      <c r="BF128" s="64"/>
      <c r="BG128" s="65"/>
      <c r="BH128" s="65"/>
      <c r="BI128" s="60"/>
      <c r="BJ128" s="60"/>
      <c r="BK128" s="60"/>
      <c r="BL128" s="60"/>
      <c r="BM128" s="60"/>
      <c r="BN128" s="60"/>
      <c r="BO128" s="60"/>
      <c r="BP128" s="60"/>
      <c r="BQ128" s="60"/>
      <c r="BR128" s="60"/>
      <c r="BS128" s="60"/>
      <c r="BT128" s="60"/>
      <c r="BU128" s="60"/>
      <c r="BV128" s="60"/>
      <c r="BW128" s="60"/>
      <c r="BX128" s="60"/>
      <c r="BY128" s="66"/>
      <c r="BZ128" s="66"/>
      <c r="CA128" s="66"/>
      <c r="CB128" s="66"/>
      <c r="CC128" s="66"/>
      <c r="CD128" s="66"/>
      <c r="CE128" s="66"/>
      <c r="CF128" s="66"/>
    </row>
    <row r="129" spans="1:84">
      <c r="A129" s="32">
        <v>33203</v>
      </c>
      <c r="B129" s="30" t="s">
        <v>496</v>
      </c>
      <c r="C129" s="95">
        <v>18412901.84313</v>
      </c>
      <c r="D129" s="90">
        <v>1.1332331576770915E-4</v>
      </c>
      <c r="E129" s="59"/>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60"/>
      <c r="AU129" s="61"/>
      <c r="AV129" s="61"/>
      <c r="AW129" s="61"/>
      <c r="AX129" s="61"/>
      <c r="AY129" s="61"/>
      <c r="AZ129" s="61"/>
      <c r="BA129" s="61"/>
      <c r="BB129" s="61"/>
      <c r="BC129" s="62"/>
      <c r="BD129" s="63"/>
      <c r="BE129" s="64"/>
      <c r="BF129" s="64"/>
      <c r="BG129" s="65"/>
      <c r="BH129" s="65"/>
      <c r="BI129" s="60"/>
      <c r="BJ129" s="60"/>
      <c r="BK129" s="60"/>
      <c r="BL129" s="60"/>
      <c r="BM129" s="60"/>
      <c r="BN129" s="60"/>
      <c r="BO129" s="60"/>
      <c r="BP129" s="60"/>
      <c r="BQ129" s="60"/>
      <c r="BR129" s="60"/>
      <c r="BS129" s="60"/>
      <c r="BT129" s="60"/>
      <c r="BU129" s="60"/>
      <c r="BV129" s="60"/>
      <c r="BW129" s="60"/>
      <c r="BX129" s="60"/>
      <c r="BY129" s="66"/>
      <c r="BZ129" s="66"/>
      <c r="CA129" s="66"/>
      <c r="CB129" s="66"/>
      <c r="CC129" s="66"/>
      <c r="CD129" s="66"/>
      <c r="CE129" s="66"/>
      <c r="CF129" s="66"/>
    </row>
    <row r="130" spans="1:84">
      <c r="A130" s="32">
        <v>33204</v>
      </c>
      <c r="B130" s="30" t="s">
        <v>497</v>
      </c>
      <c r="C130" s="95">
        <v>62370322.230811998</v>
      </c>
      <c r="D130" s="90">
        <v>3.8386191274534002E-4</v>
      </c>
      <c r="E130" s="59"/>
      <c r="F130" s="60"/>
      <c r="G130" s="60"/>
      <c r="H130" s="60"/>
      <c r="I130" s="60"/>
      <c r="J130" s="60"/>
      <c r="K130" s="60"/>
      <c r="L130" s="60"/>
      <c r="M130" s="60"/>
      <c r="N130" s="60"/>
      <c r="O130" s="60"/>
      <c r="P130" s="60"/>
      <c r="Q130" s="60"/>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c r="AP130" s="60"/>
      <c r="AQ130" s="60"/>
      <c r="AR130" s="60"/>
      <c r="AS130" s="60"/>
      <c r="AT130" s="60"/>
      <c r="AU130" s="61"/>
      <c r="AV130" s="61"/>
      <c r="AW130" s="61"/>
      <c r="AX130" s="61"/>
      <c r="AY130" s="61"/>
      <c r="AZ130" s="61"/>
      <c r="BA130" s="61"/>
      <c r="BB130" s="61"/>
      <c r="BC130" s="62"/>
      <c r="BD130" s="63"/>
      <c r="BE130" s="64"/>
      <c r="BF130" s="64"/>
      <c r="BG130" s="65"/>
      <c r="BH130" s="65"/>
      <c r="BI130" s="60"/>
      <c r="BJ130" s="60"/>
      <c r="BK130" s="60"/>
      <c r="BL130" s="60"/>
      <c r="BM130" s="60"/>
      <c r="BN130" s="60"/>
      <c r="BO130" s="60"/>
      <c r="BP130" s="60"/>
      <c r="BQ130" s="60"/>
      <c r="BR130" s="60"/>
      <c r="BS130" s="60"/>
      <c r="BT130" s="60"/>
      <c r="BU130" s="60"/>
      <c r="BV130" s="60"/>
      <c r="BW130" s="60"/>
      <c r="BX130" s="60"/>
      <c r="BY130" s="66"/>
      <c r="BZ130" s="66"/>
      <c r="CA130" s="66"/>
      <c r="CB130" s="66"/>
      <c r="CC130" s="66"/>
      <c r="CD130" s="66"/>
      <c r="CE130" s="66"/>
      <c r="CF130" s="66"/>
    </row>
    <row r="131" spans="1:84">
      <c r="A131" s="32">
        <v>33205</v>
      </c>
      <c r="B131" s="30" t="s">
        <v>498</v>
      </c>
      <c r="C131" s="95">
        <v>176837008.83376899</v>
      </c>
      <c r="D131" s="90">
        <v>1.0883540444747101E-3</v>
      </c>
      <c r="E131" s="59"/>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c r="AQ131" s="60"/>
      <c r="AR131" s="60"/>
      <c r="AS131" s="60"/>
      <c r="AT131" s="60"/>
      <c r="AU131" s="61"/>
      <c r="AV131" s="61"/>
      <c r="AW131" s="61"/>
      <c r="AX131" s="61"/>
      <c r="AY131" s="61"/>
      <c r="AZ131" s="61"/>
      <c r="BA131" s="61"/>
      <c r="BB131" s="61"/>
      <c r="BC131" s="62"/>
      <c r="BD131" s="63"/>
      <c r="BE131" s="64"/>
      <c r="BF131" s="64"/>
      <c r="BG131" s="65"/>
      <c r="BH131" s="65"/>
      <c r="BI131" s="60"/>
      <c r="BJ131" s="60"/>
      <c r="BK131" s="60"/>
      <c r="BL131" s="60"/>
      <c r="BM131" s="60"/>
      <c r="BN131" s="60"/>
      <c r="BO131" s="60"/>
      <c r="BP131" s="60"/>
      <c r="BQ131" s="60"/>
      <c r="BR131" s="60"/>
      <c r="BS131" s="60"/>
      <c r="BT131" s="60"/>
      <c r="BU131" s="60"/>
      <c r="BV131" s="60"/>
      <c r="BW131" s="60"/>
      <c r="BX131" s="60"/>
      <c r="BY131" s="66"/>
      <c r="BZ131" s="66"/>
      <c r="CA131" s="66"/>
      <c r="CB131" s="66"/>
      <c r="CC131" s="66"/>
      <c r="CD131" s="66"/>
      <c r="CE131" s="66"/>
      <c r="CF131" s="66"/>
    </row>
    <row r="132" spans="1:84">
      <c r="A132" s="32">
        <v>33206</v>
      </c>
      <c r="B132" s="30" t="s">
        <v>499</v>
      </c>
      <c r="C132" s="95">
        <v>17513160.466956001</v>
      </c>
      <c r="D132" s="90">
        <v>1.0778580316105384E-4</v>
      </c>
      <c r="E132" s="59"/>
      <c r="F132" s="60"/>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c r="AQ132" s="60"/>
      <c r="AR132" s="60"/>
      <c r="AS132" s="60"/>
      <c r="AT132" s="60"/>
      <c r="AU132" s="61"/>
      <c r="AV132" s="61"/>
      <c r="AW132" s="61"/>
      <c r="AX132" s="61"/>
      <c r="AY132" s="61"/>
      <c r="AZ132" s="61"/>
      <c r="BA132" s="61"/>
      <c r="BB132" s="61"/>
      <c r="BC132" s="62"/>
      <c r="BD132" s="63"/>
      <c r="BE132" s="64"/>
      <c r="BF132" s="64"/>
      <c r="BG132" s="65"/>
      <c r="BH132" s="65"/>
      <c r="BI132" s="60"/>
      <c r="BJ132" s="60"/>
      <c r="BK132" s="60"/>
      <c r="BL132" s="60"/>
      <c r="BM132" s="60"/>
      <c r="BN132" s="60"/>
      <c r="BO132" s="60"/>
      <c r="BP132" s="60"/>
      <c r="BQ132" s="60"/>
      <c r="BR132" s="60"/>
      <c r="BS132" s="60"/>
      <c r="BT132" s="60"/>
      <c r="BU132" s="60"/>
      <c r="BV132" s="60"/>
      <c r="BW132" s="60"/>
      <c r="BX132" s="60"/>
      <c r="BY132" s="66"/>
      <c r="BZ132" s="66"/>
      <c r="CA132" s="66"/>
      <c r="CB132" s="66"/>
      <c r="CC132" s="66"/>
      <c r="CD132" s="66"/>
      <c r="CE132" s="66"/>
      <c r="CF132" s="66"/>
    </row>
    <row r="133" spans="1:84">
      <c r="A133" s="32">
        <v>33207</v>
      </c>
      <c r="B133" s="30" t="s">
        <v>500</v>
      </c>
      <c r="C133" s="95">
        <v>51732233.963652998</v>
      </c>
      <c r="D133" s="90">
        <v>3.1838915640661989E-4</v>
      </c>
      <c r="E133" s="59"/>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c r="AE133" s="60"/>
      <c r="AF133" s="60"/>
      <c r="AG133" s="60"/>
      <c r="AH133" s="60"/>
      <c r="AI133" s="60"/>
      <c r="AJ133" s="60"/>
      <c r="AK133" s="60"/>
      <c r="AL133" s="60"/>
      <c r="AM133" s="60"/>
      <c r="AN133" s="60"/>
      <c r="AO133" s="60"/>
      <c r="AP133" s="60"/>
      <c r="AQ133" s="60"/>
      <c r="AR133" s="60"/>
      <c r="AS133" s="60"/>
      <c r="AT133" s="60"/>
      <c r="AU133" s="61"/>
      <c r="AV133" s="61"/>
      <c r="AW133" s="61"/>
      <c r="AX133" s="61"/>
      <c r="AY133" s="61"/>
      <c r="AZ133" s="61"/>
      <c r="BA133" s="61"/>
      <c r="BB133" s="61"/>
      <c r="BC133" s="62"/>
      <c r="BD133" s="63"/>
      <c r="BE133" s="64"/>
      <c r="BF133" s="64"/>
      <c r="BG133" s="65"/>
      <c r="BH133" s="65"/>
      <c r="BI133" s="60"/>
      <c r="BJ133" s="60"/>
      <c r="BK133" s="60"/>
      <c r="BL133" s="60"/>
      <c r="BM133" s="60"/>
      <c r="BN133" s="60"/>
      <c r="BO133" s="60"/>
      <c r="BP133" s="60"/>
      <c r="BQ133" s="60"/>
      <c r="BR133" s="60"/>
      <c r="BS133" s="60"/>
      <c r="BT133" s="60"/>
      <c r="BU133" s="60"/>
      <c r="BV133" s="60"/>
      <c r="BW133" s="60"/>
      <c r="BX133" s="60"/>
      <c r="BY133" s="66"/>
      <c r="BZ133" s="66"/>
      <c r="CA133" s="66"/>
      <c r="CB133" s="66"/>
      <c r="CC133" s="66"/>
      <c r="CD133" s="66"/>
      <c r="CE133" s="66"/>
      <c r="CF133" s="66"/>
    </row>
    <row r="134" spans="1:84">
      <c r="A134" s="32">
        <v>33208</v>
      </c>
      <c r="B134" s="30" t="s">
        <v>501</v>
      </c>
      <c r="C134" s="95">
        <v>0</v>
      </c>
      <c r="D134" s="90">
        <v>0</v>
      </c>
      <c r="E134" s="59"/>
      <c r="F134" s="60"/>
      <c r="G134" s="60"/>
      <c r="H134" s="60"/>
      <c r="I134" s="60"/>
      <c r="J134" s="60"/>
      <c r="K134" s="60"/>
      <c r="L134" s="60"/>
      <c r="M134" s="60"/>
      <c r="N134" s="60"/>
      <c r="O134" s="60"/>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1"/>
      <c r="AV134" s="61"/>
      <c r="AW134" s="61"/>
      <c r="AX134" s="61"/>
      <c r="AY134" s="61"/>
      <c r="AZ134" s="61"/>
      <c r="BA134" s="61"/>
      <c r="BB134" s="61"/>
      <c r="BC134" s="62"/>
      <c r="BD134" s="63"/>
      <c r="BE134" s="64"/>
      <c r="BF134" s="64"/>
      <c r="BG134" s="65"/>
      <c r="BH134" s="65"/>
      <c r="BI134" s="60"/>
      <c r="BJ134" s="60"/>
      <c r="BK134" s="60"/>
      <c r="BL134" s="60"/>
      <c r="BM134" s="60"/>
      <c r="BN134" s="60"/>
      <c r="BO134" s="60"/>
      <c r="BP134" s="60"/>
      <c r="BQ134" s="60"/>
      <c r="BR134" s="60"/>
      <c r="BS134" s="60"/>
      <c r="BT134" s="60"/>
      <c r="BU134" s="60"/>
      <c r="BV134" s="60"/>
      <c r="BW134" s="60"/>
      <c r="BX134" s="60"/>
      <c r="BY134" s="66"/>
      <c r="BZ134" s="66"/>
      <c r="CA134" s="66"/>
      <c r="CB134" s="66"/>
      <c r="CC134" s="66"/>
      <c r="CD134" s="66"/>
      <c r="CE134" s="66"/>
      <c r="CF134" s="66"/>
    </row>
    <row r="135" spans="1:84">
      <c r="A135" s="32">
        <v>33209</v>
      </c>
      <c r="B135" s="30" t="s">
        <v>502</v>
      </c>
      <c r="C135" s="95">
        <v>14127304.137075</v>
      </c>
      <c r="D135" s="90">
        <v>8.6947346013770363E-5</v>
      </c>
      <c r="E135" s="59"/>
      <c r="F135" s="60"/>
      <c r="G135" s="60"/>
      <c r="H135" s="60"/>
      <c r="I135" s="60"/>
      <c r="J135" s="60"/>
      <c r="K135" s="60"/>
      <c r="L135" s="60"/>
      <c r="M135" s="60"/>
      <c r="N135" s="60"/>
      <c r="O135" s="60"/>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1"/>
      <c r="AV135" s="61"/>
      <c r="AW135" s="61"/>
      <c r="AX135" s="61"/>
      <c r="AY135" s="61"/>
      <c r="AZ135" s="61"/>
      <c r="BA135" s="61"/>
      <c r="BB135" s="61"/>
      <c r="BC135" s="62"/>
      <c r="BD135" s="63"/>
      <c r="BE135" s="64"/>
      <c r="BF135" s="64"/>
      <c r="BG135" s="65"/>
      <c r="BH135" s="65"/>
      <c r="BI135" s="60"/>
      <c r="BJ135" s="60"/>
      <c r="BK135" s="60"/>
      <c r="BL135" s="60"/>
      <c r="BM135" s="60"/>
      <c r="BN135" s="60"/>
      <c r="BO135" s="60"/>
      <c r="BP135" s="60"/>
      <c r="BQ135" s="60"/>
      <c r="BR135" s="60"/>
      <c r="BS135" s="60"/>
      <c r="BT135" s="60"/>
      <c r="BU135" s="60"/>
      <c r="BV135" s="60"/>
      <c r="BW135" s="60"/>
      <c r="BX135" s="60"/>
      <c r="BY135" s="66"/>
      <c r="BZ135" s="66"/>
      <c r="CA135" s="66"/>
      <c r="CB135" s="66"/>
      <c r="CC135" s="66"/>
      <c r="CD135" s="66"/>
      <c r="CE135" s="66"/>
      <c r="CF135" s="66"/>
    </row>
    <row r="136" spans="1:84">
      <c r="A136" s="32">
        <v>33300</v>
      </c>
      <c r="B136" s="30" t="s">
        <v>503</v>
      </c>
      <c r="C136" s="95">
        <v>330467914.89389598</v>
      </c>
      <c r="D136" s="90">
        <v>2.0338847287447088E-3</v>
      </c>
      <c r="E136" s="59"/>
      <c r="F136" s="60"/>
      <c r="G136" s="60"/>
      <c r="H136" s="60"/>
      <c r="I136" s="60"/>
      <c r="J136" s="60"/>
      <c r="K136" s="60"/>
      <c r="L136" s="60"/>
      <c r="M136" s="60"/>
      <c r="N136" s="60"/>
      <c r="O136" s="60"/>
      <c r="P136" s="60"/>
      <c r="Q136" s="60"/>
      <c r="R136" s="60"/>
      <c r="S136" s="60"/>
      <c r="T136" s="60"/>
      <c r="U136" s="60"/>
      <c r="V136" s="60"/>
      <c r="W136" s="60"/>
      <c r="X136" s="60"/>
      <c r="Y136" s="60"/>
      <c r="Z136" s="60"/>
      <c r="AA136" s="60"/>
      <c r="AB136" s="60"/>
      <c r="AC136" s="60"/>
      <c r="AD136" s="60"/>
      <c r="AE136" s="60"/>
      <c r="AF136" s="60"/>
      <c r="AG136" s="60"/>
      <c r="AH136" s="60"/>
      <c r="AI136" s="60"/>
      <c r="AJ136" s="60"/>
      <c r="AK136" s="60"/>
      <c r="AL136" s="60"/>
      <c r="AM136" s="60"/>
      <c r="AN136" s="60"/>
      <c r="AO136" s="60"/>
      <c r="AP136" s="60"/>
      <c r="AQ136" s="60"/>
      <c r="AR136" s="60"/>
      <c r="AS136" s="60"/>
      <c r="AT136" s="60"/>
      <c r="AU136" s="61"/>
      <c r="AV136" s="61"/>
      <c r="AW136" s="61"/>
      <c r="AX136" s="61"/>
      <c r="AY136" s="61"/>
      <c r="AZ136" s="61"/>
      <c r="BA136" s="61"/>
      <c r="BB136" s="61"/>
      <c r="BC136" s="62"/>
      <c r="BD136" s="63"/>
      <c r="BE136" s="64"/>
      <c r="BF136" s="64"/>
      <c r="BG136" s="65"/>
      <c r="BH136" s="65"/>
      <c r="BI136" s="60"/>
      <c r="BJ136" s="60"/>
      <c r="BK136" s="60"/>
      <c r="BL136" s="60"/>
      <c r="BM136" s="60"/>
      <c r="BN136" s="60"/>
      <c r="BO136" s="60"/>
      <c r="BP136" s="60"/>
      <c r="BQ136" s="60"/>
      <c r="BR136" s="60"/>
      <c r="BS136" s="60"/>
      <c r="BT136" s="60"/>
      <c r="BU136" s="60"/>
      <c r="BV136" s="60"/>
      <c r="BW136" s="60"/>
      <c r="BX136" s="60"/>
      <c r="BY136" s="66"/>
      <c r="BZ136" s="66"/>
      <c r="CA136" s="66"/>
      <c r="CB136" s="66"/>
      <c r="CC136" s="66"/>
      <c r="CD136" s="66"/>
      <c r="CE136" s="66"/>
      <c r="CF136" s="66"/>
    </row>
    <row r="137" spans="1:84">
      <c r="A137" s="32">
        <v>33305</v>
      </c>
      <c r="B137" s="30" t="s">
        <v>504</v>
      </c>
      <c r="C137" s="95">
        <v>78081297.907656997</v>
      </c>
      <c r="D137" s="90">
        <v>4.8055606083858004E-4</v>
      </c>
      <c r="E137" s="59"/>
      <c r="F137" s="60"/>
      <c r="G137" s="60"/>
      <c r="H137" s="60"/>
      <c r="I137" s="60"/>
      <c r="J137" s="60"/>
      <c r="K137" s="60"/>
      <c r="L137" s="60"/>
      <c r="M137" s="60"/>
      <c r="N137" s="60"/>
      <c r="O137" s="60"/>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1"/>
      <c r="AV137" s="61"/>
      <c r="AW137" s="61"/>
      <c r="AX137" s="61"/>
      <c r="AY137" s="61"/>
      <c r="AZ137" s="61"/>
      <c r="BA137" s="61"/>
      <c r="BB137" s="61"/>
      <c r="BC137" s="62"/>
      <c r="BD137" s="63"/>
      <c r="BE137" s="64"/>
      <c r="BF137" s="64"/>
      <c r="BG137" s="65"/>
      <c r="BH137" s="65"/>
      <c r="BI137" s="60"/>
      <c r="BJ137" s="60"/>
      <c r="BK137" s="60"/>
      <c r="BL137" s="60"/>
      <c r="BM137" s="60"/>
      <c r="BN137" s="60"/>
      <c r="BO137" s="60"/>
      <c r="BP137" s="60"/>
      <c r="BQ137" s="60"/>
      <c r="BR137" s="60"/>
      <c r="BS137" s="60"/>
      <c r="BT137" s="60"/>
      <c r="BU137" s="60"/>
      <c r="BV137" s="60"/>
      <c r="BW137" s="60"/>
      <c r="BX137" s="60"/>
      <c r="BY137" s="66"/>
      <c r="BZ137" s="66"/>
      <c r="CA137" s="66"/>
      <c r="CB137" s="66"/>
      <c r="CC137" s="66"/>
      <c r="CD137" s="66"/>
      <c r="CE137" s="66"/>
      <c r="CF137" s="66"/>
    </row>
    <row r="138" spans="1:84">
      <c r="A138" s="32">
        <v>33400</v>
      </c>
      <c r="B138" s="30" t="s">
        <v>505</v>
      </c>
      <c r="C138" s="95">
        <v>2970638869.2929101</v>
      </c>
      <c r="D138" s="90">
        <v>1.8282976224212859E-2</v>
      </c>
      <c r="E138" s="59"/>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1"/>
      <c r="AV138" s="61"/>
      <c r="AW138" s="61"/>
      <c r="AX138" s="61"/>
      <c r="AY138" s="61"/>
      <c r="AZ138" s="61"/>
      <c r="BA138" s="61"/>
      <c r="BB138" s="61"/>
      <c r="BC138" s="62"/>
      <c r="BD138" s="63"/>
      <c r="BE138" s="64"/>
      <c r="BF138" s="64"/>
      <c r="BG138" s="65"/>
      <c r="BH138" s="65"/>
      <c r="BI138" s="60"/>
      <c r="BJ138" s="60"/>
      <c r="BK138" s="60"/>
      <c r="BL138" s="60"/>
      <c r="BM138" s="60"/>
      <c r="BN138" s="60"/>
      <c r="BO138" s="60"/>
      <c r="BP138" s="60"/>
      <c r="BQ138" s="60"/>
      <c r="BR138" s="60"/>
      <c r="BS138" s="60"/>
      <c r="BT138" s="60"/>
      <c r="BU138" s="60"/>
      <c r="BV138" s="60"/>
      <c r="BW138" s="60"/>
      <c r="BX138" s="60"/>
      <c r="BY138" s="66"/>
      <c r="BZ138" s="66"/>
      <c r="CA138" s="66"/>
      <c r="CB138" s="66"/>
      <c r="CC138" s="66"/>
      <c r="CD138" s="66"/>
      <c r="CE138" s="66"/>
      <c r="CF138" s="66"/>
    </row>
    <row r="139" spans="1:84">
      <c r="A139" s="32">
        <v>33402</v>
      </c>
      <c r="B139" s="30" t="s">
        <v>506</v>
      </c>
      <c r="C139" s="95">
        <v>25569449.145089</v>
      </c>
      <c r="D139" s="90">
        <v>1.5736871809569902E-4</v>
      </c>
      <c r="E139" s="59"/>
      <c r="F139" s="60"/>
      <c r="G139" s="60"/>
      <c r="H139" s="60"/>
      <c r="I139" s="60"/>
      <c r="J139" s="60"/>
      <c r="K139" s="60"/>
      <c r="L139" s="60"/>
      <c r="M139" s="60"/>
      <c r="N139" s="60"/>
      <c r="O139" s="60"/>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1"/>
      <c r="AV139" s="61"/>
      <c r="AW139" s="61"/>
      <c r="AX139" s="61"/>
      <c r="AY139" s="61"/>
      <c r="AZ139" s="61"/>
      <c r="BA139" s="61"/>
      <c r="BB139" s="61"/>
      <c r="BC139" s="62"/>
      <c r="BD139" s="63"/>
      <c r="BE139" s="64"/>
      <c r="BF139" s="64"/>
      <c r="BG139" s="65"/>
      <c r="BH139" s="65"/>
      <c r="BI139" s="60"/>
      <c r="BJ139" s="60"/>
      <c r="BK139" s="60"/>
      <c r="BL139" s="60"/>
      <c r="BM139" s="60"/>
      <c r="BN139" s="60"/>
      <c r="BO139" s="60"/>
      <c r="BP139" s="60"/>
      <c r="BQ139" s="60"/>
      <c r="BR139" s="60"/>
      <c r="BS139" s="60"/>
      <c r="BT139" s="60"/>
      <c r="BU139" s="60"/>
      <c r="BV139" s="60"/>
      <c r="BW139" s="60"/>
      <c r="BX139" s="60"/>
      <c r="BY139" s="66"/>
      <c r="BZ139" s="66"/>
      <c r="CA139" s="66"/>
      <c r="CB139" s="66"/>
      <c r="CC139" s="66"/>
      <c r="CD139" s="66"/>
      <c r="CE139" s="66"/>
      <c r="CF139" s="66"/>
    </row>
    <row r="140" spans="1:84">
      <c r="A140" s="32">
        <v>33405</v>
      </c>
      <c r="B140" s="30" t="s">
        <v>507</v>
      </c>
      <c r="C140" s="95">
        <v>259177318.13845199</v>
      </c>
      <c r="D140" s="90">
        <v>1.5951224480236015E-3</v>
      </c>
      <c r="E140" s="59"/>
      <c r="F140" s="60"/>
      <c r="G140" s="60"/>
      <c r="H140" s="60"/>
      <c r="I140" s="60"/>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1"/>
      <c r="AV140" s="61"/>
      <c r="AW140" s="61"/>
      <c r="AX140" s="61"/>
      <c r="AY140" s="61"/>
      <c r="AZ140" s="61"/>
      <c r="BA140" s="61"/>
      <c r="BB140" s="61"/>
      <c r="BC140" s="62"/>
      <c r="BD140" s="63"/>
      <c r="BE140" s="64"/>
      <c r="BF140" s="64"/>
      <c r="BG140" s="65"/>
      <c r="BH140" s="65"/>
      <c r="BI140" s="60"/>
      <c r="BJ140" s="60"/>
      <c r="BK140" s="60"/>
      <c r="BL140" s="60"/>
      <c r="BM140" s="60"/>
      <c r="BN140" s="60"/>
      <c r="BO140" s="60"/>
      <c r="BP140" s="60"/>
      <c r="BQ140" s="60"/>
      <c r="BR140" s="60"/>
      <c r="BS140" s="60"/>
      <c r="BT140" s="60"/>
      <c r="BU140" s="60"/>
      <c r="BV140" s="60"/>
      <c r="BW140" s="60"/>
      <c r="BX140" s="60"/>
      <c r="BY140" s="66"/>
      <c r="BZ140" s="66"/>
      <c r="CA140" s="66"/>
      <c r="CB140" s="66"/>
      <c r="CC140" s="66"/>
      <c r="CD140" s="66"/>
      <c r="CE140" s="66"/>
      <c r="CF140" s="66"/>
    </row>
    <row r="141" spans="1:84">
      <c r="A141" s="32">
        <v>33500</v>
      </c>
      <c r="B141" s="30" t="s">
        <v>508</v>
      </c>
      <c r="C141" s="95">
        <v>455923796.23822999</v>
      </c>
      <c r="D141" s="90">
        <v>2.8060105228006156E-3</v>
      </c>
      <c r="E141" s="59"/>
      <c r="F141" s="60"/>
      <c r="G141" s="60"/>
      <c r="H141" s="60"/>
      <c r="I141" s="60"/>
      <c r="J141" s="60"/>
      <c r="K141" s="60"/>
      <c r="L141" s="60"/>
      <c r="M141" s="60"/>
      <c r="N141" s="60"/>
      <c r="O141" s="60"/>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1"/>
      <c r="AV141" s="61"/>
      <c r="AW141" s="61"/>
      <c r="AX141" s="61"/>
      <c r="AY141" s="61"/>
      <c r="AZ141" s="61"/>
      <c r="BA141" s="61"/>
      <c r="BB141" s="61"/>
      <c r="BC141" s="62"/>
      <c r="BD141" s="63"/>
      <c r="BE141" s="64"/>
      <c r="BF141" s="64"/>
      <c r="BG141" s="65"/>
      <c r="BH141" s="65"/>
      <c r="BI141" s="60"/>
      <c r="BJ141" s="60"/>
      <c r="BK141" s="60"/>
      <c r="BL141" s="60"/>
      <c r="BM141" s="60"/>
      <c r="BN141" s="60"/>
      <c r="BO141" s="60"/>
      <c r="BP141" s="60"/>
      <c r="BQ141" s="60"/>
      <c r="BR141" s="60"/>
      <c r="BS141" s="60"/>
      <c r="BT141" s="60"/>
      <c r="BU141" s="60"/>
      <c r="BV141" s="60"/>
      <c r="BW141" s="60"/>
      <c r="BX141" s="60"/>
      <c r="BY141" s="66"/>
      <c r="BZ141" s="66"/>
      <c r="CA141" s="66"/>
      <c r="CB141" s="66"/>
      <c r="CC141" s="66"/>
      <c r="CD141" s="66"/>
      <c r="CE141" s="66"/>
      <c r="CF141" s="66"/>
    </row>
    <row r="142" spans="1:84">
      <c r="A142" s="32">
        <v>33501</v>
      </c>
      <c r="B142" s="30" t="s">
        <v>509</v>
      </c>
      <c r="C142" s="95">
        <v>10897783.862554001</v>
      </c>
      <c r="D142" s="90">
        <v>6.7071068555401572E-5</v>
      </c>
      <c r="E142" s="59"/>
      <c r="F142" s="60"/>
      <c r="G142" s="60"/>
      <c r="H142" s="60"/>
      <c r="I142" s="60"/>
      <c r="J142" s="60"/>
      <c r="K142" s="60"/>
      <c r="L142" s="60"/>
      <c r="M142" s="60"/>
      <c r="N142" s="60"/>
      <c r="O142" s="60"/>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1"/>
      <c r="AV142" s="61"/>
      <c r="AW142" s="61"/>
      <c r="AX142" s="61"/>
      <c r="AY142" s="61"/>
      <c r="AZ142" s="61"/>
      <c r="BA142" s="61"/>
      <c r="BB142" s="61"/>
      <c r="BC142" s="62"/>
      <c r="BD142" s="63"/>
      <c r="BE142" s="64"/>
      <c r="BF142" s="64"/>
      <c r="BG142" s="65"/>
      <c r="BH142" s="65"/>
      <c r="BI142" s="60"/>
      <c r="BJ142" s="60"/>
      <c r="BK142" s="60"/>
      <c r="BL142" s="60"/>
      <c r="BM142" s="60"/>
      <c r="BN142" s="60"/>
      <c r="BO142" s="60"/>
      <c r="BP142" s="60"/>
      <c r="BQ142" s="60"/>
      <c r="BR142" s="60"/>
      <c r="BS142" s="60"/>
      <c r="BT142" s="60"/>
      <c r="BU142" s="60"/>
      <c r="BV142" s="60"/>
      <c r="BW142" s="60"/>
      <c r="BX142" s="60"/>
      <c r="BY142" s="66"/>
      <c r="BZ142" s="66"/>
      <c r="CA142" s="66"/>
      <c r="CB142" s="66"/>
      <c r="CC142" s="66"/>
      <c r="CD142" s="66"/>
      <c r="CE142" s="66"/>
      <c r="CF142" s="66"/>
    </row>
    <row r="143" spans="1:84">
      <c r="A143" s="32">
        <v>33600</v>
      </c>
      <c r="B143" s="30" t="s">
        <v>510</v>
      </c>
      <c r="C143" s="95">
        <v>1612662849.54037</v>
      </c>
      <c r="D143" s="90">
        <v>9.9252308453218266E-3</v>
      </c>
      <c r="E143" s="59"/>
      <c r="F143" s="60"/>
      <c r="G143" s="60"/>
      <c r="H143" s="60"/>
      <c r="I143" s="60"/>
      <c r="J143" s="60"/>
      <c r="K143" s="60"/>
      <c r="L143" s="60"/>
      <c r="M143" s="60"/>
      <c r="N143" s="60"/>
      <c r="O143" s="60"/>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1"/>
      <c r="AV143" s="61"/>
      <c r="AW143" s="61"/>
      <c r="AX143" s="61"/>
      <c r="AY143" s="61"/>
      <c r="AZ143" s="61"/>
      <c r="BA143" s="61"/>
      <c r="BB143" s="61"/>
      <c r="BC143" s="62"/>
      <c r="BD143" s="63"/>
      <c r="BE143" s="64"/>
      <c r="BF143" s="64"/>
      <c r="BG143" s="65"/>
      <c r="BH143" s="65"/>
      <c r="BI143" s="60"/>
      <c r="BJ143" s="60"/>
      <c r="BK143" s="60"/>
      <c r="BL143" s="60"/>
      <c r="BM143" s="60"/>
      <c r="BN143" s="60"/>
      <c r="BO143" s="60"/>
      <c r="BP143" s="60"/>
      <c r="BQ143" s="60"/>
      <c r="BR143" s="60"/>
      <c r="BS143" s="60"/>
      <c r="BT143" s="60"/>
      <c r="BU143" s="60"/>
      <c r="BV143" s="60"/>
      <c r="BW143" s="60"/>
      <c r="BX143" s="60"/>
      <c r="BY143" s="66"/>
      <c r="BZ143" s="66"/>
      <c r="CA143" s="66"/>
      <c r="CB143" s="66"/>
      <c r="CC143" s="66"/>
      <c r="CD143" s="66"/>
      <c r="CE143" s="66"/>
      <c r="CF143" s="66"/>
    </row>
    <row r="144" spans="1:84">
      <c r="A144" s="32">
        <v>33605</v>
      </c>
      <c r="B144" s="30" t="s">
        <v>511</v>
      </c>
      <c r="C144" s="95">
        <v>192478058.317357</v>
      </c>
      <c r="D144" s="90">
        <v>1.1846178275909133E-3</v>
      </c>
      <c r="E144" s="59"/>
      <c r="F144" s="60"/>
      <c r="G144" s="60"/>
      <c r="H144" s="60"/>
      <c r="I144" s="60"/>
      <c r="J144" s="60"/>
      <c r="K144" s="60"/>
      <c r="L144" s="60"/>
      <c r="M144" s="60"/>
      <c r="N144" s="60"/>
      <c r="O144" s="60"/>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c r="AN144" s="60"/>
      <c r="AO144" s="60"/>
      <c r="AP144" s="60"/>
      <c r="AQ144" s="60"/>
      <c r="AR144" s="60"/>
      <c r="AS144" s="60"/>
      <c r="AT144" s="60"/>
      <c r="AU144" s="61"/>
      <c r="AV144" s="61"/>
      <c r="AW144" s="61"/>
      <c r="AX144" s="61"/>
      <c r="AY144" s="61"/>
      <c r="AZ144" s="61"/>
      <c r="BA144" s="61"/>
      <c r="BB144" s="61"/>
      <c r="BC144" s="62"/>
      <c r="BD144" s="63"/>
      <c r="BE144" s="64"/>
      <c r="BF144" s="64"/>
      <c r="BG144" s="65"/>
      <c r="BH144" s="65"/>
      <c r="BI144" s="60"/>
      <c r="BJ144" s="60"/>
      <c r="BK144" s="60"/>
      <c r="BL144" s="60"/>
      <c r="BM144" s="60"/>
      <c r="BN144" s="60"/>
      <c r="BO144" s="60"/>
      <c r="BP144" s="60"/>
      <c r="BQ144" s="60"/>
      <c r="BR144" s="60"/>
      <c r="BS144" s="60"/>
      <c r="BT144" s="60"/>
      <c r="BU144" s="60"/>
      <c r="BV144" s="60"/>
      <c r="BW144" s="60"/>
      <c r="BX144" s="60"/>
      <c r="BY144" s="66"/>
      <c r="BZ144" s="66"/>
      <c r="CA144" s="66"/>
      <c r="CB144" s="66"/>
      <c r="CC144" s="66"/>
      <c r="CD144" s="66"/>
      <c r="CE144" s="66"/>
      <c r="CF144" s="66"/>
    </row>
    <row r="145" spans="1:84">
      <c r="A145" s="32">
        <v>33700</v>
      </c>
      <c r="B145" s="30" t="s">
        <v>512</v>
      </c>
      <c r="C145" s="95">
        <v>106002426.67516001</v>
      </c>
      <c r="D145" s="90">
        <v>6.5239833311415659E-4</v>
      </c>
      <c r="E145" s="59"/>
      <c r="F145" s="60"/>
      <c r="G145" s="60"/>
      <c r="H145" s="60"/>
      <c r="I145" s="60"/>
      <c r="J145" s="60"/>
      <c r="K145" s="60"/>
      <c r="L145" s="60"/>
      <c r="M145" s="60"/>
      <c r="N145" s="60"/>
      <c r="O145" s="60"/>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c r="AP145" s="60"/>
      <c r="AQ145" s="60"/>
      <c r="AR145" s="60"/>
      <c r="AS145" s="60"/>
      <c r="AT145" s="60"/>
      <c r="AU145" s="61"/>
      <c r="AV145" s="61"/>
      <c r="AW145" s="61"/>
      <c r="AX145" s="61"/>
      <c r="AY145" s="61"/>
      <c r="AZ145" s="61"/>
      <c r="BA145" s="61"/>
      <c r="BB145" s="61"/>
      <c r="BC145" s="62"/>
      <c r="BD145" s="63"/>
      <c r="BE145" s="64"/>
      <c r="BF145" s="64"/>
      <c r="BG145" s="65"/>
      <c r="BH145" s="65"/>
      <c r="BI145" s="60"/>
      <c r="BJ145" s="60"/>
      <c r="BK145" s="60"/>
      <c r="BL145" s="60"/>
      <c r="BM145" s="60"/>
      <c r="BN145" s="60"/>
      <c r="BO145" s="60"/>
      <c r="BP145" s="60"/>
      <c r="BQ145" s="60"/>
      <c r="BR145" s="60"/>
      <c r="BS145" s="60"/>
      <c r="BT145" s="60"/>
      <c r="BU145" s="60"/>
      <c r="BV145" s="60"/>
      <c r="BW145" s="60"/>
      <c r="BX145" s="60"/>
      <c r="BY145" s="66"/>
      <c r="BZ145" s="66"/>
      <c r="CA145" s="66"/>
      <c r="CB145" s="66"/>
      <c r="CC145" s="66"/>
      <c r="CD145" s="66"/>
      <c r="CE145" s="66"/>
      <c r="CF145" s="66"/>
    </row>
    <row r="146" spans="1:84">
      <c r="A146" s="32">
        <v>33800</v>
      </c>
      <c r="B146" s="30" t="s">
        <v>513</v>
      </c>
      <c r="C146" s="95">
        <v>80686925.733927995</v>
      </c>
      <c r="D146" s="90">
        <v>4.9659255456701472E-4</v>
      </c>
      <c r="E146" s="59"/>
      <c r="F146" s="60"/>
      <c r="G146" s="60"/>
      <c r="H146" s="60"/>
      <c r="I146" s="60"/>
      <c r="J146" s="60"/>
      <c r="K146" s="60"/>
      <c r="L146" s="60"/>
      <c r="M146" s="60"/>
      <c r="N146" s="60"/>
      <c r="O146" s="60"/>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60"/>
      <c r="AO146" s="60"/>
      <c r="AP146" s="60"/>
      <c r="AQ146" s="60"/>
      <c r="AR146" s="60"/>
      <c r="AS146" s="60"/>
      <c r="AT146" s="60"/>
      <c r="AU146" s="61"/>
      <c r="AV146" s="61"/>
      <c r="AW146" s="61"/>
      <c r="AX146" s="61"/>
      <c r="AY146" s="61"/>
      <c r="AZ146" s="61"/>
      <c r="BA146" s="61"/>
      <c r="BB146" s="61"/>
      <c r="BC146" s="62"/>
      <c r="BD146" s="63"/>
      <c r="BE146" s="64"/>
      <c r="BF146" s="64"/>
      <c r="BG146" s="65"/>
      <c r="BH146" s="65"/>
      <c r="BI146" s="60"/>
      <c r="BJ146" s="60"/>
      <c r="BK146" s="60"/>
      <c r="BL146" s="60"/>
      <c r="BM146" s="60"/>
      <c r="BN146" s="60"/>
      <c r="BO146" s="60"/>
      <c r="BP146" s="60"/>
      <c r="BQ146" s="60"/>
      <c r="BR146" s="60"/>
      <c r="BS146" s="60"/>
      <c r="BT146" s="60"/>
      <c r="BU146" s="60"/>
      <c r="BV146" s="60"/>
      <c r="BW146" s="60"/>
      <c r="BX146" s="60"/>
      <c r="BY146" s="66"/>
      <c r="BZ146" s="66"/>
      <c r="CA146" s="66"/>
      <c r="CB146" s="66"/>
      <c r="CC146" s="66"/>
      <c r="CD146" s="66"/>
      <c r="CE146" s="66"/>
      <c r="CF146" s="66"/>
    </row>
    <row r="147" spans="1:84">
      <c r="A147" s="32">
        <v>33900</v>
      </c>
      <c r="B147" s="30" t="s">
        <v>514</v>
      </c>
      <c r="C147" s="95">
        <v>409764309.11962199</v>
      </c>
      <c r="D147" s="90">
        <v>2.5219191732141718E-3</v>
      </c>
      <c r="E147" s="59"/>
      <c r="F147" s="60"/>
      <c r="G147" s="60"/>
      <c r="H147" s="60"/>
      <c r="I147" s="60"/>
      <c r="J147" s="60"/>
      <c r="K147" s="60"/>
      <c r="L147" s="60"/>
      <c r="M147" s="60"/>
      <c r="N147" s="60"/>
      <c r="O147" s="60"/>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60"/>
      <c r="AU147" s="61"/>
      <c r="AV147" s="61"/>
      <c r="AW147" s="61"/>
      <c r="AX147" s="61"/>
      <c r="AY147" s="61"/>
      <c r="AZ147" s="61"/>
      <c r="BA147" s="61"/>
      <c r="BB147" s="61"/>
      <c r="BC147" s="62"/>
      <c r="BD147" s="63"/>
      <c r="BE147" s="64"/>
      <c r="BF147" s="64"/>
      <c r="BG147" s="65"/>
      <c r="BH147" s="65"/>
      <c r="BI147" s="60"/>
      <c r="BJ147" s="60"/>
      <c r="BK147" s="60"/>
      <c r="BL147" s="60"/>
      <c r="BM147" s="60"/>
      <c r="BN147" s="60"/>
      <c r="BO147" s="60"/>
      <c r="BP147" s="60"/>
      <c r="BQ147" s="60"/>
      <c r="BR147" s="60"/>
      <c r="BS147" s="60"/>
      <c r="BT147" s="60"/>
      <c r="BU147" s="60"/>
      <c r="BV147" s="60"/>
      <c r="BW147" s="60"/>
      <c r="BX147" s="60"/>
      <c r="BY147" s="66"/>
      <c r="BZ147" s="66"/>
      <c r="CA147" s="66"/>
      <c r="CB147" s="66"/>
      <c r="CC147" s="66"/>
      <c r="CD147" s="66"/>
      <c r="CE147" s="66"/>
      <c r="CF147" s="66"/>
    </row>
    <row r="148" spans="1:84">
      <c r="A148" s="32">
        <v>34000</v>
      </c>
      <c r="B148" s="30" t="s">
        <v>515</v>
      </c>
      <c r="C148" s="95">
        <v>187813024.76853001</v>
      </c>
      <c r="D148" s="90">
        <v>1.155906597040476E-3</v>
      </c>
      <c r="E148" s="59"/>
      <c r="F148" s="60"/>
      <c r="G148" s="60"/>
      <c r="H148" s="60"/>
      <c r="I148" s="60"/>
      <c r="J148" s="60"/>
      <c r="K148" s="60"/>
      <c r="L148" s="60"/>
      <c r="M148" s="60"/>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c r="AP148" s="60"/>
      <c r="AQ148" s="60"/>
      <c r="AR148" s="60"/>
      <c r="AS148" s="60"/>
      <c r="AT148" s="60"/>
      <c r="AU148" s="61"/>
      <c r="AV148" s="61"/>
      <c r="AW148" s="61"/>
      <c r="AX148" s="61"/>
      <c r="AY148" s="61"/>
      <c r="AZ148" s="61"/>
      <c r="BA148" s="61"/>
      <c r="BB148" s="61"/>
      <c r="BC148" s="62"/>
      <c r="BD148" s="63"/>
      <c r="BE148" s="64"/>
      <c r="BF148" s="64"/>
      <c r="BG148" s="65"/>
      <c r="BH148" s="65"/>
      <c r="BI148" s="60"/>
      <c r="BJ148" s="60"/>
      <c r="BK148" s="60"/>
      <c r="BL148" s="60"/>
      <c r="BM148" s="60"/>
      <c r="BN148" s="60"/>
      <c r="BO148" s="60"/>
      <c r="BP148" s="60"/>
      <c r="BQ148" s="60"/>
      <c r="BR148" s="60"/>
      <c r="BS148" s="60"/>
      <c r="BT148" s="60"/>
      <c r="BU148" s="60"/>
      <c r="BV148" s="60"/>
      <c r="BW148" s="60"/>
      <c r="BX148" s="60"/>
      <c r="BY148" s="66"/>
      <c r="BZ148" s="66"/>
      <c r="CA148" s="66"/>
      <c r="CB148" s="66"/>
      <c r="CC148" s="66"/>
      <c r="CD148" s="66"/>
      <c r="CE148" s="66"/>
      <c r="CF148" s="66"/>
    </row>
    <row r="149" spans="1:84">
      <c r="A149" s="32">
        <v>34100</v>
      </c>
      <c r="B149" s="30" t="s">
        <v>516</v>
      </c>
      <c r="C149" s="95">
        <v>4184534838.5865598</v>
      </c>
      <c r="D149" s="90">
        <v>2.575397223610652E-2</v>
      </c>
      <c r="E149" s="59"/>
      <c r="F149" s="60"/>
      <c r="G149" s="60"/>
      <c r="H149" s="60"/>
      <c r="I149" s="60"/>
      <c r="J149" s="60"/>
      <c r="K149" s="60"/>
      <c r="L149" s="60"/>
      <c r="M149" s="60"/>
      <c r="N149" s="60"/>
      <c r="O149" s="60"/>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60"/>
      <c r="AU149" s="61"/>
      <c r="AV149" s="61"/>
      <c r="AW149" s="61"/>
      <c r="AX149" s="61"/>
      <c r="AY149" s="61"/>
      <c r="AZ149" s="61"/>
      <c r="BA149" s="61"/>
      <c r="BB149" s="61"/>
      <c r="BC149" s="62"/>
      <c r="BD149" s="63"/>
      <c r="BE149" s="64"/>
      <c r="BF149" s="64"/>
      <c r="BG149" s="65"/>
      <c r="BH149" s="65"/>
      <c r="BI149" s="60"/>
      <c r="BJ149" s="60"/>
      <c r="BK149" s="60"/>
      <c r="BL149" s="60"/>
      <c r="BM149" s="60"/>
      <c r="BN149" s="60"/>
      <c r="BO149" s="60"/>
      <c r="BP149" s="60"/>
      <c r="BQ149" s="60"/>
      <c r="BR149" s="60"/>
      <c r="BS149" s="60"/>
      <c r="BT149" s="60"/>
      <c r="BU149" s="60"/>
      <c r="BV149" s="60"/>
      <c r="BW149" s="60"/>
      <c r="BX149" s="60"/>
      <c r="BY149" s="66"/>
      <c r="BZ149" s="66"/>
      <c r="CA149" s="66"/>
      <c r="CB149" s="66"/>
      <c r="CC149" s="66"/>
      <c r="CD149" s="66"/>
      <c r="CE149" s="66"/>
      <c r="CF149" s="66"/>
    </row>
    <row r="150" spans="1:84">
      <c r="A150" s="32">
        <v>34105</v>
      </c>
      <c r="B150" s="30" t="s">
        <v>517</v>
      </c>
      <c r="C150" s="95">
        <v>332976941.79843497</v>
      </c>
      <c r="D150" s="90">
        <v>2.0493266862696624E-3</v>
      </c>
      <c r="E150" s="59"/>
      <c r="F150" s="60"/>
      <c r="G150" s="60"/>
      <c r="H150" s="60"/>
      <c r="I150" s="60"/>
      <c r="J150" s="60"/>
      <c r="K150" s="60"/>
      <c r="L150" s="60"/>
      <c r="M150" s="60"/>
      <c r="N150" s="60"/>
      <c r="O150" s="60"/>
      <c r="P150" s="60"/>
      <c r="Q150" s="60"/>
      <c r="R150" s="60"/>
      <c r="S150" s="6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c r="AP150" s="60"/>
      <c r="AQ150" s="60"/>
      <c r="AR150" s="60"/>
      <c r="AS150" s="60"/>
      <c r="AT150" s="60"/>
      <c r="AU150" s="61"/>
      <c r="AV150" s="61"/>
      <c r="AW150" s="61"/>
      <c r="AX150" s="61"/>
      <c r="AY150" s="61"/>
      <c r="AZ150" s="61"/>
      <c r="BA150" s="61"/>
      <c r="BB150" s="61"/>
      <c r="BC150" s="62"/>
      <c r="BD150" s="63"/>
      <c r="BE150" s="64"/>
      <c r="BF150" s="64"/>
      <c r="BG150" s="65"/>
      <c r="BH150" s="65"/>
      <c r="BI150" s="60"/>
      <c r="BJ150" s="60"/>
      <c r="BK150" s="60"/>
      <c r="BL150" s="60"/>
      <c r="BM150" s="60"/>
      <c r="BN150" s="60"/>
      <c r="BO150" s="60"/>
      <c r="BP150" s="60"/>
      <c r="BQ150" s="60"/>
      <c r="BR150" s="60"/>
      <c r="BS150" s="60"/>
      <c r="BT150" s="60"/>
      <c r="BU150" s="60"/>
      <c r="BV150" s="60"/>
      <c r="BW150" s="60"/>
      <c r="BX150" s="60"/>
      <c r="BY150" s="66"/>
      <c r="BZ150" s="66"/>
      <c r="CA150" s="66"/>
      <c r="CB150" s="66"/>
      <c r="CC150" s="66"/>
      <c r="CD150" s="66"/>
      <c r="CE150" s="66"/>
      <c r="CF150" s="66"/>
    </row>
    <row r="151" spans="1:84">
      <c r="A151" s="32">
        <v>34200</v>
      </c>
      <c r="B151" s="30" t="s">
        <v>518</v>
      </c>
      <c r="C151" s="95">
        <v>135183794.140241</v>
      </c>
      <c r="D151" s="90">
        <v>8.3199682052002789E-4</v>
      </c>
      <c r="E151" s="59"/>
      <c r="F151" s="60"/>
      <c r="G151" s="60"/>
      <c r="H151" s="60"/>
      <c r="I151" s="60"/>
      <c r="J151" s="60"/>
      <c r="K151" s="60"/>
      <c r="L151" s="60"/>
      <c r="M151" s="60"/>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60"/>
      <c r="AN151" s="60"/>
      <c r="AO151" s="60"/>
      <c r="AP151" s="60"/>
      <c r="AQ151" s="60"/>
      <c r="AR151" s="60"/>
      <c r="AS151" s="60"/>
      <c r="AT151" s="60"/>
      <c r="AU151" s="61"/>
      <c r="AV151" s="61"/>
      <c r="AW151" s="61"/>
      <c r="AX151" s="61"/>
      <c r="AY151" s="61"/>
      <c r="AZ151" s="61"/>
      <c r="BA151" s="61"/>
      <c r="BB151" s="61"/>
      <c r="BC151" s="62"/>
      <c r="BD151" s="63"/>
      <c r="BE151" s="64"/>
      <c r="BF151" s="64"/>
      <c r="BG151" s="65"/>
      <c r="BH151" s="65"/>
      <c r="BI151" s="60"/>
      <c r="BJ151" s="60"/>
      <c r="BK151" s="60"/>
      <c r="BL151" s="60"/>
      <c r="BM151" s="60"/>
      <c r="BN151" s="60"/>
      <c r="BO151" s="60"/>
      <c r="BP151" s="60"/>
      <c r="BQ151" s="60"/>
      <c r="BR151" s="60"/>
      <c r="BS151" s="60"/>
      <c r="BT151" s="60"/>
      <c r="BU151" s="60"/>
      <c r="BV151" s="60"/>
      <c r="BW151" s="60"/>
      <c r="BX151" s="60"/>
      <c r="BY151" s="66"/>
      <c r="BZ151" s="66"/>
      <c r="CA151" s="66"/>
      <c r="CB151" s="66"/>
      <c r="CC151" s="66"/>
      <c r="CD151" s="66"/>
      <c r="CE151" s="66"/>
      <c r="CF151" s="66"/>
    </row>
    <row r="152" spans="1:84">
      <c r="A152" s="32">
        <v>34205</v>
      </c>
      <c r="B152" s="30" t="s">
        <v>519</v>
      </c>
      <c r="C152" s="95">
        <v>60832925.089166999</v>
      </c>
      <c r="D152" s="90">
        <v>3.7439990924218152E-4</v>
      </c>
      <c r="E152" s="59"/>
      <c r="F152" s="60"/>
      <c r="G152" s="60"/>
      <c r="H152" s="60"/>
      <c r="I152" s="60"/>
      <c r="J152" s="60"/>
      <c r="K152" s="60"/>
      <c r="L152" s="60"/>
      <c r="M152" s="60"/>
      <c r="N152" s="60"/>
      <c r="O152" s="60"/>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60"/>
      <c r="AU152" s="61"/>
      <c r="AV152" s="61"/>
      <c r="AW152" s="61"/>
      <c r="AX152" s="61"/>
      <c r="AY152" s="61"/>
      <c r="AZ152" s="61"/>
      <c r="BA152" s="61"/>
      <c r="BB152" s="61"/>
      <c r="BC152" s="62"/>
      <c r="BD152" s="63"/>
      <c r="BE152" s="64"/>
      <c r="BF152" s="64"/>
      <c r="BG152" s="65"/>
      <c r="BH152" s="65"/>
      <c r="BI152" s="60"/>
      <c r="BJ152" s="60"/>
      <c r="BK152" s="60"/>
      <c r="BL152" s="60"/>
      <c r="BM152" s="60"/>
      <c r="BN152" s="60"/>
      <c r="BO152" s="60"/>
      <c r="BP152" s="60"/>
      <c r="BQ152" s="60"/>
      <c r="BR152" s="60"/>
      <c r="BS152" s="60"/>
      <c r="BT152" s="60"/>
      <c r="BU152" s="60"/>
      <c r="BV152" s="60"/>
      <c r="BW152" s="60"/>
      <c r="BX152" s="60"/>
      <c r="BY152" s="66"/>
      <c r="BZ152" s="66"/>
      <c r="CA152" s="66"/>
      <c r="CB152" s="66"/>
      <c r="CC152" s="66"/>
      <c r="CD152" s="66"/>
      <c r="CE152" s="66"/>
      <c r="CF152" s="66"/>
    </row>
    <row r="153" spans="1:84">
      <c r="A153" s="32">
        <v>34220</v>
      </c>
      <c r="B153" s="30" t="s">
        <v>520</v>
      </c>
      <c r="C153" s="95">
        <v>163637078.65479299</v>
      </c>
      <c r="D153" s="90">
        <v>1.007114277460912E-3</v>
      </c>
      <c r="E153" s="59"/>
      <c r="F153" s="60"/>
      <c r="G153" s="60"/>
      <c r="H153" s="60"/>
      <c r="I153" s="60"/>
      <c r="J153" s="60"/>
      <c r="K153" s="60"/>
      <c r="L153" s="60"/>
      <c r="M153" s="60"/>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60"/>
      <c r="AN153" s="60"/>
      <c r="AO153" s="60"/>
      <c r="AP153" s="60"/>
      <c r="AQ153" s="60"/>
      <c r="AR153" s="60"/>
      <c r="AS153" s="60"/>
      <c r="AT153" s="60"/>
      <c r="AU153" s="61"/>
      <c r="AV153" s="61"/>
      <c r="AW153" s="61"/>
      <c r="AX153" s="61"/>
      <c r="AY153" s="61"/>
      <c r="AZ153" s="61"/>
      <c r="BA153" s="61"/>
      <c r="BB153" s="61"/>
      <c r="BC153" s="62"/>
      <c r="BD153" s="63"/>
      <c r="BE153" s="64"/>
      <c r="BF153" s="64"/>
      <c r="BG153" s="65"/>
      <c r="BH153" s="65"/>
      <c r="BI153" s="60"/>
      <c r="BJ153" s="60"/>
      <c r="BK153" s="60"/>
      <c r="BL153" s="60"/>
      <c r="BM153" s="60"/>
      <c r="BN153" s="60"/>
      <c r="BO153" s="60"/>
      <c r="BP153" s="60"/>
      <c r="BQ153" s="60"/>
      <c r="BR153" s="60"/>
      <c r="BS153" s="60"/>
      <c r="BT153" s="60"/>
      <c r="BU153" s="60"/>
      <c r="BV153" s="60"/>
      <c r="BW153" s="60"/>
      <c r="BX153" s="60"/>
      <c r="BY153" s="66"/>
      <c r="BZ153" s="66"/>
      <c r="CA153" s="66"/>
      <c r="CB153" s="66"/>
      <c r="CC153" s="66"/>
      <c r="CD153" s="66"/>
      <c r="CE153" s="66"/>
      <c r="CF153" s="66"/>
    </row>
    <row r="154" spans="1:84">
      <c r="A154" s="32">
        <v>34230</v>
      </c>
      <c r="B154" s="30" t="s">
        <v>521</v>
      </c>
      <c r="C154" s="95">
        <v>59682952.333538003</v>
      </c>
      <c r="D154" s="90">
        <v>3.6732233250709288E-4</v>
      </c>
      <c r="E154" s="59"/>
      <c r="F154" s="60"/>
      <c r="G154" s="60"/>
      <c r="H154" s="60"/>
      <c r="I154" s="60"/>
      <c r="J154" s="60"/>
      <c r="K154" s="60"/>
      <c r="L154" s="60"/>
      <c r="M154" s="60"/>
      <c r="N154" s="60"/>
      <c r="O154" s="60"/>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60"/>
      <c r="AN154" s="60"/>
      <c r="AO154" s="60"/>
      <c r="AP154" s="60"/>
      <c r="AQ154" s="60"/>
      <c r="AR154" s="60"/>
      <c r="AS154" s="60"/>
      <c r="AT154" s="60"/>
      <c r="AU154" s="61"/>
      <c r="AV154" s="61"/>
      <c r="AW154" s="61"/>
      <c r="AX154" s="61"/>
      <c r="AY154" s="61"/>
      <c r="AZ154" s="61"/>
      <c r="BA154" s="61"/>
      <c r="BB154" s="61"/>
      <c r="BC154" s="62"/>
      <c r="BD154" s="63"/>
      <c r="BE154" s="64"/>
      <c r="BF154" s="64"/>
      <c r="BG154" s="65"/>
      <c r="BH154" s="65"/>
      <c r="BI154" s="60"/>
      <c r="BJ154" s="60"/>
      <c r="BK154" s="60"/>
      <c r="BL154" s="60"/>
      <c r="BM154" s="60"/>
      <c r="BN154" s="60"/>
      <c r="BO154" s="60"/>
      <c r="BP154" s="60"/>
      <c r="BQ154" s="60"/>
      <c r="BR154" s="60"/>
      <c r="BS154" s="60"/>
      <c r="BT154" s="60"/>
      <c r="BU154" s="60"/>
      <c r="BV154" s="60"/>
      <c r="BW154" s="60"/>
      <c r="BX154" s="60"/>
      <c r="BY154" s="66"/>
      <c r="BZ154" s="66"/>
      <c r="CA154" s="66"/>
      <c r="CB154" s="66"/>
      <c r="CC154" s="66"/>
      <c r="CD154" s="66"/>
      <c r="CE154" s="66"/>
      <c r="CF154" s="66"/>
    </row>
    <row r="155" spans="1:84">
      <c r="A155" s="32">
        <v>34300</v>
      </c>
      <c r="B155" s="30" t="s">
        <v>522</v>
      </c>
      <c r="C155" s="95">
        <v>1030828384.38317</v>
      </c>
      <c r="D155" s="90">
        <v>6.3442955108869359E-3</v>
      </c>
      <c r="E155" s="59"/>
      <c r="F155" s="60"/>
      <c r="G155" s="60"/>
      <c r="H155" s="60"/>
      <c r="I155" s="60"/>
      <c r="J155" s="60"/>
      <c r="K155" s="60"/>
      <c r="L155" s="60"/>
      <c r="M155" s="60"/>
      <c r="N155" s="60"/>
      <c r="O155" s="60"/>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60"/>
      <c r="AN155" s="60"/>
      <c r="AO155" s="60"/>
      <c r="AP155" s="60"/>
      <c r="AQ155" s="60"/>
      <c r="AR155" s="60"/>
      <c r="AS155" s="60"/>
      <c r="AT155" s="60"/>
      <c r="AU155" s="61"/>
      <c r="AV155" s="61"/>
      <c r="AW155" s="61"/>
      <c r="AX155" s="61"/>
      <c r="AY155" s="61"/>
      <c r="AZ155" s="61"/>
      <c r="BA155" s="61"/>
      <c r="BB155" s="61"/>
      <c r="BC155" s="62"/>
      <c r="BD155" s="63"/>
      <c r="BE155" s="64"/>
      <c r="BF155" s="64"/>
      <c r="BG155" s="65"/>
      <c r="BH155" s="65"/>
      <c r="BI155" s="60"/>
      <c r="BJ155" s="60"/>
      <c r="BK155" s="60"/>
      <c r="BL155" s="60"/>
      <c r="BM155" s="60"/>
      <c r="BN155" s="60"/>
      <c r="BO155" s="60"/>
      <c r="BP155" s="60"/>
      <c r="BQ155" s="60"/>
      <c r="BR155" s="60"/>
      <c r="BS155" s="60"/>
      <c r="BT155" s="60"/>
      <c r="BU155" s="60"/>
      <c r="BV155" s="60"/>
      <c r="BW155" s="60"/>
      <c r="BX155" s="60"/>
      <c r="BY155" s="66"/>
      <c r="BZ155" s="66"/>
      <c r="CA155" s="66"/>
      <c r="CB155" s="66"/>
      <c r="CC155" s="66"/>
      <c r="CD155" s="66"/>
      <c r="CE155" s="66"/>
      <c r="CF155" s="66"/>
    </row>
    <row r="156" spans="1:84">
      <c r="A156" s="32">
        <v>34400</v>
      </c>
      <c r="B156" s="30" t="s">
        <v>523</v>
      </c>
      <c r="C156" s="95">
        <v>403190589.86467201</v>
      </c>
      <c r="D156" s="90">
        <v>2.4814608212800947E-3</v>
      </c>
      <c r="E156" s="59"/>
      <c r="F156" s="60"/>
      <c r="G156" s="60"/>
      <c r="H156" s="60"/>
      <c r="I156" s="60"/>
      <c r="J156" s="60"/>
      <c r="K156" s="60"/>
      <c r="L156" s="60"/>
      <c r="M156" s="60"/>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60"/>
      <c r="AN156" s="60"/>
      <c r="AO156" s="60"/>
      <c r="AP156" s="60"/>
      <c r="AQ156" s="60"/>
      <c r="AR156" s="60"/>
      <c r="AS156" s="60"/>
      <c r="AT156" s="60"/>
      <c r="AU156" s="61"/>
      <c r="AV156" s="61"/>
      <c r="AW156" s="61"/>
      <c r="AX156" s="61"/>
      <c r="AY156" s="61"/>
      <c r="AZ156" s="61"/>
      <c r="BA156" s="61"/>
      <c r="BB156" s="61"/>
      <c r="BC156" s="62"/>
      <c r="BD156" s="63"/>
      <c r="BE156" s="64"/>
      <c r="BF156" s="64"/>
      <c r="BG156" s="65"/>
      <c r="BH156" s="65"/>
      <c r="BI156" s="60"/>
      <c r="BJ156" s="60"/>
      <c r="BK156" s="60"/>
      <c r="BL156" s="60"/>
      <c r="BM156" s="60"/>
      <c r="BN156" s="60"/>
      <c r="BO156" s="60"/>
      <c r="BP156" s="60"/>
      <c r="BQ156" s="60"/>
      <c r="BR156" s="60"/>
      <c r="BS156" s="60"/>
      <c r="BT156" s="60"/>
      <c r="BU156" s="60"/>
      <c r="BV156" s="60"/>
      <c r="BW156" s="60"/>
      <c r="BX156" s="60"/>
      <c r="BY156" s="66"/>
      <c r="BZ156" s="66"/>
      <c r="CA156" s="66"/>
      <c r="CB156" s="66"/>
      <c r="CC156" s="66"/>
      <c r="CD156" s="66"/>
      <c r="CE156" s="66"/>
      <c r="CF156" s="66"/>
    </row>
    <row r="157" spans="1:84">
      <c r="A157" s="32">
        <v>34405</v>
      </c>
      <c r="B157" s="30" t="s">
        <v>524</v>
      </c>
      <c r="C157" s="95">
        <v>79905870.142214</v>
      </c>
      <c r="D157" s="90">
        <v>4.9178550078450816E-4</v>
      </c>
      <c r="E157" s="59"/>
      <c r="F157" s="60"/>
      <c r="G157" s="60"/>
      <c r="H157" s="60"/>
      <c r="I157" s="60"/>
      <c r="J157" s="60"/>
      <c r="K157" s="60"/>
      <c r="L157" s="60"/>
      <c r="M157" s="60"/>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c r="AN157" s="60"/>
      <c r="AO157" s="60"/>
      <c r="AP157" s="60"/>
      <c r="AQ157" s="60"/>
      <c r="AR157" s="60"/>
      <c r="AS157" s="60"/>
      <c r="AT157" s="60"/>
      <c r="AU157" s="61"/>
      <c r="AV157" s="61"/>
      <c r="AW157" s="61"/>
      <c r="AX157" s="61"/>
      <c r="AY157" s="61"/>
      <c r="AZ157" s="61"/>
      <c r="BA157" s="61"/>
      <c r="BB157" s="61"/>
      <c r="BC157" s="62"/>
      <c r="BD157" s="63"/>
      <c r="BE157" s="64"/>
      <c r="BF157" s="64"/>
      <c r="BG157" s="65"/>
      <c r="BH157" s="65"/>
      <c r="BI157" s="60"/>
      <c r="BJ157" s="60"/>
      <c r="BK157" s="60"/>
      <c r="BL157" s="60"/>
      <c r="BM157" s="60"/>
      <c r="BN157" s="60"/>
      <c r="BO157" s="60"/>
      <c r="BP157" s="60"/>
      <c r="BQ157" s="60"/>
      <c r="BR157" s="60"/>
      <c r="BS157" s="60"/>
      <c r="BT157" s="60"/>
      <c r="BU157" s="60"/>
      <c r="BV157" s="60"/>
      <c r="BW157" s="60"/>
      <c r="BX157" s="60"/>
      <c r="BY157" s="66"/>
      <c r="BZ157" s="66"/>
      <c r="CA157" s="66"/>
      <c r="CB157" s="66"/>
      <c r="CC157" s="66"/>
      <c r="CD157" s="66"/>
      <c r="CE157" s="66"/>
      <c r="CF157" s="66"/>
    </row>
    <row r="158" spans="1:84">
      <c r="A158" s="32">
        <v>34500</v>
      </c>
      <c r="B158" s="30" t="s">
        <v>525</v>
      </c>
      <c r="C158" s="95">
        <v>739293026.03653896</v>
      </c>
      <c r="D158" s="90">
        <v>4.5500235513210316E-3</v>
      </c>
      <c r="E158" s="59"/>
      <c r="F158" s="60"/>
      <c r="G158" s="60"/>
      <c r="H158" s="60"/>
      <c r="I158" s="60"/>
      <c r="J158" s="60"/>
      <c r="K158" s="60"/>
      <c r="L158" s="60"/>
      <c r="M158" s="60"/>
      <c r="N158" s="60"/>
      <c r="O158" s="60"/>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60"/>
      <c r="AN158" s="60"/>
      <c r="AO158" s="60"/>
      <c r="AP158" s="60"/>
      <c r="AQ158" s="60"/>
      <c r="AR158" s="60"/>
      <c r="AS158" s="60"/>
      <c r="AT158" s="60"/>
      <c r="AU158" s="61"/>
      <c r="AV158" s="61"/>
      <c r="AW158" s="61"/>
      <c r="AX158" s="61"/>
      <c r="AY158" s="61"/>
      <c r="AZ158" s="61"/>
      <c r="BA158" s="61"/>
      <c r="BB158" s="61"/>
      <c r="BC158" s="62"/>
      <c r="BD158" s="63"/>
      <c r="BE158" s="64"/>
      <c r="BF158" s="64"/>
      <c r="BG158" s="65"/>
      <c r="BH158" s="65"/>
      <c r="BI158" s="60"/>
      <c r="BJ158" s="60"/>
      <c r="BK158" s="60"/>
      <c r="BL158" s="60"/>
      <c r="BM158" s="60"/>
      <c r="BN158" s="60"/>
      <c r="BO158" s="60"/>
      <c r="BP158" s="60"/>
      <c r="BQ158" s="60"/>
      <c r="BR158" s="60"/>
      <c r="BS158" s="60"/>
      <c r="BT158" s="60"/>
      <c r="BU158" s="60"/>
      <c r="BV158" s="60"/>
      <c r="BW158" s="60"/>
      <c r="BX158" s="60"/>
      <c r="BY158" s="66"/>
      <c r="BZ158" s="66"/>
      <c r="CA158" s="66"/>
      <c r="CB158" s="66"/>
      <c r="CC158" s="66"/>
      <c r="CD158" s="66"/>
      <c r="CE158" s="66"/>
      <c r="CF158" s="66"/>
    </row>
    <row r="159" spans="1:84">
      <c r="A159" s="32">
        <v>34501</v>
      </c>
      <c r="B159" s="30" t="s">
        <v>526</v>
      </c>
      <c r="C159" s="95">
        <v>10135986.357966</v>
      </c>
      <c r="D159" s="90">
        <v>6.2382539832500194E-5</v>
      </c>
      <c r="E159" s="59"/>
      <c r="F159" s="60"/>
      <c r="G159" s="60"/>
      <c r="H159" s="60"/>
      <c r="I159" s="60"/>
      <c r="J159" s="60"/>
      <c r="K159" s="60"/>
      <c r="L159" s="60"/>
      <c r="M159" s="60"/>
      <c r="N159" s="60"/>
      <c r="O159" s="60"/>
      <c r="P159" s="60"/>
      <c r="Q159" s="60"/>
      <c r="R159" s="60"/>
      <c r="S159" s="60"/>
      <c r="T159" s="60"/>
      <c r="U159" s="60"/>
      <c r="V159" s="60"/>
      <c r="W159" s="60"/>
      <c r="X159" s="60"/>
      <c r="Y159" s="60"/>
      <c r="Z159" s="60"/>
      <c r="AA159" s="60"/>
      <c r="AB159" s="60"/>
      <c r="AC159" s="60"/>
      <c r="AD159" s="60"/>
      <c r="AE159" s="60"/>
      <c r="AF159" s="60"/>
      <c r="AG159" s="60"/>
      <c r="AH159" s="60"/>
      <c r="AI159" s="60"/>
      <c r="AJ159" s="60"/>
      <c r="AK159" s="60"/>
      <c r="AL159" s="60"/>
      <c r="AM159" s="60"/>
      <c r="AN159" s="60"/>
      <c r="AO159" s="60"/>
      <c r="AP159" s="60"/>
      <c r="AQ159" s="60"/>
      <c r="AR159" s="60"/>
      <c r="AS159" s="60"/>
      <c r="AT159" s="60"/>
      <c r="AU159" s="61"/>
      <c r="AV159" s="61"/>
      <c r="AW159" s="61"/>
      <c r="AX159" s="61"/>
      <c r="AY159" s="61"/>
      <c r="AZ159" s="61"/>
      <c r="BA159" s="61"/>
      <c r="BB159" s="61"/>
      <c r="BC159" s="62"/>
      <c r="BD159" s="63"/>
      <c r="BE159" s="64"/>
      <c r="BF159" s="64"/>
      <c r="BG159" s="65"/>
      <c r="BH159" s="65"/>
      <c r="BI159" s="60"/>
      <c r="BJ159" s="60"/>
      <c r="BK159" s="60"/>
      <c r="BL159" s="60"/>
      <c r="BM159" s="60"/>
      <c r="BN159" s="60"/>
      <c r="BO159" s="60"/>
      <c r="BP159" s="60"/>
      <c r="BQ159" s="60"/>
      <c r="BR159" s="60"/>
      <c r="BS159" s="60"/>
      <c r="BT159" s="60"/>
      <c r="BU159" s="60"/>
      <c r="BV159" s="60"/>
      <c r="BW159" s="60"/>
      <c r="BX159" s="60"/>
      <c r="BY159" s="66"/>
      <c r="BZ159" s="66"/>
      <c r="CA159" s="66"/>
      <c r="CB159" s="66"/>
      <c r="CC159" s="66"/>
      <c r="CD159" s="66"/>
      <c r="CE159" s="66"/>
      <c r="CF159" s="66"/>
    </row>
    <row r="160" spans="1:84">
      <c r="A160" s="32">
        <v>34505</v>
      </c>
      <c r="B160" s="30" t="s">
        <v>527</v>
      </c>
      <c r="C160" s="95">
        <v>92688612.166754007</v>
      </c>
      <c r="D160" s="90">
        <v>5.7045765812100053E-4</v>
      </c>
      <c r="E160" s="59"/>
      <c r="F160" s="60"/>
      <c r="G160" s="60"/>
      <c r="H160" s="60"/>
      <c r="I160" s="60"/>
      <c r="J160" s="60"/>
      <c r="K160" s="60"/>
      <c r="L160" s="60"/>
      <c r="M160" s="60"/>
      <c r="N160" s="60"/>
      <c r="O160" s="60"/>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0"/>
      <c r="AT160" s="60"/>
      <c r="AU160" s="61"/>
      <c r="AV160" s="61"/>
      <c r="AW160" s="61"/>
      <c r="AX160" s="61"/>
      <c r="AY160" s="61"/>
      <c r="AZ160" s="61"/>
      <c r="BA160" s="61"/>
      <c r="BB160" s="61"/>
      <c r="BC160" s="62"/>
      <c r="BD160" s="63"/>
      <c r="BE160" s="64"/>
      <c r="BF160" s="64"/>
      <c r="BG160" s="65"/>
      <c r="BH160" s="65"/>
      <c r="BI160" s="60"/>
      <c r="BJ160" s="60"/>
      <c r="BK160" s="60"/>
      <c r="BL160" s="60"/>
      <c r="BM160" s="60"/>
      <c r="BN160" s="60"/>
      <c r="BO160" s="60"/>
      <c r="BP160" s="60"/>
      <c r="BQ160" s="60"/>
      <c r="BR160" s="60"/>
      <c r="BS160" s="60"/>
      <c r="BT160" s="60"/>
      <c r="BU160" s="60"/>
      <c r="BV160" s="60"/>
      <c r="BW160" s="60"/>
      <c r="BX160" s="60"/>
      <c r="BY160" s="66"/>
      <c r="BZ160" s="66"/>
      <c r="CA160" s="66"/>
      <c r="CB160" s="66"/>
      <c r="CC160" s="66"/>
      <c r="CD160" s="66"/>
      <c r="CE160" s="66"/>
      <c r="CF160" s="66"/>
    </row>
    <row r="161" spans="1:84">
      <c r="A161" s="32">
        <v>34600</v>
      </c>
      <c r="B161" s="30" t="s">
        <v>528</v>
      </c>
      <c r="C161" s="95">
        <v>168039953.83044299</v>
      </c>
      <c r="D161" s="90">
        <v>1.0342120384801592E-3</v>
      </c>
      <c r="E161" s="59"/>
      <c r="F161" s="60"/>
      <c r="G161" s="60"/>
      <c r="H161" s="60"/>
      <c r="I161" s="60"/>
      <c r="J161" s="60"/>
      <c r="K161" s="60"/>
      <c r="L161" s="60"/>
      <c r="M161" s="60"/>
      <c r="N161" s="60"/>
      <c r="O161" s="60"/>
      <c r="P161" s="60"/>
      <c r="Q161" s="60"/>
      <c r="R161" s="60"/>
      <c r="S161" s="60"/>
      <c r="T161" s="60"/>
      <c r="U161" s="60"/>
      <c r="V161" s="60"/>
      <c r="W161" s="60"/>
      <c r="X161" s="60"/>
      <c r="Y161" s="60"/>
      <c r="Z161" s="60"/>
      <c r="AA161" s="60"/>
      <c r="AB161" s="60"/>
      <c r="AC161" s="60"/>
      <c r="AD161" s="60"/>
      <c r="AE161" s="60"/>
      <c r="AF161" s="60"/>
      <c r="AG161" s="60"/>
      <c r="AH161" s="60"/>
      <c r="AI161" s="60"/>
      <c r="AJ161" s="60"/>
      <c r="AK161" s="60"/>
      <c r="AL161" s="60"/>
      <c r="AM161" s="60"/>
      <c r="AN161" s="60"/>
      <c r="AO161" s="60"/>
      <c r="AP161" s="60"/>
      <c r="AQ161" s="60"/>
      <c r="AR161" s="60"/>
      <c r="AS161" s="60"/>
      <c r="AT161" s="60"/>
      <c r="AU161" s="61"/>
      <c r="AV161" s="61"/>
      <c r="AW161" s="61"/>
      <c r="AX161" s="61"/>
      <c r="AY161" s="61"/>
      <c r="AZ161" s="61"/>
      <c r="BA161" s="61"/>
      <c r="BB161" s="61"/>
      <c r="BC161" s="62"/>
      <c r="BD161" s="63"/>
      <c r="BE161" s="64"/>
      <c r="BF161" s="64"/>
      <c r="BG161" s="65"/>
      <c r="BH161" s="65"/>
      <c r="BI161" s="60"/>
      <c r="BJ161" s="60"/>
      <c r="BK161" s="60"/>
      <c r="BL161" s="60"/>
      <c r="BM161" s="60"/>
      <c r="BN161" s="60"/>
      <c r="BO161" s="60"/>
      <c r="BP161" s="60"/>
      <c r="BQ161" s="60"/>
      <c r="BR161" s="60"/>
      <c r="BS161" s="60"/>
      <c r="BT161" s="60"/>
      <c r="BU161" s="60"/>
      <c r="BV161" s="60"/>
      <c r="BW161" s="60"/>
      <c r="BX161" s="60"/>
      <c r="BY161" s="66"/>
      <c r="BZ161" s="66"/>
      <c r="CA161" s="66"/>
      <c r="CB161" s="66"/>
      <c r="CC161" s="66"/>
      <c r="CD161" s="66"/>
      <c r="CE161" s="66"/>
      <c r="CF161" s="66"/>
    </row>
    <row r="162" spans="1:84">
      <c r="A162" s="32">
        <v>34605</v>
      </c>
      <c r="B162" s="30" t="s">
        <v>529</v>
      </c>
      <c r="C162" s="95">
        <v>34342724.184332997</v>
      </c>
      <c r="D162" s="90">
        <v>2.113643688659853E-4</v>
      </c>
      <c r="E162" s="59"/>
      <c r="F162" s="60"/>
      <c r="G162" s="60"/>
      <c r="H162" s="60"/>
      <c r="I162" s="60"/>
      <c r="J162" s="60"/>
      <c r="K162" s="60"/>
      <c r="L162" s="60"/>
      <c r="M162" s="60"/>
      <c r="N162" s="60"/>
      <c r="O162" s="60"/>
      <c r="P162" s="60"/>
      <c r="Q162" s="60"/>
      <c r="R162" s="60"/>
      <c r="S162" s="60"/>
      <c r="T162" s="60"/>
      <c r="U162" s="60"/>
      <c r="V162" s="60"/>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1"/>
      <c r="AV162" s="61"/>
      <c r="AW162" s="61"/>
      <c r="AX162" s="61"/>
      <c r="AY162" s="61"/>
      <c r="AZ162" s="61"/>
      <c r="BA162" s="61"/>
      <c r="BB162" s="61"/>
      <c r="BC162" s="62"/>
      <c r="BD162" s="63"/>
      <c r="BE162" s="64"/>
      <c r="BF162" s="64"/>
      <c r="BG162" s="65"/>
      <c r="BH162" s="65"/>
      <c r="BI162" s="60"/>
      <c r="BJ162" s="60"/>
      <c r="BK162" s="60"/>
      <c r="BL162" s="60"/>
      <c r="BM162" s="60"/>
      <c r="BN162" s="60"/>
      <c r="BO162" s="60"/>
      <c r="BP162" s="60"/>
      <c r="BQ162" s="60"/>
      <c r="BR162" s="60"/>
      <c r="BS162" s="60"/>
      <c r="BT162" s="60"/>
      <c r="BU162" s="60"/>
      <c r="BV162" s="60"/>
      <c r="BW162" s="60"/>
      <c r="BX162" s="60"/>
      <c r="BY162" s="66"/>
      <c r="BZ162" s="66"/>
      <c r="CA162" s="66"/>
      <c r="CB162" s="66"/>
      <c r="CC162" s="66"/>
      <c r="CD162" s="66"/>
      <c r="CE162" s="66"/>
      <c r="CF162" s="66"/>
    </row>
    <row r="163" spans="1:84">
      <c r="A163" s="32">
        <v>34700</v>
      </c>
      <c r="B163" s="30" t="s">
        <v>530</v>
      </c>
      <c r="C163" s="95">
        <v>485130201.37976801</v>
      </c>
      <c r="D163" s="90">
        <v>2.9857631060974769E-3</v>
      </c>
      <c r="E163" s="59"/>
      <c r="F163" s="60"/>
      <c r="G163" s="60"/>
      <c r="H163" s="60"/>
      <c r="I163" s="60"/>
      <c r="J163" s="60"/>
      <c r="K163" s="60"/>
      <c r="L163" s="60"/>
      <c r="M163" s="60"/>
      <c r="N163" s="60"/>
      <c r="O163" s="60"/>
      <c r="P163" s="60"/>
      <c r="Q163" s="60"/>
      <c r="R163" s="60"/>
      <c r="S163" s="60"/>
      <c r="T163" s="60"/>
      <c r="U163" s="60"/>
      <c r="V163" s="60"/>
      <c r="W163" s="60"/>
      <c r="X163" s="60"/>
      <c r="Y163" s="60"/>
      <c r="Z163" s="60"/>
      <c r="AA163" s="60"/>
      <c r="AB163" s="60"/>
      <c r="AC163" s="60"/>
      <c r="AD163" s="60"/>
      <c r="AE163" s="60"/>
      <c r="AF163" s="60"/>
      <c r="AG163" s="60"/>
      <c r="AH163" s="60"/>
      <c r="AI163" s="60"/>
      <c r="AJ163" s="60"/>
      <c r="AK163" s="60"/>
      <c r="AL163" s="60"/>
      <c r="AM163" s="60"/>
      <c r="AN163" s="60"/>
      <c r="AO163" s="60"/>
      <c r="AP163" s="60"/>
      <c r="AQ163" s="60"/>
      <c r="AR163" s="60"/>
      <c r="AS163" s="60"/>
      <c r="AT163" s="60"/>
      <c r="AU163" s="61"/>
      <c r="AV163" s="61"/>
      <c r="AW163" s="61"/>
      <c r="AX163" s="61"/>
      <c r="AY163" s="61"/>
      <c r="AZ163" s="61"/>
      <c r="BA163" s="61"/>
      <c r="BB163" s="61"/>
      <c r="BC163" s="62"/>
      <c r="BD163" s="63"/>
      <c r="BE163" s="64"/>
      <c r="BF163" s="64"/>
      <c r="BG163" s="65"/>
      <c r="BH163" s="65"/>
      <c r="BI163" s="60"/>
      <c r="BJ163" s="60"/>
      <c r="BK163" s="60"/>
      <c r="BL163" s="60"/>
      <c r="BM163" s="60"/>
      <c r="BN163" s="60"/>
      <c r="BO163" s="60"/>
      <c r="BP163" s="60"/>
      <c r="BQ163" s="60"/>
      <c r="BR163" s="60"/>
      <c r="BS163" s="60"/>
      <c r="BT163" s="60"/>
      <c r="BU163" s="60"/>
      <c r="BV163" s="60"/>
      <c r="BW163" s="60"/>
      <c r="BX163" s="60"/>
      <c r="BY163" s="66"/>
      <c r="BZ163" s="66"/>
      <c r="CA163" s="66"/>
      <c r="CB163" s="66"/>
      <c r="CC163" s="66"/>
      <c r="CD163" s="66"/>
      <c r="CE163" s="66"/>
      <c r="CF163" s="66"/>
    </row>
    <row r="164" spans="1:84">
      <c r="A164" s="32">
        <v>34800</v>
      </c>
      <c r="B164" s="30" t="s">
        <v>531</v>
      </c>
      <c r="C164" s="95">
        <v>54377379.201440997</v>
      </c>
      <c r="D164" s="90">
        <v>3.3466886242944555E-4</v>
      </c>
      <c r="E164" s="59"/>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1"/>
      <c r="AV164" s="61"/>
      <c r="AW164" s="61"/>
      <c r="AX164" s="61"/>
      <c r="AY164" s="61"/>
      <c r="AZ164" s="61"/>
      <c r="BA164" s="61"/>
      <c r="BB164" s="61"/>
      <c r="BC164" s="62"/>
      <c r="BD164" s="63"/>
      <c r="BE164" s="64"/>
      <c r="BF164" s="64"/>
      <c r="BG164" s="65"/>
      <c r="BH164" s="65"/>
      <c r="BI164" s="60"/>
      <c r="BJ164" s="60"/>
      <c r="BK164" s="60"/>
      <c r="BL164" s="60"/>
      <c r="BM164" s="60"/>
      <c r="BN164" s="60"/>
      <c r="BO164" s="60"/>
      <c r="BP164" s="60"/>
      <c r="BQ164" s="60"/>
      <c r="BR164" s="60"/>
      <c r="BS164" s="60"/>
      <c r="BT164" s="60"/>
      <c r="BU164" s="60"/>
      <c r="BV164" s="60"/>
      <c r="BW164" s="60"/>
      <c r="BX164" s="60"/>
      <c r="BY164" s="66"/>
      <c r="BZ164" s="66"/>
      <c r="CA164" s="66"/>
      <c r="CB164" s="66"/>
      <c r="CC164" s="66"/>
      <c r="CD164" s="66"/>
      <c r="CE164" s="66"/>
      <c r="CF164" s="66"/>
    </row>
    <row r="165" spans="1:84">
      <c r="A165" s="32">
        <v>34900</v>
      </c>
      <c r="B165" s="30" t="s">
        <v>532</v>
      </c>
      <c r="C165" s="95">
        <v>1045578857.70096</v>
      </c>
      <c r="D165" s="90">
        <v>6.4350781892369407E-3</v>
      </c>
      <c r="E165" s="59"/>
      <c r="F165" s="60"/>
      <c r="G165" s="60"/>
      <c r="H165" s="60"/>
      <c r="I165" s="60"/>
      <c r="J165" s="60"/>
      <c r="K165" s="60"/>
      <c r="L165" s="60"/>
      <c r="M165" s="60"/>
      <c r="N165" s="60"/>
      <c r="O165" s="60"/>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1"/>
      <c r="AV165" s="61"/>
      <c r="AW165" s="61"/>
      <c r="AX165" s="61"/>
      <c r="AY165" s="61"/>
      <c r="AZ165" s="61"/>
      <c r="BA165" s="61"/>
      <c r="BB165" s="61"/>
      <c r="BC165" s="62"/>
      <c r="BD165" s="63"/>
      <c r="BE165" s="64"/>
      <c r="BF165" s="64"/>
      <c r="BG165" s="65"/>
      <c r="BH165" s="65"/>
      <c r="BI165" s="60"/>
      <c r="BJ165" s="60"/>
      <c r="BK165" s="60"/>
      <c r="BL165" s="60"/>
      <c r="BM165" s="60"/>
      <c r="BN165" s="60"/>
      <c r="BO165" s="60"/>
      <c r="BP165" s="60"/>
      <c r="BQ165" s="60"/>
      <c r="BR165" s="60"/>
      <c r="BS165" s="60"/>
      <c r="BT165" s="60"/>
      <c r="BU165" s="60"/>
      <c r="BV165" s="60"/>
      <c r="BW165" s="60"/>
      <c r="BX165" s="60"/>
      <c r="BY165" s="66"/>
      <c r="BZ165" s="66"/>
      <c r="CA165" s="66"/>
      <c r="CB165" s="66"/>
      <c r="CC165" s="66"/>
      <c r="CD165" s="66"/>
      <c r="CE165" s="66"/>
      <c r="CF165" s="66"/>
    </row>
    <row r="166" spans="1:84">
      <c r="A166" s="32">
        <v>34901</v>
      </c>
      <c r="B166" s="30" t="s">
        <v>533</v>
      </c>
      <c r="C166" s="95">
        <v>27132099.787659999</v>
      </c>
      <c r="D166" s="90">
        <v>1.6698614579456868E-4</v>
      </c>
      <c r="E166" s="59"/>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1"/>
      <c r="AV166" s="61"/>
      <c r="AW166" s="61"/>
      <c r="AX166" s="61"/>
      <c r="AY166" s="61"/>
      <c r="AZ166" s="61"/>
      <c r="BA166" s="61"/>
      <c r="BB166" s="61"/>
      <c r="BC166" s="62"/>
      <c r="BD166" s="63"/>
      <c r="BE166" s="64"/>
      <c r="BF166" s="64"/>
      <c r="BG166" s="65"/>
      <c r="BH166" s="65"/>
      <c r="BI166" s="60"/>
      <c r="BJ166" s="60"/>
      <c r="BK166" s="60"/>
      <c r="BL166" s="60"/>
      <c r="BM166" s="60"/>
      <c r="BN166" s="60"/>
      <c r="BO166" s="60"/>
      <c r="BP166" s="60"/>
      <c r="BQ166" s="60"/>
      <c r="BR166" s="60"/>
      <c r="BS166" s="60"/>
      <c r="BT166" s="60"/>
      <c r="BU166" s="60"/>
      <c r="BV166" s="60"/>
      <c r="BW166" s="60"/>
      <c r="BX166" s="60"/>
      <c r="BY166" s="66"/>
      <c r="BZ166" s="66"/>
      <c r="CA166" s="66"/>
      <c r="CB166" s="66"/>
      <c r="CC166" s="66"/>
      <c r="CD166" s="66"/>
      <c r="CE166" s="66"/>
      <c r="CF166" s="66"/>
    </row>
    <row r="167" spans="1:84">
      <c r="A167" s="32">
        <v>34903</v>
      </c>
      <c r="B167" s="30" t="s">
        <v>534</v>
      </c>
      <c r="C167" s="95">
        <v>1409517.899345</v>
      </c>
      <c r="D167" s="90">
        <v>8.6749629878306518E-6</v>
      </c>
      <c r="E167" s="59"/>
      <c r="F167" s="60"/>
      <c r="G167" s="60"/>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1"/>
      <c r="AV167" s="61"/>
      <c r="AW167" s="61"/>
      <c r="AX167" s="61"/>
      <c r="AY167" s="61"/>
      <c r="AZ167" s="61"/>
      <c r="BA167" s="61"/>
      <c r="BB167" s="61"/>
      <c r="BC167" s="62"/>
      <c r="BD167" s="63"/>
      <c r="BE167" s="64"/>
      <c r="BF167" s="64"/>
      <c r="BG167" s="65"/>
      <c r="BH167" s="65"/>
      <c r="BI167" s="60"/>
      <c r="BJ167" s="60"/>
      <c r="BK167" s="60"/>
      <c r="BL167" s="60"/>
      <c r="BM167" s="60"/>
      <c r="BN167" s="60"/>
      <c r="BO167" s="60"/>
      <c r="BP167" s="60"/>
      <c r="BQ167" s="60"/>
      <c r="BR167" s="60"/>
      <c r="BS167" s="60"/>
      <c r="BT167" s="60"/>
      <c r="BU167" s="60"/>
      <c r="BV167" s="60"/>
      <c r="BW167" s="60"/>
      <c r="BX167" s="60"/>
      <c r="BY167" s="66"/>
      <c r="BZ167" s="66"/>
      <c r="CA167" s="66"/>
      <c r="CB167" s="66"/>
      <c r="CC167" s="66"/>
      <c r="CD167" s="66"/>
      <c r="CE167" s="66"/>
      <c r="CF167" s="66"/>
    </row>
    <row r="168" spans="1:84">
      <c r="A168" s="32">
        <v>34905</v>
      </c>
      <c r="B168" s="30" t="s">
        <v>535</v>
      </c>
      <c r="C168" s="95">
        <v>96992674.140751004</v>
      </c>
      <c r="D168" s="90">
        <v>5.9694726732646285E-4</v>
      </c>
      <c r="E168" s="59"/>
      <c r="F168" s="60"/>
      <c r="G168" s="60"/>
      <c r="H168" s="60"/>
      <c r="I168" s="60"/>
      <c r="J168" s="60"/>
      <c r="K168" s="60"/>
      <c r="L168" s="60"/>
      <c r="M168" s="60"/>
      <c r="N168" s="60"/>
      <c r="O168" s="60"/>
      <c r="P168" s="60"/>
      <c r="Q168" s="60"/>
      <c r="R168" s="60"/>
      <c r="S168" s="60"/>
      <c r="T168" s="60"/>
      <c r="U168" s="60"/>
      <c r="V168" s="60"/>
      <c r="W168" s="60"/>
      <c r="X168" s="60"/>
      <c r="Y168" s="60"/>
      <c r="Z168" s="60"/>
      <c r="AA168" s="60"/>
      <c r="AB168" s="60"/>
      <c r="AC168" s="60"/>
      <c r="AD168" s="60"/>
      <c r="AE168" s="60"/>
      <c r="AF168" s="60"/>
      <c r="AG168" s="60"/>
      <c r="AH168" s="60"/>
      <c r="AI168" s="60"/>
      <c r="AJ168" s="60"/>
      <c r="AK168" s="60"/>
      <c r="AL168" s="60"/>
      <c r="AM168" s="60"/>
      <c r="AN168" s="60"/>
      <c r="AO168" s="60"/>
      <c r="AP168" s="60"/>
      <c r="AQ168" s="60"/>
      <c r="AR168" s="60"/>
      <c r="AS168" s="60"/>
      <c r="AT168" s="60"/>
      <c r="AU168" s="61"/>
      <c r="AV168" s="61"/>
      <c r="AW168" s="61"/>
      <c r="AX168" s="61"/>
      <c r="AY168" s="61"/>
      <c r="AZ168" s="61"/>
      <c r="BA168" s="61"/>
      <c r="BB168" s="61"/>
      <c r="BC168" s="62"/>
      <c r="BD168" s="63"/>
      <c r="BE168" s="64"/>
      <c r="BF168" s="64"/>
      <c r="BG168" s="65"/>
      <c r="BH168" s="65"/>
      <c r="BI168" s="60"/>
      <c r="BJ168" s="60"/>
      <c r="BK168" s="60"/>
      <c r="BL168" s="60"/>
      <c r="BM168" s="60"/>
      <c r="BN168" s="60"/>
      <c r="BO168" s="60"/>
      <c r="BP168" s="60"/>
      <c r="BQ168" s="60"/>
      <c r="BR168" s="60"/>
      <c r="BS168" s="60"/>
      <c r="BT168" s="60"/>
      <c r="BU168" s="60"/>
      <c r="BV168" s="60"/>
      <c r="BW168" s="60"/>
      <c r="BX168" s="60"/>
      <c r="BY168" s="66"/>
      <c r="BZ168" s="66"/>
      <c r="CA168" s="66"/>
      <c r="CB168" s="66"/>
      <c r="CC168" s="66"/>
      <c r="CD168" s="66"/>
      <c r="CE168" s="66"/>
      <c r="CF168" s="66"/>
    </row>
    <row r="169" spans="1:84">
      <c r="A169" s="32">
        <v>34910</v>
      </c>
      <c r="B169" s="30" t="s">
        <v>536</v>
      </c>
      <c r="C169" s="95">
        <v>331588018.735901</v>
      </c>
      <c r="D169" s="90">
        <v>2.0407784754480577E-3</v>
      </c>
      <c r="E169" s="59"/>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1"/>
      <c r="AV169" s="61"/>
      <c r="AW169" s="61"/>
      <c r="AX169" s="61"/>
      <c r="AY169" s="61"/>
      <c r="AZ169" s="61"/>
      <c r="BA169" s="61"/>
      <c r="BB169" s="61"/>
      <c r="BC169" s="62"/>
      <c r="BD169" s="63"/>
      <c r="BE169" s="64"/>
      <c r="BF169" s="64"/>
      <c r="BG169" s="65"/>
      <c r="BH169" s="65"/>
      <c r="BI169" s="60"/>
      <c r="BJ169" s="60"/>
      <c r="BK169" s="60"/>
      <c r="BL169" s="60"/>
      <c r="BM169" s="60"/>
      <c r="BN169" s="60"/>
      <c r="BO169" s="60"/>
      <c r="BP169" s="60"/>
      <c r="BQ169" s="60"/>
      <c r="BR169" s="60"/>
      <c r="BS169" s="60"/>
      <c r="BT169" s="60"/>
      <c r="BU169" s="60"/>
      <c r="BV169" s="60"/>
      <c r="BW169" s="60"/>
      <c r="BX169" s="60"/>
      <c r="BY169" s="66"/>
      <c r="BZ169" s="66"/>
      <c r="CA169" s="66"/>
      <c r="CB169" s="66"/>
      <c r="CC169" s="66"/>
      <c r="CD169" s="66"/>
      <c r="CE169" s="66"/>
      <c r="CF169" s="66"/>
    </row>
    <row r="170" spans="1:84">
      <c r="A170" s="32">
        <v>35000</v>
      </c>
      <c r="B170" s="30" t="s">
        <v>537</v>
      </c>
      <c r="C170" s="95">
        <v>217231876.49995601</v>
      </c>
      <c r="D170" s="90">
        <v>1.3369666956977492E-3</v>
      </c>
      <c r="E170" s="59"/>
      <c r="F170" s="60"/>
      <c r="G170" s="60"/>
      <c r="H170" s="60"/>
      <c r="I170" s="60"/>
      <c r="J170" s="60"/>
      <c r="K170" s="60"/>
      <c r="L170" s="60"/>
      <c r="M170" s="60"/>
      <c r="N170" s="60"/>
      <c r="O170" s="60"/>
      <c r="P170" s="60"/>
      <c r="Q170" s="60"/>
      <c r="R170" s="60"/>
      <c r="S170" s="60"/>
      <c r="T170" s="60"/>
      <c r="U170" s="60"/>
      <c r="V170" s="60"/>
      <c r="W170" s="60"/>
      <c r="X170" s="60"/>
      <c r="Y170" s="60"/>
      <c r="Z170" s="60"/>
      <c r="AA170" s="60"/>
      <c r="AB170" s="60"/>
      <c r="AC170" s="60"/>
      <c r="AD170" s="60"/>
      <c r="AE170" s="60"/>
      <c r="AF170" s="60"/>
      <c r="AG170" s="60"/>
      <c r="AH170" s="60"/>
      <c r="AI170" s="60"/>
      <c r="AJ170" s="60"/>
      <c r="AK170" s="60"/>
      <c r="AL170" s="60"/>
      <c r="AM170" s="60"/>
      <c r="AN170" s="60"/>
      <c r="AO170" s="60"/>
      <c r="AP170" s="60"/>
      <c r="AQ170" s="60"/>
      <c r="AR170" s="60"/>
      <c r="AS170" s="60"/>
      <c r="AT170" s="60"/>
      <c r="AU170" s="61"/>
      <c r="AV170" s="61"/>
      <c r="AW170" s="61"/>
      <c r="AX170" s="61"/>
      <c r="AY170" s="61"/>
      <c r="AZ170" s="61"/>
      <c r="BA170" s="61"/>
      <c r="BB170" s="61"/>
      <c r="BC170" s="62"/>
      <c r="BD170" s="63"/>
      <c r="BE170" s="64"/>
      <c r="BF170" s="64"/>
      <c r="BG170" s="65"/>
      <c r="BH170" s="65"/>
      <c r="BI170" s="60"/>
      <c r="BJ170" s="60"/>
      <c r="BK170" s="60"/>
      <c r="BL170" s="60"/>
      <c r="BM170" s="60"/>
      <c r="BN170" s="60"/>
      <c r="BO170" s="60"/>
      <c r="BP170" s="60"/>
      <c r="BQ170" s="60"/>
      <c r="BR170" s="60"/>
      <c r="BS170" s="60"/>
      <c r="BT170" s="60"/>
      <c r="BU170" s="60"/>
      <c r="BV170" s="60"/>
      <c r="BW170" s="60"/>
      <c r="BX170" s="60"/>
      <c r="BY170" s="66"/>
      <c r="BZ170" s="66"/>
      <c r="CA170" s="66"/>
      <c r="CB170" s="66"/>
      <c r="CC170" s="66"/>
      <c r="CD170" s="66"/>
      <c r="CE170" s="66"/>
      <c r="CF170" s="66"/>
    </row>
    <row r="171" spans="1:84">
      <c r="A171" s="32">
        <v>35005</v>
      </c>
      <c r="B171" s="30" t="s">
        <v>538</v>
      </c>
      <c r="C171" s="95">
        <v>97505638.400307998</v>
      </c>
      <c r="D171" s="90">
        <v>6.0010433682363264E-4</v>
      </c>
      <c r="E171" s="59"/>
      <c r="F171" s="60"/>
      <c r="G171" s="60"/>
      <c r="H171" s="60"/>
      <c r="I171" s="60"/>
      <c r="J171" s="60"/>
      <c r="K171" s="60"/>
      <c r="L171" s="60"/>
      <c r="M171" s="60"/>
      <c r="N171" s="60"/>
      <c r="O171" s="60"/>
      <c r="P171" s="60"/>
      <c r="Q171" s="60"/>
      <c r="R171" s="60"/>
      <c r="S171" s="60"/>
      <c r="T171" s="60"/>
      <c r="U171" s="60"/>
      <c r="V171" s="60"/>
      <c r="W171" s="60"/>
      <c r="X171" s="60"/>
      <c r="Y171" s="60"/>
      <c r="Z171" s="60"/>
      <c r="AA171" s="60"/>
      <c r="AB171" s="60"/>
      <c r="AC171" s="60"/>
      <c r="AD171" s="60"/>
      <c r="AE171" s="60"/>
      <c r="AF171" s="60"/>
      <c r="AG171" s="60"/>
      <c r="AH171" s="60"/>
      <c r="AI171" s="60"/>
      <c r="AJ171" s="60"/>
      <c r="AK171" s="60"/>
      <c r="AL171" s="60"/>
      <c r="AM171" s="60"/>
      <c r="AN171" s="60"/>
      <c r="AO171" s="60"/>
      <c r="AP171" s="60"/>
      <c r="AQ171" s="60"/>
      <c r="AR171" s="60"/>
      <c r="AS171" s="60"/>
      <c r="AT171" s="60"/>
      <c r="AU171" s="61"/>
      <c r="AV171" s="61"/>
      <c r="AW171" s="61"/>
      <c r="AX171" s="61"/>
      <c r="AY171" s="61"/>
      <c r="AZ171" s="61"/>
      <c r="BA171" s="61"/>
      <c r="BB171" s="61"/>
      <c r="BC171" s="62"/>
      <c r="BD171" s="63"/>
      <c r="BE171" s="64"/>
      <c r="BF171" s="64"/>
      <c r="BG171" s="65"/>
      <c r="BH171" s="65"/>
      <c r="BI171" s="60"/>
      <c r="BJ171" s="60"/>
      <c r="BK171" s="60"/>
      <c r="BL171" s="60"/>
      <c r="BM171" s="60"/>
      <c r="BN171" s="60"/>
      <c r="BO171" s="60"/>
      <c r="BP171" s="60"/>
      <c r="BQ171" s="60"/>
      <c r="BR171" s="60"/>
      <c r="BS171" s="60"/>
      <c r="BT171" s="60"/>
      <c r="BU171" s="60"/>
      <c r="BV171" s="60"/>
      <c r="BW171" s="60"/>
      <c r="BX171" s="60"/>
      <c r="BY171" s="66"/>
      <c r="BZ171" s="66"/>
      <c r="CA171" s="66"/>
      <c r="CB171" s="66"/>
      <c r="CC171" s="66"/>
      <c r="CD171" s="66"/>
      <c r="CE171" s="66"/>
      <c r="CF171" s="66"/>
    </row>
    <row r="172" spans="1:84">
      <c r="A172" s="32">
        <v>35100</v>
      </c>
      <c r="B172" s="30" t="s">
        <v>539</v>
      </c>
      <c r="C172" s="95">
        <v>1960326153.21946</v>
      </c>
      <c r="D172" s="90">
        <v>1.2064945632231981E-2</v>
      </c>
      <c r="E172" s="59"/>
      <c r="F172" s="60"/>
      <c r="G172" s="60"/>
      <c r="H172" s="60"/>
      <c r="I172" s="60"/>
      <c r="J172" s="60"/>
      <c r="K172" s="60"/>
      <c r="L172" s="60"/>
      <c r="M172" s="60"/>
      <c r="N172" s="60"/>
      <c r="O172" s="60"/>
      <c r="P172" s="60"/>
      <c r="Q172" s="60"/>
      <c r="R172" s="60"/>
      <c r="S172" s="60"/>
      <c r="T172" s="60"/>
      <c r="U172" s="60"/>
      <c r="V172" s="60"/>
      <c r="W172" s="60"/>
      <c r="X172" s="60"/>
      <c r="Y172" s="60"/>
      <c r="Z172" s="60"/>
      <c r="AA172" s="60"/>
      <c r="AB172" s="60"/>
      <c r="AC172" s="60"/>
      <c r="AD172" s="60"/>
      <c r="AE172" s="60"/>
      <c r="AF172" s="60"/>
      <c r="AG172" s="60"/>
      <c r="AH172" s="60"/>
      <c r="AI172" s="60"/>
      <c r="AJ172" s="60"/>
      <c r="AK172" s="60"/>
      <c r="AL172" s="60"/>
      <c r="AM172" s="60"/>
      <c r="AN172" s="60"/>
      <c r="AO172" s="60"/>
      <c r="AP172" s="60"/>
      <c r="AQ172" s="60"/>
      <c r="AR172" s="60"/>
      <c r="AS172" s="60"/>
      <c r="AT172" s="60"/>
      <c r="AU172" s="61"/>
      <c r="AV172" s="61"/>
      <c r="AW172" s="61"/>
      <c r="AX172" s="61"/>
      <c r="AY172" s="61"/>
      <c r="AZ172" s="61"/>
      <c r="BA172" s="61"/>
      <c r="BB172" s="61"/>
      <c r="BC172" s="62"/>
      <c r="BD172" s="63"/>
      <c r="BE172" s="64"/>
      <c r="BF172" s="64"/>
      <c r="BG172" s="65"/>
      <c r="BH172" s="65"/>
      <c r="BI172" s="60"/>
      <c r="BJ172" s="60"/>
      <c r="BK172" s="60"/>
      <c r="BL172" s="60"/>
      <c r="BM172" s="60"/>
      <c r="BN172" s="60"/>
      <c r="BO172" s="60"/>
      <c r="BP172" s="60"/>
      <c r="BQ172" s="60"/>
      <c r="BR172" s="60"/>
      <c r="BS172" s="60"/>
      <c r="BT172" s="60"/>
      <c r="BU172" s="60"/>
      <c r="BV172" s="60"/>
      <c r="BW172" s="60"/>
      <c r="BX172" s="60"/>
      <c r="BY172" s="66"/>
      <c r="BZ172" s="66"/>
      <c r="CA172" s="66"/>
      <c r="CB172" s="66"/>
      <c r="CC172" s="66"/>
      <c r="CD172" s="66"/>
      <c r="CE172" s="66"/>
      <c r="CF172" s="66"/>
    </row>
    <row r="173" spans="1:84">
      <c r="A173" s="32">
        <v>35105</v>
      </c>
      <c r="B173" s="30" t="s">
        <v>540</v>
      </c>
      <c r="C173" s="95">
        <v>164191349.96103701</v>
      </c>
      <c r="D173" s="90">
        <v>1.0105255736701463E-3</v>
      </c>
      <c r="E173" s="59"/>
      <c r="F173" s="60"/>
      <c r="G173" s="60"/>
      <c r="H173" s="60"/>
      <c r="I173" s="60"/>
      <c r="J173" s="60"/>
      <c r="K173" s="60"/>
      <c r="L173" s="60"/>
      <c r="M173" s="60"/>
      <c r="N173" s="60"/>
      <c r="O173" s="60"/>
      <c r="P173" s="60"/>
      <c r="Q173" s="60"/>
      <c r="R173" s="60"/>
      <c r="S173" s="60"/>
      <c r="T173" s="60"/>
      <c r="U173" s="60"/>
      <c r="V173" s="60"/>
      <c r="W173" s="60"/>
      <c r="X173" s="60"/>
      <c r="Y173" s="60"/>
      <c r="Z173" s="60"/>
      <c r="AA173" s="60"/>
      <c r="AB173" s="60"/>
      <c r="AC173" s="60"/>
      <c r="AD173" s="60"/>
      <c r="AE173" s="60"/>
      <c r="AF173" s="60"/>
      <c r="AG173" s="60"/>
      <c r="AH173" s="60"/>
      <c r="AI173" s="60"/>
      <c r="AJ173" s="60"/>
      <c r="AK173" s="60"/>
      <c r="AL173" s="60"/>
      <c r="AM173" s="60"/>
      <c r="AN173" s="60"/>
      <c r="AO173" s="60"/>
      <c r="AP173" s="60"/>
      <c r="AQ173" s="60"/>
      <c r="AR173" s="60"/>
      <c r="AS173" s="60"/>
      <c r="AT173" s="60"/>
      <c r="AU173" s="61"/>
      <c r="AV173" s="61"/>
      <c r="AW173" s="61"/>
      <c r="AX173" s="61"/>
      <c r="AY173" s="61"/>
      <c r="AZ173" s="61"/>
      <c r="BA173" s="61"/>
      <c r="BB173" s="61"/>
      <c r="BC173" s="62"/>
      <c r="BD173" s="63"/>
      <c r="BE173" s="64"/>
      <c r="BF173" s="64"/>
      <c r="BG173" s="65"/>
      <c r="BH173" s="65"/>
      <c r="BI173" s="60"/>
      <c r="BJ173" s="60"/>
      <c r="BK173" s="60"/>
      <c r="BL173" s="60"/>
      <c r="BM173" s="60"/>
      <c r="BN173" s="60"/>
      <c r="BO173" s="60"/>
      <c r="BP173" s="60"/>
      <c r="BQ173" s="60"/>
      <c r="BR173" s="60"/>
      <c r="BS173" s="60"/>
      <c r="BT173" s="60"/>
      <c r="BU173" s="60"/>
      <c r="BV173" s="60"/>
      <c r="BW173" s="60"/>
      <c r="BX173" s="60"/>
      <c r="BY173" s="66"/>
      <c r="BZ173" s="66"/>
      <c r="CA173" s="66"/>
      <c r="CB173" s="66"/>
      <c r="CC173" s="66"/>
      <c r="CD173" s="66"/>
      <c r="CE173" s="66"/>
      <c r="CF173" s="66"/>
    </row>
    <row r="174" spans="1:84">
      <c r="A174" s="32">
        <v>35106</v>
      </c>
      <c r="B174" s="30" t="s">
        <v>541</v>
      </c>
      <c r="C174" s="95">
        <v>42877907.051986001</v>
      </c>
      <c r="D174" s="90">
        <v>2.6389466699534104E-4</v>
      </c>
      <c r="E174" s="59"/>
      <c r="F174" s="60"/>
      <c r="G174" s="60"/>
      <c r="H174" s="60"/>
      <c r="I174" s="60"/>
      <c r="J174" s="60"/>
      <c r="K174" s="60"/>
      <c r="L174" s="60"/>
      <c r="M174" s="60"/>
      <c r="N174" s="60"/>
      <c r="O174" s="60"/>
      <c r="P174" s="60"/>
      <c r="Q174" s="60"/>
      <c r="R174" s="60"/>
      <c r="S174" s="60"/>
      <c r="T174" s="60"/>
      <c r="U174" s="60"/>
      <c r="V174" s="60"/>
      <c r="W174" s="60"/>
      <c r="X174" s="60"/>
      <c r="Y174" s="60"/>
      <c r="Z174" s="60"/>
      <c r="AA174" s="60"/>
      <c r="AB174" s="60"/>
      <c r="AC174" s="60"/>
      <c r="AD174" s="60"/>
      <c r="AE174" s="60"/>
      <c r="AF174" s="60"/>
      <c r="AG174" s="60"/>
      <c r="AH174" s="60"/>
      <c r="AI174" s="60"/>
      <c r="AJ174" s="60"/>
      <c r="AK174" s="60"/>
      <c r="AL174" s="60"/>
      <c r="AM174" s="60"/>
      <c r="AN174" s="60"/>
      <c r="AO174" s="60"/>
      <c r="AP174" s="60"/>
      <c r="AQ174" s="60"/>
      <c r="AR174" s="60"/>
      <c r="AS174" s="60"/>
      <c r="AT174" s="60"/>
      <c r="AU174" s="61"/>
      <c r="AV174" s="61"/>
      <c r="AW174" s="61"/>
      <c r="AX174" s="61"/>
      <c r="AY174" s="61"/>
      <c r="AZ174" s="61"/>
      <c r="BA174" s="61"/>
      <c r="BB174" s="61"/>
      <c r="BC174" s="62"/>
      <c r="BD174" s="63"/>
      <c r="BE174" s="64"/>
      <c r="BF174" s="64"/>
      <c r="BG174" s="65"/>
      <c r="BH174" s="65"/>
      <c r="BI174" s="60"/>
      <c r="BJ174" s="60"/>
      <c r="BK174" s="60"/>
      <c r="BL174" s="60"/>
      <c r="BM174" s="60"/>
      <c r="BN174" s="60"/>
      <c r="BO174" s="60"/>
      <c r="BP174" s="60"/>
      <c r="BQ174" s="60"/>
      <c r="BR174" s="60"/>
      <c r="BS174" s="60"/>
      <c r="BT174" s="60"/>
      <c r="BU174" s="60"/>
      <c r="BV174" s="60"/>
      <c r="BW174" s="60"/>
      <c r="BX174" s="60"/>
      <c r="BY174" s="66"/>
      <c r="BZ174" s="66"/>
      <c r="CA174" s="66"/>
      <c r="CB174" s="66"/>
      <c r="CC174" s="66"/>
      <c r="CD174" s="66"/>
      <c r="CE174" s="66"/>
      <c r="CF174" s="66"/>
    </row>
    <row r="175" spans="1:84">
      <c r="A175" s="32">
        <v>35200</v>
      </c>
      <c r="B175" s="30" t="s">
        <v>542</v>
      </c>
      <c r="C175" s="95">
        <v>80226394.521195993</v>
      </c>
      <c r="D175" s="90">
        <v>4.9375818742130662E-4</v>
      </c>
      <c r="E175" s="59"/>
      <c r="F175" s="60"/>
      <c r="G175" s="60"/>
      <c r="H175" s="60"/>
      <c r="I175" s="60"/>
      <c r="J175" s="60"/>
      <c r="K175" s="60"/>
      <c r="L175" s="60"/>
      <c r="M175" s="60"/>
      <c r="N175" s="60"/>
      <c r="O175" s="60"/>
      <c r="P175" s="60"/>
      <c r="Q175" s="60"/>
      <c r="R175" s="60"/>
      <c r="S175" s="60"/>
      <c r="T175" s="60"/>
      <c r="U175" s="60"/>
      <c r="V175" s="60"/>
      <c r="W175" s="60"/>
      <c r="X175" s="60"/>
      <c r="Y175" s="60"/>
      <c r="Z175" s="60"/>
      <c r="AA175" s="60"/>
      <c r="AB175" s="60"/>
      <c r="AC175" s="60"/>
      <c r="AD175" s="60"/>
      <c r="AE175" s="60"/>
      <c r="AF175" s="60"/>
      <c r="AG175" s="60"/>
      <c r="AH175" s="60"/>
      <c r="AI175" s="60"/>
      <c r="AJ175" s="60"/>
      <c r="AK175" s="60"/>
      <c r="AL175" s="60"/>
      <c r="AM175" s="60"/>
      <c r="AN175" s="60"/>
      <c r="AO175" s="60"/>
      <c r="AP175" s="60"/>
      <c r="AQ175" s="60"/>
      <c r="AR175" s="60"/>
      <c r="AS175" s="60"/>
      <c r="AT175" s="60"/>
      <c r="AU175" s="61"/>
      <c r="AV175" s="61"/>
      <c r="AW175" s="61"/>
      <c r="AX175" s="61"/>
      <c r="AY175" s="61"/>
      <c r="AZ175" s="61"/>
      <c r="BA175" s="61"/>
      <c r="BB175" s="61"/>
      <c r="BC175" s="62"/>
      <c r="BD175" s="63"/>
      <c r="BE175" s="64"/>
      <c r="BF175" s="64"/>
      <c r="BG175" s="65"/>
      <c r="BH175" s="65"/>
      <c r="BI175" s="60"/>
      <c r="BJ175" s="60"/>
      <c r="BK175" s="60"/>
      <c r="BL175" s="60"/>
      <c r="BM175" s="60"/>
      <c r="BN175" s="60"/>
      <c r="BO175" s="60"/>
      <c r="BP175" s="60"/>
      <c r="BQ175" s="60"/>
      <c r="BR175" s="60"/>
      <c r="BS175" s="60"/>
      <c r="BT175" s="60"/>
      <c r="BU175" s="60"/>
      <c r="BV175" s="60"/>
      <c r="BW175" s="60"/>
      <c r="BX175" s="60"/>
      <c r="BY175" s="66"/>
      <c r="BZ175" s="66"/>
      <c r="CA175" s="66"/>
      <c r="CB175" s="66"/>
      <c r="CC175" s="66"/>
      <c r="CD175" s="66"/>
      <c r="CE175" s="66"/>
      <c r="CF175" s="66"/>
    </row>
    <row r="176" spans="1:84">
      <c r="A176" s="32">
        <v>35300</v>
      </c>
      <c r="B176" s="30" t="s">
        <v>543</v>
      </c>
      <c r="C176" s="95">
        <v>603719601.21251297</v>
      </c>
      <c r="D176" s="90">
        <v>3.715628725240146E-3</v>
      </c>
      <c r="E176" s="59"/>
      <c r="F176" s="60"/>
      <c r="G176" s="60"/>
      <c r="H176" s="60"/>
      <c r="I176" s="60"/>
      <c r="J176" s="60"/>
      <c r="K176" s="60"/>
      <c r="L176" s="60"/>
      <c r="M176" s="60"/>
      <c r="N176" s="60"/>
      <c r="O176" s="60"/>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1"/>
      <c r="AV176" s="61"/>
      <c r="AW176" s="61"/>
      <c r="AX176" s="61"/>
      <c r="AY176" s="61"/>
      <c r="AZ176" s="61"/>
      <c r="BA176" s="61"/>
      <c r="BB176" s="61"/>
      <c r="BC176" s="62"/>
      <c r="BD176" s="63"/>
      <c r="BE176" s="64"/>
      <c r="BF176" s="64"/>
      <c r="BG176" s="65"/>
      <c r="BH176" s="65"/>
      <c r="BI176" s="60"/>
      <c r="BJ176" s="60"/>
      <c r="BK176" s="60"/>
      <c r="BL176" s="60"/>
      <c r="BM176" s="60"/>
      <c r="BN176" s="60"/>
      <c r="BO176" s="60"/>
      <c r="BP176" s="60"/>
      <c r="BQ176" s="60"/>
      <c r="BR176" s="60"/>
      <c r="BS176" s="60"/>
      <c r="BT176" s="60"/>
      <c r="BU176" s="60"/>
      <c r="BV176" s="60"/>
      <c r="BW176" s="60"/>
      <c r="BX176" s="60"/>
      <c r="BY176" s="66"/>
      <c r="BZ176" s="66"/>
      <c r="CA176" s="66"/>
      <c r="CB176" s="66"/>
      <c r="CC176" s="66"/>
      <c r="CD176" s="66"/>
      <c r="CE176" s="66"/>
      <c r="CF176" s="66"/>
    </row>
    <row r="177" spans="1:84">
      <c r="A177" s="32">
        <v>35305</v>
      </c>
      <c r="B177" s="30" t="s">
        <v>544</v>
      </c>
      <c r="C177" s="95">
        <v>204248491.00702</v>
      </c>
      <c r="D177" s="90">
        <v>1.2570596660244856E-3</v>
      </c>
      <c r="E177" s="59"/>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c r="AN177" s="60"/>
      <c r="AO177" s="60"/>
      <c r="AP177" s="60"/>
      <c r="AQ177" s="60"/>
      <c r="AR177" s="60"/>
      <c r="AS177" s="60"/>
      <c r="AT177" s="60"/>
      <c r="AU177" s="61"/>
      <c r="AV177" s="61"/>
      <c r="AW177" s="61"/>
      <c r="AX177" s="61"/>
      <c r="AY177" s="61"/>
      <c r="AZ177" s="61"/>
      <c r="BA177" s="61"/>
      <c r="BB177" s="61"/>
      <c r="BC177" s="62"/>
      <c r="BD177" s="63"/>
      <c r="BE177" s="64"/>
      <c r="BF177" s="64"/>
      <c r="BG177" s="65"/>
      <c r="BH177" s="65"/>
      <c r="BI177" s="60"/>
      <c r="BJ177" s="60"/>
      <c r="BK177" s="60"/>
      <c r="BL177" s="60"/>
      <c r="BM177" s="60"/>
      <c r="BN177" s="60"/>
      <c r="BO177" s="60"/>
      <c r="BP177" s="60"/>
      <c r="BQ177" s="60"/>
      <c r="BR177" s="60"/>
      <c r="BS177" s="60"/>
      <c r="BT177" s="60"/>
      <c r="BU177" s="60"/>
      <c r="BV177" s="60"/>
      <c r="BW177" s="60"/>
      <c r="BX177" s="60"/>
      <c r="BY177" s="66"/>
      <c r="BZ177" s="66"/>
      <c r="CA177" s="66"/>
      <c r="CB177" s="66"/>
      <c r="CC177" s="66"/>
      <c r="CD177" s="66"/>
      <c r="CE177" s="66"/>
      <c r="CF177" s="66"/>
    </row>
    <row r="178" spans="1:84">
      <c r="A178" s="32">
        <v>35400</v>
      </c>
      <c r="B178" s="30" t="s">
        <v>545</v>
      </c>
      <c r="C178" s="95">
        <v>428689727.40499699</v>
      </c>
      <c r="D178" s="90">
        <v>2.6383968023603742E-3</v>
      </c>
      <c r="E178" s="59"/>
      <c r="F178" s="60"/>
      <c r="G178" s="60"/>
      <c r="H178" s="60"/>
      <c r="I178" s="60"/>
      <c r="J178" s="60"/>
      <c r="K178" s="60"/>
      <c r="L178" s="60"/>
      <c r="M178" s="60"/>
      <c r="N178" s="60"/>
      <c r="O178" s="60"/>
      <c r="P178" s="60"/>
      <c r="Q178" s="60"/>
      <c r="R178" s="60"/>
      <c r="S178" s="60"/>
      <c r="T178" s="60"/>
      <c r="U178" s="60"/>
      <c r="V178" s="60"/>
      <c r="W178" s="60"/>
      <c r="X178" s="60"/>
      <c r="Y178" s="60"/>
      <c r="Z178" s="60"/>
      <c r="AA178" s="60"/>
      <c r="AB178" s="60"/>
      <c r="AC178" s="60"/>
      <c r="AD178" s="60"/>
      <c r="AE178" s="60"/>
      <c r="AF178" s="60"/>
      <c r="AG178" s="60"/>
      <c r="AH178" s="60"/>
      <c r="AI178" s="60"/>
      <c r="AJ178" s="60"/>
      <c r="AK178" s="60"/>
      <c r="AL178" s="60"/>
      <c r="AM178" s="60"/>
      <c r="AN178" s="60"/>
      <c r="AO178" s="60"/>
      <c r="AP178" s="60"/>
      <c r="AQ178" s="60"/>
      <c r="AR178" s="60"/>
      <c r="AS178" s="60"/>
      <c r="AT178" s="60"/>
      <c r="AU178" s="61"/>
      <c r="AV178" s="61"/>
      <c r="AW178" s="61"/>
      <c r="AX178" s="61"/>
      <c r="AY178" s="61"/>
      <c r="AZ178" s="61"/>
      <c r="BA178" s="61"/>
      <c r="BB178" s="61"/>
      <c r="BC178" s="62"/>
      <c r="BD178" s="63"/>
      <c r="BE178" s="64"/>
      <c r="BF178" s="64"/>
      <c r="BG178" s="65"/>
      <c r="BH178" s="65"/>
      <c r="BI178" s="60"/>
      <c r="BJ178" s="60"/>
      <c r="BK178" s="60"/>
      <c r="BL178" s="60"/>
      <c r="BM178" s="60"/>
      <c r="BN178" s="60"/>
      <c r="BO178" s="60"/>
      <c r="BP178" s="60"/>
      <c r="BQ178" s="60"/>
      <c r="BR178" s="60"/>
      <c r="BS178" s="60"/>
      <c r="BT178" s="60"/>
      <c r="BU178" s="60"/>
      <c r="BV178" s="60"/>
      <c r="BW178" s="60"/>
      <c r="BX178" s="60"/>
      <c r="BY178" s="66"/>
      <c r="BZ178" s="66"/>
      <c r="CA178" s="66"/>
      <c r="CB178" s="66"/>
      <c r="CC178" s="66"/>
      <c r="CD178" s="66"/>
      <c r="CE178" s="66"/>
      <c r="CF178" s="66"/>
    </row>
    <row r="179" spans="1:84">
      <c r="A179" s="32">
        <v>35401</v>
      </c>
      <c r="B179" s="30" t="s">
        <v>546</v>
      </c>
      <c r="C179" s="95">
        <v>4558918.3075449998</v>
      </c>
      <c r="D179" s="90">
        <v>2.8058137893016119E-5</v>
      </c>
      <c r="E179" s="59"/>
      <c r="F179" s="60"/>
      <c r="G179" s="60"/>
      <c r="H179" s="60"/>
      <c r="I179" s="60"/>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1"/>
      <c r="AV179" s="61"/>
      <c r="AW179" s="61"/>
      <c r="AX179" s="61"/>
      <c r="AY179" s="61"/>
      <c r="AZ179" s="61"/>
      <c r="BA179" s="61"/>
      <c r="BB179" s="61"/>
      <c r="BC179" s="62"/>
      <c r="BD179" s="63"/>
      <c r="BE179" s="64"/>
      <c r="BF179" s="64"/>
      <c r="BG179" s="65"/>
      <c r="BH179" s="65"/>
      <c r="BI179" s="60"/>
      <c r="BJ179" s="60"/>
      <c r="BK179" s="60"/>
      <c r="BL179" s="60"/>
      <c r="BM179" s="60"/>
      <c r="BN179" s="60"/>
      <c r="BO179" s="60"/>
      <c r="BP179" s="60"/>
      <c r="BQ179" s="60"/>
      <c r="BR179" s="60"/>
      <c r="BS179" s="60"/>
      <c r="BT179" s="60"/>
      <c r="BU179" s="60"/>
      <c r="BV179" s="60"/>
      <c r="BW179" s="60"/>
      <c r="BX179" s="60"/>
      <c r="BY179" s="66"/>
      <c r="BZ179" s="66"/>
      <c r="CA179" s="66"/>
      <c r="CB179" s="66"/>
      <c r="CC179" s="66"/>
      <c r="CD179" s="66"/>
      <c r="CE179" s="66"/>
      <c r="CF179" s="66"/>
    </row>
    <row r="180" spans="1:84">
      <c r="A180" s="32">
        <v>35405</v>
      </c>
      <c r="B180" s="30" t="s">
        <v>547</v>
      </c>
      <c r="C180" s="95">
        <v>141600668.53219</v>
      </c>
      <c r="D180" s="90">
        <v>8.7148986127785278E-4</v>
      </c>
      <c r="E180" s="59"/>
      <c r="F180" s="60"/>
      <c r="G180" s="60"/>
      <c r="H180" s="60"/>
      <c r="I180" s="60"/>
      <c r="J180" s="60"/>
      <c r="K180" s="60"/>
      <c r="L180" s="60"/>
      <c r="M180" s="60"/>
      <c r="N180" s="60"/>
      <c r="O180" s="60"/>
      <c r="P180" s="60"/>
      <c r="Q180" s="60"/>
      <c r="R180" s="60"/>
      <c r="S180" s="60"/>
      <c r="T180" s="60"/>
      <c r="U180" s="60"/>
      <c r="V180" s="60"/>
      <c r="W180" s="60"/>
      <c r="X180" s="60"/>
      <c r="Y180" s="60"/>
      <c r="Z180" s="60"/>
      <c r="AA180" s="60"/>
      <c r="AB180" s="60"/>
      <c r="AC180" s="60"/>
      <c r="AD180" s="60"/>
      <c r="AE180" s="60"/>
      <c r="AF180" s="60"/>
      <c r="AG180" s="60"/>
      <c r="AH180" s="60"/>
      <c r="AI180" s="60"/>
      <c r="AJ180" s="60"/>
      <c r="AK180" s="60"/>
      <c r="AL180" s="60"/>
      <c r="AM180" s="60"/>
      <c r="AN180" s="60"/>
      <c r="AO180" s="60"/>
      <c r="AP180" s="60"/>
      <c r="AQ180" s="60"/>
      <c r="AR180" s="60"/>
      <c r="AS180" s="60"/>
      <c r="AT180" s="60"/>
      <c r="AU180" s="61"/>
      <c r="AV180" s="61"/>
      <c r="AW180" s="61"/>
      <c r="AX180" s="61"/>
      <c r="AY180" s="61"/>
      <c r="AZ180" s="61"/>
      <c r="BA180" s="61"/>
      <c r="BB180" s="61"/>
      <c r="BC180" s="62"/>
      <c r="BD180" s="63"/>
      <c r="BE180" s="64"/>
      <c r="BF180" s="64"/>
      <c r="BG180" s="65"/>
      <c r="BH180" s="65"/>
      <c r="BI180" s="60"/>
      <c r="BJ180" s="60"/>
      <c r="BK180" s="60"/>
      <c r="BL180" s="60"/>
      <c r="BM180" s="60"/>
      <c r="BN180" s="60"/>
      <c r="BO180" s="60"/>
      <c r="BP180" s="60"/>
      <c r="BQ180" s="60"/>
      <c r="BR180" s="60"/>
      <c r="BS180" s="60"/>
      <c r="BT180" s="60"/>
      <c r="BU180" s="60"/>
      <c r="BV180" s="60"/>
      <c r="BW180" s="60"/>
      <c r="BX180" s="60"/>
      <c r="BY180" s="66"/>
      <c r="BZ180" s="66"/>
      <c r="CA180" s="66"/>
      <c r="CB180" s="66"/>
      <c r="CC180" s="66"/>
      <c r="CD180" s="66"/>
      <c r="CE180" s="66"/>
      <c r="CF180" s="66"/>
    </row>
    <row r="181" spans="1:84">
      <c r="A181" s="32">
        <v>35500</v>
      </c>
      <c r="B181" s="30" t="s">
        <v>548</v>
      </c>
      <c r="C181" s="95">
        <v>595650605.48542905</v>
      </c>
      <c r="D181" s="90">
        <v>3.6659676040057547E-3</v>
      </c>
      <c r="E181" s="59"/>
      <c r="F181" s="60"/>
      <c r="G181" s="60"/>
      <c r="H181" s="60"/>
      <c r="I181" s="60"/>
      <c r="J181" s="60"/>
      <c r="K181" s="60"/>
      <c r="L181" s="60"/>
      <c r="M181" s="60"/>
      <c r="N181" s="60"/>
      <c r="O181" s="60"/>
      <c r="P181" s="60"/>
      <c r="Q181" s="60"/>
      <c r="R181" s="60"/>
      <c r="S181" s="60"/>
      <c r="T181" s="60"/>
      <c r="U181" s="60"/>
      <c r="V181" s="60"/>
      <c r="W181" s="60"/>
      <c r="X181" s="60"/>
      <c r="Y181" s="60"/>
      <c r="Z181" s="60"/>
      <c r="AA181" s="60"/>
      <c r="AB181" s="60"/>
      <c r="AC181" s="60"/>
      <c r="AD181" s="60"/>
      <c r="AE181" s="60"/>
      <c r="AF181" s="60"/>
      <c r="AG181" s="60"/>
      <c r="AH181" s="60"/>
      <c r="AI181" s="60"/>
      <c r="AJ181" s="60"/>
      <c r="AK181" s="60"/>
      <c r="AL181" s="60"/>
      <c r="AM181" s="60"/>
      <c r="AN181" s="60"/>
      <c r="AO181" s="60"/>
      <c r="AP181" s="60"/>
      <c r="AQ181" s="60"/>
      <c r="AR181" s="60"/>
      <c r="AS181" s="60"/>
      <c r="AT181" s="60"/>
      <c r="AU181" s="61"/>
      <c r="AV181" s="61"/>
      <c r="AW181" s="61"/>
      <c r="AX181" s="61"/>
      <c r="AY181" s="61"/>
      <c r="AZ181" s="61"/>
      <c r="BA181" s="61"/>
      <c r="BB181" s="61"/>
      <c r="BC181" s="62"/>
      <c r="BD181" s="63"/>
      <c r="BE181" s="64"/>
      <c r="BF181" s="64"/>
      <c r="BG181" s="65"/>
      <c r="BH181" s="65"/>
      <c r="BI181" s="60"/>
      <c r="BJ181" s="60"/>
      <c r="BK181" s="60"/>
      <c r="BL181" s="60"/>
      <c r="BM181" s="60"/>
      <c r="BN181" s="60"/>
      <c r="BO181" s="60"/>
      <c r="BP181" s="60"/>
      <c r="BQ181" s="60"/>
      <c r="BR181" s="60"/>
      <c r="BS181" s="60"/>
      <c r="BT181" s="60"/>
      <c r="BU181" s="60"/>
      <c r="BV181" s="60"/>
      <c r="BW181" s="60"/>
      <c r="BX181" s="60"/>
      <c r="BY181" s="66"/>
      <c r="BZ181" s="66"/>
      <c r="CA181" s="66"/>
      <c r="CB181" s="66"/>
      <c r="CC181" s="66"/>
      <c r="CD181" s="66"/>
      <c r="CE181" s="66"/>
      <c r="CF181" s="66"/>
    </row>
    <row r="182" spans="1:84">
      <c r="A182" s="32">
        <v>35600</v>
      </c>
      <c r="B182" s="30" t="s">
        <v>549</v>
      </c>
      <c r="C182" s="95">
        <v>251120704.39622599</v>
      </c>
      <c r="D182" s="90">
        <v>1.5455375324623754E-3</v>
      </c>
      <c r="E182" s="59"/>
      <c r="F182" s="60"/>
      <c r="G182" s="60"/>
      <c r="H182" s="60"/>
      <c r="I182" s="60"/>
      <c r="J182" s="60"/>
      <c r="K182" s="60"/>
      <c r="L182" s="60"/>
      <c r="M182" s="60"/>
      <c r="N182" s="60"/>
      <c r="O182" s="60"/>
      <c r="P182" s="60"/>
      <c r="Q182" s="60"/>
      <c r="R182" s="60"/>
      <c r="S182" s="60"/>
      <c r="T182" s="60"/>
      <c r="U182" s="60"/>
      <c r="V182" s="60"/>
      <c r="W182" s="60"/>
      <c r="X182" s="60"/>
      <c r="Y182" s="60"/>
      <c r="Z182" s="60"/>
      <c r="AA182" s="60"/>
      <c r="AB182" s="60"/>
      <c r="AC182" s="60"/>
      <c r="AD182" s="60"/>
      <c r="AE182" s="60"/>
      <c r="AF182" s="60"/>
      <c r="AG182" s="60"/>
      <c r="AH182" s="60"/>
      <c r="AI182" s="60"/>
      <c r="AJ182" s="60"/>
      <c r="AK182" s="60"/>
      <c r="AL182" s="60"/>
      <c r="AM182" s="60"/>
      <c r="AN182" s="60"/>
      <c r="AO182" s="60"/>
      <c r="AP182" s="60"/>
      <c r="AQ182" s="60"/>
      <c r="AR182" s="60"/>
      <c r="AS182" s="60"/>
      <c r="AT182" s="60"/>
      <c r="AU182" s="61"/>
      <c r="AV182" s="61"/>
      <c r="AW182" s="61"/>
      <c r="AX182" s="61"/>
      <c r="AY182" s="61"/>
      <c r="AZ182" s="61"/>
      <c r="BA182" s="61"/>
      <c r="BB182" s="61"/>
      <c r="BC182" s="62"/>
      <c r="BD182" s="63"/>
      <c r="BE182" s="64"/>
      <c r="BF182" s="64"/>
      <c r="BG182" s="65"/>
      <c r="BH182" s="65"/>
      <c r="BI182" s="60"/>
      <c r="BJ182" s="60"/>
      <c r="BK182" s="60"/>
      <c r="BL182" s="60"/>
      <c r="BM182" s="60"/>
      <c r="BN182" s="60"/>
      <c r="BO182" s="60"/>
      <c r="BP182" s="60"/>
      <c r="BQ182" s="60"/>
      <c r="BR182" s="60"/>
      <c r="BS182" s="60"/>
      <c r="BT182" s="60"/>
      <c r="BU182" s="60"/>
      <c r="BV182" s="60"/>
      <c r="BW182" s="60"/>
      <c r="BX182" s="60"/>
      <c r="BY182" s="66"/>
      <c r="BZ182" s="66"/>
      <c r="CA182" s="66"/>
      <c r="CB182" s="66"/>
      <c r="CC182" s="66"/>
      <c r="CD182" s="66"/>
      <c r="CE182" s="66"/>
      <c r="CF182" s="66"/>
    </row>
    <row r="183" spans="1:84">
      <c r="A183" s="32">
        <v>35700</v>
      </c>
      <c r="B183" s="30" t="s">
        <v>550</v>
      </c>
      <c r="C183" s="95">
        <v>134145758.058532</v>
      </c>
      <c r="D183" s="90">
        <v>8.2560816480090375E-4</v>
      </c>
      <c r="E183" s="59"/>
      <c r="F183" s="60"/>
      <c r="G183" s="60"/>
      <c r="H183" s="60"/>
      <c r="I183" s="60"/>
      <c r="J183" s="60"/>
      <c r="K183" s="60"/>
      <c r="L183" s="60"/>
      <c r="M183" s="60"/>
      <c r="N183" s="60"/>
      <c r="O183" s="60"/>
      <c r="P183" s="60"/>
      <c r="Q183" s="60"/>
      <c r="R183" s="60"/>
      <c r="S183" s="60"/>
      <c r="T183" s="60"/>
      <c r="U183" s="60"/>
      <c r="V183" s="60"/>
      <c r="W183" s="60"/>
      <c r="X183" s="60"/>
      <c r="Y183" s="60"/>
      <c r="Z183" s="60"/>
      <c r="AA183" s="60"/>
      <c r="AB183" s="60"/>
      <c r="AC183" s="60"/>
      <c r="AD183" s="60"/>
      <c r="AE183" s="60"/>
      <c r="AF183" s="60"/>
      <c r="AG183" s="60"/>
      <c r="AH183" s="60"/>
      <c r="AI183" s="60"/>
      <c r="AJ183" s="60"/>
      <c r="AK183" s="60"/>
      <c r="AL183" s="60"/>
      <c r="AM183" s="60"/>
      <c r="AN183" s="60"/>
      <c r="AO183" s="60"/>
      <c r="AP183" s="60"/>
      <c r="AQ183" s="60"/>
      <c r="AR183" s="60"/>
      <c r="AS183" s="60"/>
      <c r="AT183" s="60"/>
      <c r="AU183" s="61"/>
      <c r="AV183" s="61"/>
      <c r="AW183" s="61"/>
      <c r="AX183" s="61"/>
      <c r="AY183" s="61"/>
      <c r="AZ183" s="61"/>
      <c r="BA183" s="61"/>
      <c r="BB183" s="61"/>
      <c r="BC183" s="62"/>
      <c r="BD183" s="63"/>
      <c r="BE183" s="64"/>
      <c r="BF183" s="64"/>
      <c r="BG183" s="65"/>
      <c r="BH183" s="65"/>
      <c r="BI183" s="60"/>
      <c r="BJ183" s="60"/>
      <c r="BK183" s="60"/>
      <c r="BL183" s="60"/>
      <c r="BM183" s="60"/>
      <c r="BN183" s="60"/>
      <c r="BO183" s="60"/>
      <c r="BP183" s="60"/>
      <c r="BQ183" s="60"/>
      <c r="BR183" s="60"/>
      <c r="BS183" s="60"/>
      <c r="BT183" s="60"/>
      <c r="BU183" s="60"/>
      <c r="BV183" s="60"/>
      <c r="BW183" s="60"/>
      <c r="BX183" s="60"/>
      <c r="BY183" s="66"/>
      <c r="BZ183" s="66"/>
      <c r="CA183" s="66"/>
      <c r="CB183" s="66"/>
      <c r="CC183" s="66"/>
      <c r="CD183" s="66"/>
      <c r="CE183" s="66"/>
      <c r="CF183" s="66"/>
    </row>
    <row r="184" spans="1:84">
      <c r="A184" s="32">
        <v>35800</v>
      </c>
      <c r="B184" s="30" t="s">
        <v>551</v>
      </c>
      <c r="C184" s="95">
        <v>181214613.599718</v>
      </c>
      <c r="D184" s="90">
        <v>1.1152962772321697E-3</v>
      </c>
      <c r="E184" s="59"/>
      <c r="F184" s="60"/>
      <c r="G184" s="60"/>
      <c r="H184" s="60"/>
      <c r="I184" s="60"/>
      <c r="J184" s="60"/>
      <c r="K184" s="60"/>
      <c r="L184" s="60"/>
      <c r="M184" s="60"/>
      <c r="N184" s="60"/>
      <c r="O184" s="60"/>
      <c r="P184" s="60"/>
      <c r="Q184" s="60"/>
      <c r="R184" s="60"/>
      <c r="S184" s="60"/>
      <c r="T184" s="60"/>
      <c r="U184" s="60"/>
      <c r="V184" s="60"/>
      <c r="W184" s="60"/>
      <c r="X184" s="60"/>
      <c r="Y184" s="60"/>
      <c r="Z184" s="60"/>
      <c r="AA184" s="60"/>
      <c r="AB184" s="60"/>
      <c r="AC184" s="60"/>
      <c r="AD184" s="60"/>
      <c r="AE184" s="60"/>
      <c r="AF184" s="60"/>
      <c r="AG184" s="60"/>
      <c r="AH184" s="60"/>
      <c r="AI184" s="60"/>
      <c r="AJ184" s="60"/>
      <c r="AK184" s="60"/>
      <c r="AL184" s="60"/>
      <c r="AM184" s="60"/>
      <c r="AN184" s="60"/>
      <c r="AO184" s="60"/>
      <c r="AP184" s="60"/>
      <c r="AQ184" s="60"/>
      <c r="AR184" s="60"/>
      <c r="AS184" s="60"/>
      <c r="AT184" s="60"/>
      <c r="AU184" s="61"/>
      <c r="AV184" s="61"/>
      <c r="AW184" s="61"/>
      <c r="AX184" s="61"/>
      <c r="AY184" s="61"/>
      <c r="AZ184" s="61"/>
      <c r="BA184" s="61"/>
      <c r="BB184" s="61"/>
      <c r="BC184" s="62"/>
      <c r="BD184" s="63"/>
      <c r="BE184" s="64"/>
      <c r="BF184" s="64"/>
      <c r="BG184" s="65"/>
      <c r="BH184" s="65"/>
      <c r="BI184" s="60"/>
      <c r="BJ184" s="60"/>
      <c r="BK184" s="60"/>
      <c r="BL184" s="60"/>
      <c r="BM184" s="60"/>
      <c r="BN184" s="60"/>
      <c r="BO184" s="60"/>
      <c r="BP184" s="60"/>
      <c r="BQ184" s="60"/>
      <c r="BR184" s="60"/>
      <c r="BS184" s="60"/>
      <c r="BT184" s="60"/>
      <c r="BU184" s="60"/>
      <c r="BV184" s="60"/>
      <c r="BW184" s="60"/>
      <c r="BX184" s="60"/>
      <c r="BY184" s="66"/>
      <c r="BZ184" s="66"/>
      <c r="CA184" s="66"/>
      <c r="CB184" s="66"/>
      <c r="CC184" s="66"/>
      <c r="CD184" s="66"/>
      <c r="CE184" s="66"/>
      <c r="CF184" s="66"/>
    </row>
    <row r="185" spans="1:84">
      <c r="A185" s="32">
        <v>35805</v>
      </c>
      <c r="B185" s="30" t="s">
        <v>552</v>
      </c>
      <c r="C185" s="95">
        <v>34402184.100639001</v>
      </c>
      <c r="D185" s="90">
        <v>2.1173031850979884E-4</v>
      </c>
      <c r="E185" s="59"/>
      <c r="F185" s="60"/>
      <c r="G185" s="60"/>
      <c r="H185" s="60"/>
      <c r="I185" s="60"/>
      <c r="J185" s="60"/>
      <c r="K185" s="60"/>
      <c r="L185" s="60"/>
      <c r="M185" s="60"/>
      <c r="N185" s="60"/>
      <c r="O185" s="60"/>
      <c r="P185" s="60"/>
      <c r="Q185" s="60"/>
      <c r="R185" s="60"/>
      <c r="S185" s="60"/>
      <c r="T185" s="60"/>
      <c r="U185" s="60"/>
      <c r="V185" s="60"/>
      <c r="W185" s="60"/>
      <c r="X185" s="60"/>
      <c r="Y185" s="60"/>
      <c r="Z185" s="60"/>
      <c r="AA185" s="60"/>
      <c r="AB185" s="60"/>
      <c r="AC185" s="60"/>
      <c r="AD185" s="60"/>
      <c r="AE185" s="60"/>
      <c r="AF185" s="60"/>
      <c r="AG185" s="60"/>
      <c r="AH185" s="60"/>
      <c r="AI185" s="60"/>
      <c r="AJ185" s="60"/>
      <c r="AK185" s="60"/>
      <c r="AL185" s="60"/>
      <c r="AM185" s="60"/>
      <c r="AN185" s="60"/>
      <c r="AO185" s="60"/>
      <c r="AP185" s="60"/>
      <c r="AQ185" s="60"/>
      <c r="AR185" s="60"/>
      <c r="AS185" s="60"/>
      <c r="AT185" s="60"/>
      <c r="AU185" s="61"/>
      <c r="AV185" s="61"/>
      <c r="AW185" s="61"/>
      <c r="AX185" s="61"/>
      <c r="AY185" s="61"/>
      <c r="AZ185" s="61"/>
      <c r="BA185" s="61"/>
      <c r="BB185" s="61"/>
      <c r="BC185" s="62"/>
      <c r="BD185" s="63"/>
      <c r="BE185" s="64"/>
      <c r="BF185" s="64"/>
      <c r="BG185" s="65"/>
      <c r="BH185" s="65"/>
      <c r="BI185" s="60"/>
      <c r="BJ185" s="60"/>
      <c r="BK185" s="60"/>
      <c r="BL185" s="60"/>
      <c r="BM185" s="60"/>
      <c r="BN185" s="60"/>
      <c r="BO185" s="60"/>
      <c r="BP185" s="60"/>
      <c r="BQ185" s="60"/>
      <c r="BR185" s="60"/>
      <c r="BS185" s="60"/>
      <c r="BT185" s="60"/>
      <c r="BU185" s="60"/>
      <c r="BV185" s="60"/>
      <c r="BW185" s="60"/>
      <c r="BX185" s="60"/>
      <c r="BY185" s="66"/>
      <c r="BZ185" s="66"/>
      <c r="CA185" s="66"/>
      <c r="CB185" s="66"/>
      <c r="CC185" s="66"/>
      <c r="CD185" s="66"/>
      <c r="CE185" s="66"/>
      <c r="CF185" s="66"/>
    </row>
    <row r="186" spans="1:84">
      <c r="A186" s="32">
        <v>35900</v>
      </c>
      <c r="B186" s="30" t="s">
        <v>553</v>
      </c>
      <c r="C186" s="95">
        <v>355941334.10372198</v>
      </c>
      <c r="D186" s="90">
        <v>2.1906624248076139E-3</v>
      </c>
      <c r="E186" s="59"/>
      <c r="F186" s="60"/>
      <c r="G186" s="60"/>
      <c r="H186" s="60"/>
      <c r="I186" s="60"/>
      <c r="J186" s="60"/>
      <c r="K186" s="60"/>
      <c r="L186" s="60"/>
      <c r="M186" s="60"/>
      <c r="N186" s="60"/>
      <c r="O186" s="60"/>
      <c r="P186" s="60"/>
      <c r="Q186" s="60"/>
      <c r="R186" s="60"/>
      <c r="S186" s="60"/>
      <c r="T186" s="60"/>
      <c r="U186" s="60"/>
      <c r="V186" s="60"/>
      <c r="W186" s="60"/>
      <c r="X186" s="60"/>
      <c r="Y186" s="60"/>
      <c r="Z186" s="60"/>
      <c r="AA186" s="60"/>
      <c r="AB186" s="60"/>
      <c r="AC186" s="60"/>
      <c r="AD186" s="60"/>
      <c r="AE186" s="60"/>
      <c r="AF186" s="60"/>
      <c r="AG186" s="60"/>
      <c r="AH186" s="60"/>
      <c r="AI186" s="60"/>
      <c r="AJ186" s="60"/>
      <c r="AK186" s="60"/>
      <c r="AL186" s="60"/>
      <c r="AM186" s="60"/>
      <c r="AN186" s="60"/>
      <c r="AO186" s="60"/>
      <c r="AP186" s="60"/>
      <c r="AQ186" s="60"/>
      <c r="AR186" s="60"/>
      <c r="AS186" s="60"/>
      <c r="AT186" s="60"/>
      <c r="AU186" s="61"/>
      <c r="AV186" s="61"/>
      <c r="AW186" s="61"/>
      <c r="AX186" s="61"/>
      <c r="AY186" s="61"/>
      <c r="AZ186" s="61"/>
      <c r="BA186" s="61"/>
      <c r="BB186" s="61"/>
      <c r="BC186" s="62"/>
      <c r="BD186" s="63"/>
      <c r="BE186" s="64"/>
      <c r="BF186" s="64"/>
      <c r="BG186" s="65"/>
      <c r="BH186" s="65"/>
      <c r="BI186" s="60"/>
      <c r="BJ186" s="60"/>
      <c r="BK186" s="60"/>
      <c r="BL186" s="60"/>
      <c r="BM186" s="60"/>
      <c r="BN186" s="60"/>
      <c r="BO186" s="60"/>
      <c r="BP186" s="60"/>
      <c r="BQ186" s="60"/>
      <c r="BR186" s="60"/>
      <c r="BS186" s="60"/>
      <c r="BT186" s="60"/>
      <c r="BU186" s="60"/>
      <c r="BV186" s="60"/>
      <c r="BW186" s="60"/>
      <c r="BX186" s="60"/>
      <c r="BY186" s="66"/>
      <c r="BZ186" s="66"/>
      <c r="CA186" s="66"/>
      <c r="CB186" s="66"/>
      <c r="CC186" s="66"/>
      <c r="CD186" s="66"/>
      <c r="CE186" s="66"/>
      <c r="CF186" s="66"/>
    </row>
    <row r="187" spans="1:84">
      <c r="A187" s="32">
        <v>35905</v>
      </c>
      <c r="B187" s="30" t="s">
        <v>554</v>
      </c>
      <c r="C187" s="95">
        <v>43630075.463918</v>
      </c>
      <c r="D187" s="90">
        <v>2.6852393288629399E-4</v>
      </c>
      <c r="E187" s="59"/>
      <c r="F187" s="60"/>
      <c r="G187" s="60"/>
      <c r="H187" s="60"/>
      <c r="I187" s="60"/>
      <c r="J187" s="60"/>
      <c r="K187" s="60"/>
      <c r="L187" s="60"/>
      <c r="M187" s="60"/>
      <c r="N187" s="60"/>
      <c r="O187" s="60"/>
      <c r="P187" s="60"/>
      <c r="Q187" s="60"/>
      <c r="R187" s="60"/>
      <c r="S187" s="60"/>
      <c r="T187" s="60"/>
      <c r="U187" s="60"/>
      <c r="V187" s="60"/>
      <c r="W187" s="60"/>
      <c r="X187" s="60"/>
      <c r="Y187" s="60"/>
      <c r="Z187" s="60"/>
      <c r="AA187" s="60"/>
      <c r="AB187" s="60"/>
      <c r="AC187" s="60"/>
      <c r="AD187" s="60"/>
      <c r="AE187" s="60"/>
      <c r="AF187" s="60"/>
      <c r="AG187" s="60"/>
      <c r="AH187" s="60"/>
      <c r="AI187" s="60"/>
      <c r="AJ187" s="60"/>
      <c r="AK187" s="60"/>
      <c r="AL187" s="60"/>
      <c r="AM187" s="60"/>
      <c r="AN187" s="60"/>
      <c r="AO187" s="60"/>
      <c r="AP187" s="60"/>
      <c r="AQ187" s="60"/>
      <c r="AR187" s="60"/>
      <c r="AS187" s="60"/>
      <c r="AT187" s="60"/>
      <c r="AU187" s="61"/>
      <c r="AV187" s="61"/>
      <c r="AW187" s="61"/>
      <c r="AX187" s="61"/>
      <c r="AY187" s="61"/>
      <c r="AZ187" s="61"/>
      <c r="BA187" s="61"/>
      <c r="BB187" s="61"/>
      <c r="BC187" s="62"/>
      <c r="BD187" s="63"/>
      <c r="BE187" s="64"/>
      <c r="BF187" s="64"/>
      <c r="BG187" s="65"/>
      <c r="BH187" s="65"/>
      <c r="BI187" s="60"/>
      <c r="BJ187" s="60"/>
      <c r="BK187" s="60"/>
      <c r="BL187" s="60"/>
      <c r="BM187" s="60"/>
      <c r="BN187" s="60"/>
      <c r="BO187" s="60"/>
      <c r="BP187" s="60"/>
      <c r="BQ187" s="60"/>
      <c r="BR187" s="60"/>
      <c r="BS187" s="60"/>
      <c r="BT187" s="60"/>
      <c r="BU187" s="60"/>
      <c r="BV187" s="60"/>
      <c r="BW187" s="60"/>
      <c r="BX187" s="60"/>
      <c r="BY187" s="66"/>
      <c r="BZ187" s="66"/>
      <c r="CA187" s="66"/>
      <c r="CB187" s="66"/>
      <c r="CC187" s="66"/>
      <c r="CD187" s="66"/>
      <c r="CE187" s="66"/>
      <c r="CF187" s="66"/>
    </row>
    <row r="188" spans="1:84">
      <c r="A188" s="32">
        <v>36000</v>
      </c>
      <c r="B188" s="30" t="s">
        <v>555</v>
      </c>
      <c r="C188" s="95">
        <v>8834882476.9263802</v>
      </c>
      <c r="D188" s="90">
        <v>5.4374817464031805E-2</v>
      </c>
      <c r="E188" s="59"/>
      <c r="F188" s="60"/>
      <c r="G188" s="60"/>
      <c r="H188" s="60"/>
      <c r="I188" s="60"/>
      <c r="J188" s="60"/>
      <c r="K188" s="60"/>
      <c r="L188" s="60"/>
      <c r="M188" s="60"/>
      <c r="N188" s="60"/>
      <c r="O188" s="60"/>
      <c r="P188" s="60"/>
      <c r="Q188" s="60"/>
      <c r="R188" s="60"/>
      <c r="S188" s="60"/>
      <c r="T188" s="60"/>
      <c r="U188" s="60"/>
      <c r="V188" s="60"/>
      <c r="W188" s="60"/>
      <c r="X188" s="60"/>
      <c r="Y188" s="60"/>
      <c r="Z188" s="60"/>
      <c r="AA188" s="60"/>
      <c r="AB188" s="60"/>
      <c r="AC188" s="60"/>
      <c r="AD188" s="60"/>
      <c r="AE188" s="60"/>
      <c r="AF188" s="60"/>
      <c r="AG188" s="60"/>
      <c r="AH188" s="60"/>
      <c r="AI188" s="60"/>
      <c r="AJ188" s="60"/>
      <c r="AK188" s="60"/>
      <c r="AL188" s="60"/>
      <c r="AM188" s="60"/>
      <c r="AN188" s="60"/>
      <c r="AO188" s="60"/>
      <c r="AP188" s="60"/>
      <c r="AQ188" s="60"/>
      <c r="AR188" s="60"/>
      <c r="AS188" s="60"/>
      <c r="AT188" s="60"/>
      <c r="AU188" s="61"/>
      <c r="AV188" s="61"/>
      <c r="AW188" s="61"/>
      <c r="AX188" s="61"/>
      <c r="AY188" s="61"/>
      <c r="AZ188" s="61"/>
      <c r="BA188" s="61"/>
      <c r="BB188" s="61"/>
      <c r="BC188" s="62"/>
      <c r="BD188" s="63"/>
      <c r="BE188" s="64"/>
      <c r="BF188" s="64"/>
      <c r="BG188" s="65"/>
      <c r="BH188" s="65"/>
      <c r="BI188" s="60"/>
      <c r="BJ188" s="60"/>
      <c r="BK188" s="60"/>
      <c r="BL188" s="60"/>
      <c r="BM188" s="60"/>
      <c r="BN188" s="60"/>
      <c r="BO188" s="60"/>
      <c r="BP188" s="60"/>
      <c r="BQ188" s="60"/>
      <c r="BR188" s="60"/>
      <c r="BS188" s="60"/>
      <c r="BT188" s="60"/>
      <c r="BU188" s="60"/>
      <c r="BV188" s="60"/>
      <c r="BW188" s="60"/>
      <c r="BX188" s="60"/>
      <c r="BY188" s="66"/>
      <c r="BZ188" s="66"/>
      <c r="CA188" s="66"/>
      <c r="CB188" s="66"/>
      <c r="CC188" s="66"/>
      <c r="CD188" s="66"/>
      <c r="CE188" s="66"/>
      <c r="CF188" s="66"/>
    </row>
    <row r="189" spans="1:84">
      <c r="A189" s="32">
        <v>36001</v>
      </c>
      <c r="B189" s="30" t="s">
        <v>556</v>
      </c>
      <c r="C189" s="95">
        <v>0</v>
      </c>
      <c r="D189" s="90">
        <v>0</v>
      </c>
      <c r="E189" s="59"/>
      <c r="F189" s="60"/>
      <c r="G189" s="60"/>
      <c r="H189" s="60"/>
      <c r="I189" s="60"/>
      <c r="J189" s="60"/>
      <c r="K189" s="60"/>
      <c r="L189" s="60"/>
      <c r="M189" s="60"/>
      <c r="N189" s="60"/>
      <c r="O189" s="60"/>
      <c r="P189" s="60"/>
      <c r="Q189" s="60"/>
      <c r="R189" s="60"/>
      <c r="S189" s="60"/>
      <c r="T189" s="60"/>
      <c r="U189" s="60"/>
      <c r="V189" s="60"/>
      <c r="W189" s="60"/>
      <c r="X189" s="60"/>
      <c r="Y189" s="60"/>
      <c r="Z189" s="60"/>
      <c r="AA189" s="60"/>
      <c r="AB189" s="60"/>
      <c r="AC189" s="60"/>
      <c r="AD189" s="60"/>
      <c r="AE189" s="60"/>
      <c r="AF189" s="60"/>
      <c r="AG189" s="60"/>
      <c r="AH189" s="60"/>
      <c r="AI189" s="60"/>
      <c r="AJ189" s="60"/>
      <c r="AK189" s="60"/>
      <c r="AL189" s="60"/>
      <c r="AM189" s="60"/>
      <c r="AN189" s="60"/>
      <c r="AO189" s="60"/>
      <c r="AP189" s="60"/>
      <c r="AQ189" s="60"/>
      <c r="AR189" s="60"/>
      <c r="AS189" s="60"/>
      <c r="AT189" s="60"/>
      <c r="AU189" s="61"/>
      <c r="AV189" s="61"/>
      <c r="AW189" s="61"/>
      <c r="AX189" s="61"/>
      <c r="AY189" s="61"/>
      <c r="AZ189" s="61"/>
      <c r="BA189" s="61"/>
      <c r="BB189" s="61"/>
      <c r="BC189" s="62"/>
      <c r="BD189" s="63"/>
      <c r="BE189" s="64"/>
      <c r="BF189" s="64"/>
      <c r="BG189" s="65"/>
      <c r="BH189" s="65"/>
      <c r="BI189" s="60"/>
      <c r="BJ189" s="60"/>
      <c r="BK189" s="60"/>
      <c r="BL189" s="60"/>
      <c r="BM189" s="60"/>
      <c r="BN189" s="60"/>
      <c r="BO189" s="60"/>
      <c r="BP189" s="60"/>
      <c r="BQ189" s="60"/>
      <c r="BR189" s="60"/>
      <c r="BS189" s="60"/>
      <c r="BT189" s="60"/>
      <c r="BU189" s="60"/>
      <c r="BV189" s="60"/>
      <c r="BW189" s="60"/>
      <c r="BX189" s="60"/>
      <c r="BY189" s="66"/>
      <c r="BZ189" s="66"/>
      <c r="CA189" s="66"/>
      <c r="CB189" s="66"/>
      <c r="CC189" s="66"/>
      <c r="CD189" s="66"/>
      <c r="CE189" s="66"/>
      <c r="CF189" s="66"/>
    </row>
    <row r="190" spans="1:84">
      <c r="A190" s="32">
        <v>36002</v>
      </c>
      <c r="B190" s="30" t="s">
        <v>557</v>
      </c>
      <c r="C190" s="95">
        <v>0</v>
      </c>
      <c r="D190" s="90">
        <v>0</v>
      </c>
      <c r="E190" s="59"/>
      <c r="F190" s="60"/>
      <c r="G190" s="60"/>
      <c r="H190" s="60"/>
      <c r="I190" s="60"/>
      <c r="J190" s="60"/>
      <c r="K190" s="60"/>
      <c r="L190" s="60"/>
      <c r="M190" s="60"/>
      <c r="N190" s="60"/>
      <c r="O190" s="60"/>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1"/>
      <c r="AV190" s="61"/>
      <c r="AW190" s="61"/>
      <c r="AX190" s="61"/>
      <c r="AY190" s="61"/>
      <c r="AZ190" s="61"/>
      <c r="BA190" s="61"/>
      <c r="BB190" s="61"/>
      <c r="BC190" s="62"/>
      <c r="BD190" s="63"/>
      <c r="BE190" s="64"/>
      <c r="BF190" s="64"/>
      <c r="BG190" s="65"/>
      <c r="BH190" s="65"/>
      <c r="BI190" s="60"/>
      <c r="BJ190" s="60"/>
      <c r="BK190" s="60"/>
      <c r="BL190" s="60"/>
      <c r="BM190" s="60"/>
      <c r="BN190" s="60"/>
      <c r="BO190" s="60"/>
      <c r="BP190" s="60"/>
      <c r="BQ190" s="60"/>
      <c r="BR190" s="60"/>
      <c r="BS190" s="60"/>
      <c r="BT190" s="60"/>
      <c r="BU190" s="60"/>
      <c r="BV190" s="60"/>
      <c r="BW190" s="60"/>
      <c r="BX190" s="60"/>
      <c r="BY190" s="66"/>
      <c r="BZ190" s="66"/>
      <c r="CA190" s="66"/>
      <c r="CB190" s="66"/>
      <c r="CC190" s="66"/>
      <c r="CD190" s="66"/>
      <c r="CE190" s="66"/>
      <c r="CF190" s="66"/>
    </row>
    <row r="191" spans="1:84">
      <c r="A191" s="32">
        <v>36003</v>
      </c>
      <c r="B191" s="30" t="s">
        <v>558</v>
      </c>
      <c r="C191" s="95">
        <v>60997352.568986997</v>
      </c>
      <c r="D191" s="90">
        <v>3.7541188809132105E-4</v>
      </c>
      <c r="E191" s="59"/>
      <c r="F191" s="60"/>
      <c r="G191" s="60"/>
      <c r="H191" s="60"/>
      <c r="I191" s="60"/>
      <c r="J191" s="60"/>
      <c r="K191" s="60"/>
      <c r="L191" s="60"/>
      <c r="M191" s="60"/>
      <c r="N191" s="60"/>
      <c r="O191" s="60"/>
      <c r="P191" s="60"/>
      <c r="Q191" s="60"/>
      <c r="R191" s="60"/>
      <c r="S191" s="60"/>
      <c r="T191" s="60"/>
      <c r="U191" s="60"/>
      <c r="V191" s="60"/>
      <c r="W191" s="60"/>
      <c r="X191" s="60"/>
      <c r="Y191" s="60"/>
      <c r="Z191" s="60"/>
      <c r="AA191" s="60"/>
      <c r="AB191" s="60"/>
      <c r="AC191" s="60"/>
      <c r="AD191" s="60"/>
      <c r="AE191" s="60"/>
      <c r="AF191" s="60"/>
      <c r="AG191" s="60"/>
      <c r="AH191" s="60"/>
      <c r="AI191" s="60"/>
      <c r="AJ191" s="60"/>
      <c r="AK191" s="60"/>
      <c r="AL191" s="60"/>
      <c r="AM191" s="60"/>
      <c r="AN191" s="60"/>
      <c r="AO191" s="60"/>
      <c r="AP191" s="60"/>
      <c r="AQ191" s="60"/>
      <c r="AR191" s="60"/>
      <c r="AS191" s="60"/>
      <c r="AT191" s="60"/>
      <c r="AU191" s="61"/>
      <c r="AV191" s="61"/>
      <c r="AW191" s="61"/>
      <c r="AX191" s="61"/>
      <c r="AY191" s="61"/>
      <c r="AZ191" s="61"/>
      <c r="BA191" s="61"/>
      <c r="BB191" s="61"/>
      <c r="BC191" s="62"/>
      <c r="BD191" s="63"/>
      <c r="BE191" s="64"/>
      <c r="BF191" s="64"/>
      <c r="BG191" s="65"/>
      <c r="BH191" s="65"/>
      <c r="BI191" s="60"/>
      <c r="BJ191" s="60"/>
      <c r="BK191" s="60"/>
      <c r="BL191" s="60"/>
      <c r="BM191" s="60"/>
      <c r="BN191" s="60"/>
      <c r="BO191" s="60"/>
      <c r="BP191" s="60"/>
      <c r="BQ191" s="60"/>
      <c r="BR191" s="60"/>
      <c r="BS191" s="60"/>
      <c r="BT191" s="60"/>
      <c r="BU191" s="60"/>
      <c r="BV191" s="60"/>
      <c r="BW191" s="60"/>
      <c r="BX191" s="60"/>
      <c r="BY191" s="66"/>
      <c r="BZ191" s="66"/>
      <c r="CA191" s="66"/>
      <c r="CB191" s="66"/>
      <c r="CC191" s="66"/>
      <c r="CD191" s="66"/>
      <c r="CE191" s="66"/>
      <c r="CF191" s="66"/>
    </row>
    <row r="192" spans="1:84">
      <c r="A192" s="32">
        <v>36004</v>
      </c>
      <c r="B192" s="30" t="s">
        <v>559</v>
      </c>
      <c r="C192" s="95">
        <v>36668657.477577999</v>
      </c>
      <c r="D192" s="90">
        <v>2.2567946570898378E-4</v>
      </c>
      <c r="E192" s="59"/>
      <c r="F192" s="60"/>
      <c r="G192" s="60"/>
      <c r="H192" s="60"/>
      <c r="I192" s="60"/>
      <c r="J192" s="60"/>
      <c r="K192" s="60"/>
      <c r="L192" s="60"/>
      <c r="M192" s="60"/>
      <c r="N192" s="60"/>
      <c r="O192" s="60"/>
      <c r="P192" s="60"/>
      <c r="Q192" s="60"/>
      <c r="R192" s="60"/>
      <c r="S192" s="60"/>
      <c r="T192" s="60"/>
      <c r="U192" s="60"/>
      <c r="V192" s="60"/>
      <c r="W192" s="60"/>
      <c r="X192" s="60"/>
      <c r="Y192" s="60"/>
      <c r="Z192" s="60"/>
      <c r="AA192" s="60"/>
      <c r="AB192" s="60"/>
      <c r="AC192" s="60"/>
      <c r="AD192" s="60"/>
      <c r="AE192" s="60"/>
      <c r="AF192" s="60"/>
      <c r="AG192" s="60"/>
      <c r="AH192" s="60"/>
      <c r="AI192" s="60"/>
      <c r="AJ192" s="60"/>
      <c r="AK192" s="60"/>
      <c r="AL192" s="60"/>
      <c r="AM192" s="60"/>
      <c r="AN192" s="60"/>
      <c r="AO192" s="60"/>
      <c r="AP192" s="60"/>
      <c r="AQ192" s="60"/>
      <c r="AR192" s="60"/>
      <c r="AS192" s="60"/>
      <c r="AT192" s="60"/>
      <c r="AU192" s="61"/>
      <c r="AV192" s="61"/>
      <c r="AW192" s="61"/>
      <c r="AX192" s="61"/>
      <c r="AY192" s="61"/>
      <c r="AZ192" s="61"/>
      <c r="BA192" s="61"/>
      <c r="BB192" s="61"/>
      <c r="BC192" s="62"/>
      <c r="BD192" s="63"/>
      <c r="BE192" s="64"/>
      <c r="BF192" s="64"/>
      <c r="BG192" s="65"/>
      <c r="BH192" s="65"/>
      <c r="BI192" s="60"/>
      <c r="BJ192" s="60"/>
      <c r="BK192" s="60"/>
      <c r="BL192" s="60"/>
      <c r="BM192" s="60"/>
      <c r="BN192" s="60"/>
      <c r="BO192" s="60"/>
      <c r="BP192" s="60"/>
      <c r="BQ192" s="60"/>
      <c r="BR192" s="60"/>
      <c r="BS192" s="60"/>
      <c r="BT192" s="60"/>
      <c r="BU192" s="60"/>
      <c r="BV192" s="60"/>
      <c r="BW192" s="60"/>
      <c r="BX192" s="60"/>
      <c r="BY192" s="66"/>
      <c r="BZ192" s="66"/>
      <c r="CA192" s="66"/>
      <c r="CB192" s="66"/>
      <c r="CC192" s="66"/>
      <c r="CD192" s="66"/>
      <c r="CE192" s="66"/>
      <c r="CF192" s="66"/>
    </row>
    <row r="193" spans="1:84">
      <c r="A193" s="32">
        <v>36005</v>
      </c>
      <c r="B193" s="30" t="s">
        <v>560</v>
      </c>
      <c r="C193" s="95">
        <v>703752927.40249002</v>
      </c>
      <c r="D193" s="90">
        <v>4.3312898691326073E-3</v>
      </c>
      <c r="E193" s="59"/>
      <c r="F193" s="60"/>
      <c r="G193" s="60"/>
      <c r="H193" s="60"/>
      <c r="I193" s="60"/>
      <c r="J193" s="60"/>
      <c r="K193" s="60"/>
      <c r="L193" s="60"/>
      <c r="M193" s="60"/>
      <c r="N193" s="60"/>
      <c r="O193" s="60"/>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c r="AT193" s="60"/>
      <c r="AU193" s="61"/>
      <c r="AV193" s="61"/>
      <c r="AW193" s="61"/>
      <c r="AX193" s="61"/>
      <c r="AY193" s="61"/>
      <c r="AZ193" s="61"/>
      <c r="BA193" s="61"/>
      <c r="BB193" s="61"/>
      <c r="BC193" s="62"/>
      <c r="BD193" s="63"/>
      <c r="BE193" s="64"/>
      <c r="BF193" s="64"/>
      <c r="BG193" s="65"/>
      <c r="BH193" s="65"/>
      <c r="BI193" s="60"/>
      <c r="BJ193" s="60"/>
      <c r="BK193" s="60"/>
      <c r="BL193" s="60"/>
      <c r="BM193" s="60"/>
      <c r="BN193" s="60"/>
      <c r="BO193" s="60"/>
      <c r="BP193" s="60"/>
      <c r="BQ193" s="60"/>
      <c r="BR193" s="60"/>
      <c r="BS193" s="60"/>
      <c r="BT193" s="60"/>
      <c r="BU193" s="60"/>
      <c r="BV193" s="60"/>
      <c r="BW193" s="60"/>
      <c r="BX193" s="60"/>
      <c r="BY193" s="66"/>
      <c r="BZ193" s="66"/>
      <c r="CA193" s="66"/>
      <c r="CB193" s="66"/>
      <c r="CC193" s="66"/>
      <c r="CD193" s="66"/>
      <c r="CE193" s="66"/>
      <c r="CF193" s="66"/>
    </row>
    <row r="194" spans="1:84">
      <c r="A194" s="32">
        <v>36006</v>
      </c>
      <c r="B194" s="30" t="s">
        <v>561</v>
      </c>
      <c r="C194" s="95">
        <v>94580323.121946007</v>
      </c>
      <c r="D194" s="90">
        <v>5.8210030737546568E-4</v>
      </c>
      <c r="E194" s="59"/>
      <c r="F194" s="60"/>
      <c r="G194" s="60"/>
      <c r="H194" s="60"/>
      <c r="I194" s="60"/>
      <c r="J194" s="60"/>
      <c r="K194" s="60"/>
      <c r="L194" s="60"/>
      <c r="M194" s="60"/>
      <c r="N194" s="60"/>
      <c r="O194" s="60"/>
      <c r="P194" s="60"/>
      <c r="Q194" s="60"/>
      <c r="R194" s="60"/>
      <c r="S194" s="60"/>
      <c r="T194" s="60"/>
      <c r="U194" s="60"/>
      <c r="V194" s="60"/>
      <c r="W194" s="60"/>
      <c r="X194" s="60"/>
      <c r="Y194" s="60"/>
      <c r="Z194" s="60"/>
      <c r="AA194" s="60"/>
      <c r="AB194" s="60"/>
      <c r="AC194" s="60"/>
      <c r="AD194" s="60"/>
      <c r="AE194" s="60"/>
      <c r="AF194" s="60"/>
      <c r="AG194" s="60"/>
      <c r="AH194" s="60"/>
      <c r="AI194" s="60"/>
      <c r="AJ194" s="60"/>
      <c r="AK194" s="60"/>
      <c r="AL194" s="60"/>
      <c r="AM194" s="60"/>
      <c r="AN194" s="60"/>
      <c r="AO194" s="60"/>
      <c r="AP194" s="60"/>
      <c r="AQ194" s="60"/>
      <c r="AR194" s="60"/>
      <c r="AS194" s="60"/>
      <c r="AT194" s="60"/>
      <c r="AU194" s="61"/>
      <c r="AV194" s="61"/>
      <c r="AW194" s="61"/>
      <c r="AX194" s="61"/>
      <c r="AY194" s="61"/>
      <c r="AZ194" s="61"/>
      <c r="BA194" s="61"/>
      <c r="BB194" s="61"/>
      <c r="BC194" s="62"/>
      <c r="BD194" s="63"/>
      <c r="BE194" s="64"/>
      <c r="BF194" s="64"/>
      <c r="BG194" s="65"/>
      <c r="BH194" s="65"/>
      <c r="BI194" s="60"/>
      <c r="BJ194" s="60"/>
      <c r="BK194" s="60"/>
      <c r="BL194" s="60"/>
      <c r="BM194" s="60"/>
      <c r="BN194" s="60"/>
      <c r="BO194" s="60"/>
      <c r="BP194" s="60"/>
      <c r="BQ194" s="60"/>
      <c r="BR194" s="60"/>
      <c r="BS194" s="60"/>
      <c r="BT194" s="60"/>
      <c r="BU194" s="60"/>
      <c r="BV194" s="60"/>
      <c r="BW194" s="60"/>
      <c r="BX194" s="60"/>
      <c r="BY194" s="66"/>
      <c r="BZ194" s="66"/>
      <c r="CA194" s="66"/>
      <c r="CB194" s="66"/>
      <c r="CC194" s="66"/>
      <c r="CD194" s="66"/>
      <c r="CE194" s="66"/>
      <c r="CF194" s="66"/>
    </row>
    <row r="195" spans="1:84">
      <c r="A195" s="32">
        <v>36007</v>
      </c>
      <c r="B195" s="30" t="s">
        <v>562</v>
      </c>
      <c r="C195" s="95">
        <v>29720334.409209002</v>
      </c>
      <c r="D195" s="90">
        <v>1.8291559199471504E-4</v>
      </c>
      <c r="E195" s="59"/>
      <c r="F195" s="60"/>
      <c r="G195" s="60"/>
      <c r="H195" s="60"/>
      <c r="I195" s="60"/>
      <c r="J195" s="60"/>
      <c r="K195" s="60"/>
      <c r="L195" s="60"/>
      <c r="M195" s="60"/>
      <c r="N195" s="60"/>
      <c r="O195" s="60"/>
      <c r="P195" s="60"/>
      <c r="Q195" s="60"/>
      <c r="R195" s="60"/>
      <c r="S195" s="60"/>
      <c r="T195" s="60"/>
      <c r="U195" s="60"/>
      <c r="V195" s="60"/>
      <c r="W195" s="60"/>
      <c r="X195" s="60"/>
      <c r="Y195" s="60"/>
      <c r="Z195" s="60"/>
      <c r="AA195" s="60"/>
      <c r="AB195" s="60"/>
      <c r="AC195" s="60"/>
      <c r="AD195" s="60"/>
      <c r="AE195" s="60"/>
      <c r="AF195" s="60"/>
      <c r="AG195" s="60"/>
      <c r="AH195" s="60"/>
      <c r="AI195" s="60"/>
      <c r="AJ195" s="60"/>
      <c r="AK195" s="60"/>
      <c r="AL195" s="60"/>
      <c r="AM195" s="60"/>
      <c r="AN195" s="60"/>
      <c r="AO195" s="60"/>
      <c r="AP195" s="60"/>
      <c r="AQ195" s="60"/>
      <c r="AR195" s="60"/>
      <c r="AS195" s="60"/>
      <c r="AT195" s="60"/>
      <c r="AU195" s="61"/>
      <c r="AV195" s="61"/>
      <c r="AW195" s="61"/>
      <c r="AX195" s="61"/>
      <c r="AY195" s="61"/>
      <c r="AZ195" s="61"/>
      <c r="BA195" s="61"/>
      <c r="BB195" s="61"/>
      <c r="BC195" s="62"/>
      <c r="BD195" s="63"/>
      <c r="BE195" s="64"/>
      <c r="BF195" s="64"/>
      <c r="BG195" s="65"/>
      <c r="BH195" s="65"/>
      <c r="BI195" s="60"/>
      <c r="BJ195" s="60"/>
      <c r="BK195" s="60"/>
      <c r="BL195" s="60"/>
      <c r="BM195" s="60"/>
      <c r="BN195" s="60"/>
      <c r="BO195" s="60"/>
      <c r="BP195" s="60"/>
      <c r="BQ195" s="60"/>
      <c r="BR195" s="60"/>
      <c r="BS195" s="60"/>
      <c r="BT195" s="60"/>
      <c r="BU195" s="60"/>
      <c r="BV195" s="60"/>
      <c r="BW195" s="60"/>
      <c r="BX195" s="60"/>
      <c r="BY195" s="66"/>
      <c r="BZ195" s="66"/>
      <c r="CA195" s="66"/>
      <c r="CB195" s="66"/>
      <c r="CC195" s="66"/>
      <c r="CD195" s="66"/>
      <c r="CE195" s="66"/>
      <c r="CF195" s="66"/>
    </row>
    <row r="196" spans="1:84">
      <c r="A196" s="32">
        <v>36008</v>
      </c>
      <c r="B196" s="30" t="s">
        <v>563</v>
      </c>
      <c r="C196" s="95">
        <v>87140409.408711001</v>
      </c>
      <c r="D196" s="90">
        <v>5.3631090936572098E-4</v>
      </c>
      <c r="E196" s="59"/>
      <c r="F196" s="60"/>
      <c r="G196" s="60"/>
      <c r="H196" s="60"/>
      <c r="I196" s="60"/>
      <c r="J196" s="60"/>
      <c r="K196" s="60"/>
      <c r="L196" s="60"/>
      <c r="M196" s="60"/>
      <c r="N196" s="60"/>
      <c r="O196" s="60"/>
      <c r="P196" s="60"/>
      <c r="Q196" s="60"/>
      <c r="R196" s="60"/>
      <c r="S196" s="60"/>
      <c r="T196" s="60"/>
      <c r="U196" s="60"/>
      <c r="V196" s="60"/>
      <c r="W196" s="60"/>
      <c r="X196" s="60"/>
      <c r="Y196" s="60"/>
      <c r="Z196" s="60"/>
      <c r="AA196" s="60"/>
      <c r="AB196" s="60"/>
      <c r="AC196" s="60"/>
      <c r="AD196" s="60"/>
      <c r="AE196" s="60"/>
      <c r="AF196" s="60"/>
      <c r="AG196" s="60"/>
      <c r="AH196" s="60"/>
      <c r="AI196" s="60"/>
      <c r="AJ196" s="60"/>
      <c r="AK196" s="60"/>
      <c r="AL196" s="60"/>
      <c r="AM196" s="60"/>
      <c r="AN196" s="60"/>
      <c r="AO196" s="60"/>
      <c r="AP196" s="60"/>
      <c r="AQ196" s="60"/>
      <c r="AR196" s="60"/>
      <c r="AS196" s="60"/>
      <c r="AT196" s="60"/>
      <c r="AU196" s="61"/>
      <c r="AV196" s="61"/>
      <c r="AW196" s="61"/>
      <c r="AX196" s="61"/>
      <c r="AY196" s="61"/>
      <c r="AZ196" s="61"/>
      <c r="BA196" s="61"/>
      <c r="BB196" s="61"/>
      <c r="BC196" s="62"/>
      <c r="BD196" s="63"/>
      <c r="BE196" s="64"/>
      <c r="BF196" s="64"/>
      <c r="BG196" s="65"/>
      <c r="BH196" s="65"/>
      <c r="BI196" s="60"/>
      <c r="BJ196" s="60"/>
      <c r="BK196" s="60"/>
      <c r="BL196" s="60"/>
      <c r="BM196" s="60"/>
      <c r="BN196" s="60"/>
      <c r="BO196" s="60"/>
      <c r="BP196" s="60"/>
      <c r="BQ196" s="60"/>
      <c r="BR196" s="60"/>
      <c r="BS196" s="60"/>
      <c r="BT196" s="60"/>
      <c r="BU196" s="60"/>
      <c r="BV196" s="60"/>
      <c r="BW196" s="60"/>
      <c r="BX196" s="60"/>
      <c r="BY196" s="66"/>
      <c r="BZ196" s="66"/>
      <c r="CA196" s="66"/>
      <c r="CB196" s="66"/>
      <c r="CC196" s="66"/>
      <c r="CD196" s="66"/>
      <c r="CE196" s="66"/>
      <c r="CF196" s="66"/>
    </row>
    <row r="197" spans="1:84">
      <c r="A197" s="32">
        <v>36009</v>
      </c>
      <c r="B197" s="30" t="s">
        <v>564</v>
      </c>
      <c r="C197" s="95">
        <v>20059917.440857999</v>
      </c>
      <c r="D197" s="90">
        <v>1.2345997267523029E-4</v>
      </c>
      <c r="E197" s="59"/>
      <c r="F197" s="60"/>
      <c r="G197" s="60"/>
      <c r="H197" s="60"/>
      <c r="I197" s="60"/>
      <c r="J197" s="60"/>
      <c r="K197" s="60"/>
      <c r="L197" s="60"/>
      <c r="M197" s="60"/>
      <c r="N197" s="60"/>
      <c r="O197" s="60"/>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1"/>
      <c r="AV197" s="61"/>
      <c r="AW197" s="61"/>
      <c r="AX197" s="61"/>
      <c r="AY197" s="61"/>
      <c r="AZ197" s="61"/>
      <c r="BA197" s="61"/>
      <c r="BB197" s="61"/>
      <c r="BC197" s="62"/>
      <c r="BD197" s="63"/>
      <c r="BE197" s="64"/>
      <c r="BF197" s="64"/>
      <c r="BG197" s="65"/>
      <c r="BH197" s="65"/>
      <c r="BI197" s="60"/>
      <c r="BJ197" s="60"/>
      <c r="BK197" s="60"/>
      <c r="BL197" s="60"/>
      <c r="BM197" s="60"/>
      <c r="BN197" s="60"/>
      <c r="BO197" s="60"/>
      <c r="BP197" s="60"/>
      <c r="BQ197" s="60"/>
      <c r="BR197" s="60"/>
      <c r="BS197" s="60"/>
      <c r="BT197" s="60"/>
      <c r="BU197" s="60"/>
      <c r="BV197" s="60"/>
      <c r="BW197" s="60"/>
      <c r="BX197" s="60"/>
      <c r="BY197" s="66"/>
      <c r="BZ197" s="66"/>
      <c r="CA197" s="66"/>
      <c r="CB197" s="66"/>
      <c r="CC197" s="66"/>
      <c r="CD197" s="66"/>
      <c r="CE197" s="66"/>
      <c r="CF197" s="66"/>
    </row>
    <row r="198" spans="1:84">
      <c r="A198" s="32">
        <v>36100</v>
      </c>
      <c r="B198" s="30" t="s">
        <v>565</v>
      </c>
      <c r="C198" s="95">
        <v>105736036.96042199</v>
      </c>
      <c r="D198" s="90">
        <v>6.5075882153593193E-4</v>
      </c>
      <c r="E198" s="59"/>
      <c r="F198" s="60"/>
      <c r="G198" s="60"/>
      <c r="H198" s="60"/>
      <c r="I198" s="60"/>
      <c r="J198" s="60"/>
      <c r="K198" s="60"/>
      <c r="L198" s="60"/>
      <c r="M198" s="60"/>
      <c r="N198" s="60"/>
      <c r="O198" s="60"/>
      <c r="P198" s="60"/>
      <c r="Q198" s="60"/>
      <c r="R198" s="60"/>
      <c r="S198" s="60"/>
      <c r="T198" s="60"/>
      <c r="U198" s="60"/>
      <c r="V198" s="60"/>
      <c r="W198" s="60"/>
      <c r="X198" s="60"/>
      <c r="Y198" s="60"/>
      <c r="Z198" s="60"/>
      <c r="AA198" s="60"/>
      <c r="AB198" s="60"/>
      <c r="AC198" s="60"/>
      <c r="AD198" s="60"/>
      <c r="AE198" s="60"/>
      <c r="AF198" s="60"/>
      <c r="AG198" s="60"/>
      <c r="AH198" s="60"/>
      <c r="AI198" s="60"/>
      <c r="AJ198" s="60"/>
      <c r="AK198" s="60"/>
      <c r="AL198" s="60"/>
      <c r="AM198" s="60"/>
      <c r="AN198" s="60"/>
      <c r="AO198" s="60"/>
      <c r="AP198" s="60"/>
      <c r="AQ198" s="60"/>
      <c r="AR198" s="60"/>
      <c r="AS198" s="60"/>
      <c r="AT198" s="60"/>
      <c r="AU198" s="61"/>
      <c r="AV198" s="61"/>
      <c r="AW198" s="61"/>
      <c r="AX198" s="61"/>
      <c r="AY198" s="61"/>
      <c r="AZ198" s="61"/>
      <c r="BA198" s="61"/>
      <c r="BB198" s="61"/>
      <c r="BC198" s="62"/>
      <c r="BD198" s="63"/>
      <c r="BE198" s="64"/>
      <c r="BF198" s="64"/>
      <c r="BG198" s="65"/>
      <c r="BH198" s="65"/>
      <c r="BI198" s="60"/>
      <c r="BJ198" s="60"/>
      <c r="BK198" s="60"/>
      <c r="BL198" s="60"/>
      <c r="BM198" s="60"/>
      <c r="BN198" s="60"/>
      <c r="BO198" s="60"/>
      <c r="BP198" s="60"/>
      <c r="BQ198" s="60"/>
      <c r="BR198" s="60"/>
      <c r="BS198" s="60"/>
      <c r="BT198" s="60"/>
      <c r="BU198" s="60"/>
      <c r="BV198" s="60"/>
      <c r="BW198" s="60"/>
      <c r="BX198" s="60"/>
      <c r="BY198" s="66"/>
      <c r="BZ198" s="66"/>
      <c r="CA198" s="66"/>
      <c r="CB198" s="66"/>
      <c r="CC198" s="66"/>
      <c r="CD198" s="66"/>
      <c r="CE198" s="66"/>
      <c r="CF198" s="66"/>
    </row>
    <row r="199" spans="1:84">
      <c r="A199" s="32">
        <v>36102</v>
      </c>
      <c r="B199" s="30" t="s">
        <v>566</v>
      </c>
      <c r="C199" s="95">
        <v>39052094.472413003</v>
      </c>
      <c r="D199" s="90">
        <v>2.4034847255425206E-4</v>
      </c>
      <c r="E199" s="59"/>
      <c r="F199" s="60"/>
      <c r="G199" s="60"/>
      <c r="H199" s="60"/>
      <c r="I199" s="60"/>
      <c r="J199" s="60"/>
      <c r="K199" s="60"/>
      <c r="L199" s="60"/>
      <c r="M199" s="60"/>
      <c r="N199" s="60"/>
      <c r="O199" s="60"/>
      <c r="P199" s="60"/>
      <c r="Q199" s="60"/>
      <c r="R199" s="60"/>
      <c r="S199" s="60"/>
      <c r="T199" s="60"/>
      <c r="U199" s="60"/>
      <c r="V199" s="60"/>
      <c r="W199" s="60"/>
      <c r="X199" s="60"/>
      <c r="Y199" s="60"/>
      <c r="Z199" s="60"/>
      <c r="AA199" s="60"/>
      <c r="AB199" s="60"/>
      <c r="AC199" s="60"/>
      <c r="AD199" s="60"/>
      <c r="AE199" s="60"/>
      <c r="AF199" s="60"/>
      <c r="AG199" s="60"/>
      <c r="AH199" s="60"/>
      <c r="AI199" s="60"/>
      <c r="AJ199" s="60"/>
      <c r="AK199" s="60"/>
      <c r="AL199" s="60"/>
      <c r="AM199" s="60"/>
      <c r="AN199" s="60"/>
      <c r="AO199" s="60"/>
      <c r="AP199" s="60"/>
      <c r="AQ199" s="60"/>
      <c r="AR199" s="60"/>
      <c r="AS199" s="60"/>
      <c r="AT199" s="60"/>
      <c r="AU199" s="61"/>
      <c r="AV199" s="61"/>
      <c r="AW199" s="61"/>
      <c r="AX199" s="61"/>
      <c r="AY199" s="61"/>
      <c r="AZ199" s="61"/>
      <c r="BA199" s="61"/>
      <c r="BB199" s="61"/>
      <c r="BC199" s="62"/>
      <c r="BD199" s="63"/>
      <c r="BE199" s="64"/>
      <c r="BF199" s="64"/>
      <c r="BG199" s="65"/>
      <c r="BH199" s="65"/>
      <c r="BI199" s="60"/>
      <c r="BJ199" s="60"/>
      <c r="BK199" s="60"/>
      <c r="BL199" s="60"/>
      <c r="BM199" s="60"/>
      <c r="BN199" s="60"/>
      <c r="BO199" s="60"/>
      <c r="BP199" s="60"/>
      <c r="BQ199" s="60"/>
      <c r="BR199" s="60"/>
      <c r="BS199" s="60"/>
      <c r="BT199" s="60"/>
      <c r="BU199" s="60"/>
      <c r="BV199" s="60"/>
      <c r="BW199" s="60"/>
      <c r="BX199" s="60"/>
      <c r="BY199" s="66"/>
      <c r="BZ199" s="66"/>
      <c r="CA199" s="66"/>
      <c r="CB199" s="66"/>
      <c r="CC199" s="66"/>
      <c r="CD199" s="66"/>
      <c r="CE199" s="66"/>
      <c r="CF199" s="66"/>
    </row>
    <row r="200" spans="1:84">
      <c r="A200" s="32">
        <v>36105</v>
      </c>
      <c r="B200" s="30" t="s">
        <v>567</v>
      </c>
      <c r="C200" s="95">
        <v>56032797.577174</v>
      </c>
      <c r="D200" s="90">
        <v>3.4485723474137712E-4</v>
      </c>
      <c r="E200" s="59"/>
      <c r="F200" s="60"/>
      <c r="G200" s="60"/>
      <c r="H200" s="60"/>
      <c r="I200" s="60"/>
      <c r="J200" s="60"/>
      <c r="K200" s="60"/>
      <c r="L200" s="60"/>
      <c r="M200" s="60"/>
      <c r="N200" s="60"/>
      <c r="O200" s="60"/>
      <c r="P200" s="60"/>
      <c r="Q200" s="60"/>
      <c r="R200" s="60"/>
      <c r="S200" s="60"/>
      <c r="T200" s="60"/>
      <c r="U200" s="60"/>
      <c r="V200" s="60"/>
      <c r="W200" s="60"/>
      <c r="X200" s="60"/>
      <c r="Y200" s="60"/>
      <c r="Z200" s="60"/>
      <c r="AA200" s="60"/>
      <c r="AB200" s="60"/>
      <c r="AC200" s="60"/>
      <c r="AD200" s="60"/>
      <c r="AE200" s="60"/>
      <c r="AF200" s="60"/>
      <c r="AG200" s="60"/>
      <c r="AH200" s="60"/>
      <c r="AI200" s="60"/>
      <c r="AJ200" s="60"/>
      <c r="AK200" s="60"/>
      <c r="AL200" s="60"/>
      <c r="AM200" s="60"/>
      <c r="AN200" s="60"/>
      <c r="AO200" s="60"/>
      <c r="AP200" s="60"/>
      <c r="AQ200" s="60"/>
      <c r="AR200" s="60"/>
      <c r="AS200" s="60"/>
      <c r="AT200" s="60"/>
      <c r="AU200" s="61"/>
      <c r="AV200" s="61"/>
      <c r="AW200" s="61"/>
      <c r="AX200" s="61"/>
      <c r="AY200" s="61"/>
      <c r="AZ200" s="61"/>
      <c r="BA200" s="61"/>
      <c r="BB200" s="61"/>
      <c r="BC200" s="62"/>
      <c r="BD200" s="63"/>
      <c r="BE200" s="64"/>
      <c r="BF200" s="64"/>
      <c r="BG200" s="65"/>
      <c r="BH200" s="65"/>
      <c r="BI200" s="60"/>
      <c r="BJ200" s="60"/>
      <c r="BK200" s="60"/>
      <c r="BL200" s="60"/>
      <c r="BM200" s="60"/>
      <c r="BN200" s="60"/>
      <c r="BO200" s="60"/>
      <c r="BP200" s="60"/>
      <c r="BQ200" s="60"/>
      <c r="BR200" s="60"/>
      <c r="BS200" s="60"/>
      <c r="BT200" s="60"/>
      <c r="BU200" s="60"/>
      <c r="BV200" s="60"/>
      <c r="BW200" s="60"/>
      <c r="BX200" s="60"/>
      <c r="BY200" s="66"/>
      <c r="BZ200" s="66"/>
      <c r="CA200" s="66"/>
      <c r="CB200" s="66"/>
      <c r="CC200" s="66"/>
      <c r="CD200" s="66"/>
      <c r="CE200" s="66"/>
      <c r="CF200" s="66"/>
    </row>
    <row r="201" spans="1:84">
      <c r="A201" s="32">
        <v>36200</v>
      </c>
      <c r="B201" s="30" t="s">
        <v>568</v>
      </c>
      <c r="C201" s="95">
        <v>222729005.75756699</v>
      </c>
      <c r="D201" s="90">
        <v>1.3707991095119026E-3</v>
      </c>
      <c r="E201" s="59"/>
      <c r="F201" s="60"/>
      <c r="G201" s="60"/>
      <c r="H201" s="60"/>
      <c r="I201" s="60"/>
      <c r="J201" s="60"/>
      <c r="K201" s="60"/>
      <c r="L201" s="60"/>
      <c r="M201" s="60"/>
      <c r="N201" s="60"/>
      <c r="O201" s="60"/>
      <c r="P201" s="60"/>
      <c r="Q201" s="60"/>
      <c r="R201" s="60"/>
      <c r="S201" s="60"/>
      <c r="T201" s="60"/>
      <c r="U201" s="60"/>
      <c r="V201" s="60"/>
      <c r="W201" s="60"/>
      <c r="X201" s="60"/>
      <c r="Y201" s="60"/>
      <c r="Z201" s="60"/>
      <c r="AA201" s="60"/>
      <c r="AB201" s="60"/>
      <c r="AC201" s="60"/>
      <c r="AD201" s="60"/>
      <c r="AE201" s="60"/>
      <c r="AF201" s="60"/>
      <c r="AG201" s="60"/>
      <c r="AH201" s="60"/>
      <c r="AI201" s="60"/>
      <c r="AJ201" s="60"/>
      <c r="AK201" s="60"/>
      <c r="AL201" s="60"/>
      <c r="AM201" s="60"/>
      <c r="AN201" s="60"/>
      <c r="AO201" s="60"/>
      <c r="AP201" s="60"/>
      <c r="AQ201" s="60"/>
      <c r="AR201" s="60"/>
      <c r="AS201" s="60"/>
      <c r="AT201" s="60"/>
      <c r="AU201" s="61"/>
      <c r="AV201" s="61"/>
      <c r="AW201" s="61"/>
      <c r="AX201" s="61"/>
      <c r="AY201" s="61"/>
      <c r="AZ201" s="61"/>
      <c r="BA201" s="61"/>
      <c r="BB201" s="61"/>
      <c r="BC201" s="62"/>
      <c r="BD201" s="63"/>
      <c r="BE201" s="64"/>
      <c r="BF201" s="64"/>
      <c r="BG201" s="65"/>
      <c r="BH201" s="65"/>
      <c r="BI201" s="60"/>
      <c r="BJ201" s="60"/>
      <c r="BK201" s="60"/>
      <c r="BL201" s="60"/>
      <c r="BM201" s="60"/>
      <c r="BN201" s="60"/>
      <c r="BO201" s="60"/>
      <c r="BP201" s="60"/>
      <c r="BQ201" s="60"/>
      <c r="BR201" s="60"/>
      <c r="BS201" s="60"/>
      <c r="BT201" s="60"/>
      <c r="BU201" s="60"/>
      <c r="BV201" s="60"/>
      <c r="BW201" s="60"/>
      <c r="BX201" s="60"/>
      <c r="BY201" s="66"/>
      <c r="BZ201" s="66"/>
      <c r="CA201" s="66"/>
      <c r="CB201" s="66"/>
      <c r="CC201" s="66"/>
      <c r="CD201" s="66"/>
      <c r="CE201" s="66"/>
      <c r="CF201" s="66"/>
    </row>
    <row r="202" spans="1:84">
      <c r="A202" s="32">
        <v>36205</v>
      </c>
      <c r="B202" s="30" t="s">
        <v>569</v>
      </c>
      <c r="C202" s="95">
        <v>40454669.673533</v>
      </c>
      <c r="D202" s="90">
        <v>2.4898070628680643E-4</v>
      </c>
      <c r="E202" s="59"/>
      <c r="F202" s="60"/>
      <c r="G202" s="60"/>
      <c r="H202" s="60"/>
      <c r="I202" s="60"/>
      <c r="J202" s="60"/>
      <c r="K202" s="60"/>
      <c r="L202" s="60"/>
      <c r="M202" s="60"/>
      <c r="N202" s="60"/>
      <c r="O202" s="60"/>
      <c r="P202" s="60"/>
      <c r="Q202" s="60"/>
      <c r="R202" s="60"/>
      <c r="S202" s="60"/>
      <c r="T202" s="60"/>
      <c r="U202" s="60"/>
      <c r="V202" s="60"/>
      <c r="W202" s="60"/>
      <c r="X202" s="60"/>
      <c r="Y202" s="60"/>
      <c r="Z202" s="60"/>
      <c r="AA202" s="60"/>
      <c r="AB202" s="60"/>
      <c r="AC202" s="60"/>
      <c r="AD202" s="60"/>
      <c r="AE202" s="60"/>
      <c r="AF202" s="60"/>
      <c r="AG202" s="60"/>
      <c r="AH202" s="60"/>
      <c r="AI202" s="60"/>
      <c r="AJ202" s="60"/>
      <c r="AK202" s="60"/>
      <c r="AL202" s="60"/>
      <c r="AM202" s="60"/>
      <c r="AN202" s="60"/>
      <c r="AO202" s="60"/>
      <c r="AP202" s="60"/>
      <c r="AQ202" s="60"/>
      <c r="AR202" s="60"/>
      <c r="AS202" s="60"/>
      <c r="AT202" s="60"/>
      <c r="AU202" s="61"/>
      <c r="AV202" s="61"/>
      <c r="AW202" s="61"/>
      <c r="AX202" s="61"/>
      <c r="AY202" s="61"/>
      <c r="AZ202" s="61"/>
      <c r="BA202" s="61"/>
      <c r="BB202" s="61"/>
      <c r="BC202" s="62"/>
      <c r="BD202" s="63"/>
      <c r="BE202" s="64"/>
      <c r="BF202" s="64"/>
      <c r="BG202" s="65"/>
      <c r="BH202" s="65"/>
      <c r="BI202" s="60"/>
      <c r="BJ202" s="60"/>
      <c r="BK202" s="60"/>
      <c r="BL202" s="60"/>
      <c r="BM202" s="60"/>
      <c r="BN202" s="60"/>
      <c r="BO202" s="60"/>
      <c r="BP202" s="60"/>
      <c r="BQ202" s="60"/>
      <c r="BR202" s="60"/>
      <c r="BS202" s="60"/>
      <c r="BT202" s="60"/>
      <c r="BU202" s="60"/>
      <c r="BV202" s="60"/>
      <c r="BW202" s="60"/>
      <c r="BX202" s="60"/>
      <c r="BY202" s="66"/>
      <c r="BZ202" s="66"/>
      <c r="CA202" s="66"/>
      <c r="CB202" s="66"/>
      <c r="CC202" s="66"/>
      <c r="CD202" s="66"/>
      <c r="CE202" s="66"/>
      <c r="CF202" s="66"/>
    </row>
    <row r="203" spans="1:84">
      <c r="A203" s="32">
        <v>36300</v>
      </c>
      <c r="B203" s="30" t="s">
        <v>570</v>
      </c>
      <c r="C203" s="95">
        <v>720688394.93238902</v>
      </c>
      <c r="D203" s="90">
        <v>4.4355202262438952E-3</v>
      </c>
      <c r="E203" s="59"/>
      <c r="F203" s="60"/>
      <c r="G203" s="60"/>
      <c r="H203" s="60"/>
      <c r="I203" s="60"/>
      <c r="J203" s="60"/>
      <c r="K203" s="60"/>
      <c r="L203" s="60"/>
      <c r="M203" s="60"/>
      <c r="N203" s="60"/>
      <c r="O203" s="60"/>
      <c r="P203" s="60"/>
      <c r="Q203" s="60"/>
      <c r="R203" s="60"/>
      <c r="S203" s="60"/>
      <c r="T203" s="60"/>
      <c r="U203" s="60"/>
      <c r="V203" s="60"/>
      <c r="W203" s="60"/>
      <c r="X203" s="60"/>
      <c r="Y203" s="60"/>
      <c r="Z203" s="60"/>
      <c r="AA203" s="60"/>
      <c r="AB203" s="60"/>
      <c r="AC203" s="60"/>
      <c r="AD203" s="60"/>
      <c r="AE203" s="60"/>
      <c r="AF203" s="60"/>
      <c r="AG203" s="60"/>
      <c r="AH203" s="60"/>
      <c r="AI203" s="60"/>
      <c r="AJ203" s="60"/>
      <c r="AK203" s="60"/>
      <c r="AL203" s="60"/>
      <c r="AM203" s="60"/>
      <c r="AN203" s="60"/>
      <c r="AO203" s="60"/>
      <c r="AP203" s="60"/>
      <c r="AQ203" s="60"/>
      <c r="AR203" s="60"/>
      <c r="AS203" s="60"/>
      <c r="AT203" s="60"/>
      <c r="AU203" s="61"/>
      <c r="AV203" s="61"/>
      <c r="AW203" s="61"/>
      <c r="AX203" s="61"/>
      <c r="AY203" s="61"/>
      <c r="AZ203" s="61"/>
      <c r="BA203" s="61"/>
      <c r="BB203" s="61"/>
      <c r="BC203" s="62"/>
      <c r="BD203" s="63"/>
      <c r="BE203" s="64"/>
      <c r="BF203" s="64"/>
      <c r="BG203" s="65"/>
      <c r="BH203" s="65"/>
      <c r="BI203" s="60"/>
      <c r="BJ203" s="60"/>
      <c r="BK203" s="60"/>
      <c r="BL203" s="60"/>
      <c r="BM203" s="60"/>
      <c r="BN203" s="60"/>
      <c r="BO203" s="60"/>
      <c r="BP203" s="60"/>
      <c r="BQ203" s="60"/>
      <c r="BR203" s="60"/>
      <c r="BS203" s="60"/>
      <c r="BT203" s="60"/>
      <c r="BU203" s="60"/>
      <c r="BV203" s="60"/>
      <c r="BW203" s="60"/>
      <c r="BX203" s="60"/>
      <c r="BY203" s="66"/>
      <c r="BZ203" s="66"/>
      <c r="CA203" s="66"/>
      <c r="CB203" s="66"/>
      <c r="CC203" s="66"/>
      <c r="CD203" s="66"/>
      <c r="CE203" s="66"/>
      <c r="CF203" s="66"/>
    </row>
    <row r="204" spans="1:84">
      <c r="A204" s="32">
        <v>36301</v>
      </c>
      <c r="B204" s="30" t="s">
        <v>571</v>
      </c>
      <c r="C204" s="95">
        <v>12109680.714985</v>
      </c>
      <c r="D204" s="90">
        <v>7.4529760881900459E-5</v>
      </c>
      <c r="E204" s="59"/>
      <c r="F204" s="60"/>
      <c r="G204" s="60"/>
      <c r="H204" s="60"/>
      <c r="I204" s="60"/>
      <c r="J204" s="60"/>
      <c r="K204" s="60"/>
      <c r="L204" s="60"/>
      <c r="M204" s="60"/>
      <c r="N204" s="60"/>
      <c r="O204" s="60"/>
      <c r="P204" s="60"/>
      <c r="Q204" s="60"/>
      <c r="R204" s="60"/>
      <c r="S204" s="60"/>
      <c r="T204" s="60"/>
      <c r="U204" s="60"/>
      <c r="V204" s="60"/>
      <c r="W204" s="60"/>
      <c r="X204" s="60"/>
      <c r="Y204" s="60"/>
      <c r="Z204" s="60"/>
      <c r="AA204" s="60"/>
      <c r="AB204" s="60"/>
      <c r="AC204" s="60"/>
      <c r="AD204" s="60"/>
      <c r="AE204" s="60"/>
      <c r="AF204" s="60"/>
      <c r="AG204" s="60"/>
      <c r="AH204" s="60"/>
      <c r="AI204" s="60"/>
      <c r="AJ204" s="60"/>
      <c r="AK204" s="60"/>
      <c r="AL204" s="60"/>
      <c r="AM204" s="60"/>
      <c r="AN204" s="60"/>
      <c r="AO204" s="60"/>
      <c r="AP204" s="60"/>
      <c r="AQ204" s="60"/>
      <c r="AR204" s="60"/>
      <c r="AS204" s="60"/>
      <c r="AT204" s="60"/>
      <c r="AU204" s="61"/>
      <c r="AV204" s="61"/>
      <c r="AW204" s="61"/>
      <c r="AX204" s="61"/>
      <c r="AY204" s="61"/>
      <c r="AZ204" s="61"/>
      <c r="BA204" s="61"/>
      <c r="BB204" s="61"/>
      <c r="BC204" s="62"/>
      <c r="BD204" s="63"/>
      <c r="BE204" s="64"/>
      <c r="BF204" s="64"/>
      <c r="BG204" s="65"/>
      <c r="BH204" s="65"/>
      <c r="BI204" s="60"/>
      <c r="BJ204" s="60"/>
      <c r="BK204" s="60"/>
      <c r="BL204" s="60"/>
      <c r="BM204" s="60"/>
      <c r="BN204" s="60"/>
      <c r="BO204" s="60"/>
      <c r="BP204" s="60"/>
      <c r="BQ204" s="60"/>
      <c r="BR204" s="60"/>
      <c r="BS204" s="60"/>
      <c r="BT204" s="60"/>
      <c r="BU204" s="60"/>
      <c r="BV204" s="60"/>
      <c r="BW204" s="60"/>
      <c r="BX204" s="60"/>
      <c r="BY204" s="66"/>
      <c r="BZ204" s="66"/>
      <c r="CA204" s="66"/>
      <c r="CB204" s="66"/>
      <c r="CC204" s="66"/>
      <c r="CD204" s="66"/>
      <c r="CE204" s="66"/>
      <c r="CF204" s="66"/>
    </row>
    <row r="205" spans="1:84">
      <c r="A205" s="32">
        <v>36302</v>
      </c>
      <c r="B205" s="30" t="s">
        <v>572</v>
      </c>
      <c r="C205" s="95">
        <v>18715935.921645999</v>
      </c>
      <c r="D205" s="90">
        <v>1.1518835729460233E-4</v>
      </c>
      <c r="E205" s="59"/>
      <c r="F205" s="60"/>
      <c r="G205" s="60"/>
      <c r="H205" s="60"/>
      <c r="I205" s="60"/>
      <c r="J205" s="60"/>
      <c r="K205" s="60"/>
      <c r="L205" s="60"/>
      <c r="M205" s="60"/>
      <c r="N205" s="60"/>
      <c r="O205" s="60"/>
      <c r="P205" s="60"/>
      <c r="Q205" s="60"/>
      <c r="R205" s="60"/>
      <c r="S205" s="60"/>
      <c r="T205" s="60"/>
      <c r="U205" s="60"/>
      <c r="V205" s="60"/>
      <c r="W205" s="60"/>
      <c r="X205" s="60"/>
      <c r="Y205" s="60"/>
      <c r="Z205" s="60"/>
      <c r="AA205" s="60"/>
      <c r="AB205" s="60"/>
      <c r="AC205" s="60"/>
      <c r="AD205" s="60"/>
      <c r="AE205" s="60"/>
      <c r="AF205" s="60"/>
      <c r="AG205" s="60"/>
      <c r="AH205" s="60"/>
      <c r="AI205" s="60"/>
      <c r="AJ205" s="60"/>
      <c r="AK205" s="60"/>
      <c r="AL205" s="60"/>
      <c r="AM205" s="60"/>
      <c r="AN205" s="60"/>
      <c r="AO205" s="60"/>
      <c r="AP205" s="60"/>
      <c r="AQ205" s="60"/>
      <c r="AR205" s="60"/>
      <c r="AS205" s="60"/>
      <c r="AT205" s="60"/>
      <c r="AU205" s="61"/>
      <c r="AV205" s="61"/>
      <c r="AW205" s="61"/>
      <c r="AX205" s="61"/>
      <c r="AY205" s="61"/>
      <c r="AZ205" s="61"/>
      <c r="BA205" s="61"/>
      <c r="BB205" s="61"/>
      <c r="BC205" s="62"/>
      <c r="BD205" s="63"/>
      <c r="BE205" s="64"/>
      <c r="BF205" s="64"/>
      <c r="BG205" s="65"/>
      <c r="BH205" s="65"/>
      <c r="BI205" s="60"/>
      <c r="BJ205" s="60"/>
      <c r="BK205" s="60"/>
      <c r="BL205" s="60"/>
      <c r="BM205" s="60"/>
      <c r="BN205" s="60"/>
      <c r="BO205" s="60"/>
      <c r="BP205" s="60"/>
      <c r="BQ205" s="60"/>
      <c r="BR205" s="60"/>
      <c r="BS205" s="60"/>
      <c r="BT205" s="60"/>
      <c r="BU205" s="60"/>
      <c r="BV205" s="60"/>
      <c r="BW205" s="60"/>
      <c r="BX205" s="60"/>
      <c r="BY205" s="66"/>
      <c r="BZ205" s="66"/>
      <c r="CA205" s="66"/>
      <c r="CB205" s="66"/>
      <c r="CC205" s="66"/>
      <c r="CD205" s="66"/>
      <c r="CE205" s="66"/>
      <c r="CF205" s="66"/>
    </row>
    <row r="206" spans="1:84">
      <c r="A206" s="32">
        <v>36305</v>
      </c>
      <c r="B206" s="30" t="s">
        <v>573</v>
      </c>
      <c r="C206" s="95">
        <v>130154047.92620599</v>
      </c>
      <c r="D206" s="90">
        <v>8.0104094385807767E-4</v>
      </c>
      <c r="E206" s="59"/>
      <c r="F206" s="60"/>
      <c r="G206" s="60"/>
      <c r="H206" s="60"/>
      <c r="I206" s="60"/>
      <c r="J206" s="60"/>
      <c r="K206" s="60"/>
      <c r="L206" s="60"/>
      <c r="M206" s="60"/>
      <c r="N206" s="60"/>
      <c r="O206" s="60"/>
      <c r="P206" s="60"/>
      <c r="Q206" s="60"/>
      <c r="R206" s="60"/>
      <c r="S206" s="60"/>
      <c r="T206" s="60"/>
      <c r="U206" s="60"/>
      <c r="V206" s="60"/>
      <c r="W206" s="60"/>
      <c r="X206" s="60"/>
      <c r="Y206" s="60"/>
      <c r="Z206" s="60"/>
      <c r="AA206" s="60"/>
      <c r="AB206" s="60"/>
      <c r="AC206" s="60"/>
      <c r="AD206" s="60"/>
      <c r="AE206" s="60"/>
      <c r="AF206" s="60"/>
      <c r="AG206" s="60"/>
      <c r="AH206" s="60"/>
      <c r="AI206" s="60"/>
      <c r="AJ206" s="60"/>
      <c r="AK206" s="60"/>
      <c r="AL206" s="60"/>
      <c r="AM206" s="60"/>
      <c r="AN206" s="60"/>
      <c r="AO206" s="60"/>
      <c r="AP206" s="60"/>
      <c r="AQ206" s="60"/>
      <c r="AR206" s="60"/>
      <c r="AS206" s="60"/>
      <c r="AT206" s="60"/>
      <c r="AU206" s="61"/>
      <c r="AV206" s="61"/>
      <c r="AW206" s="61"/>
      <c r="AX206" s="61"/>
      <c r="AY206" s="61"/>
      <c r="AZ206" s="61"/>
      <c r="BA206" s="61"/>
      <c r="BB206" s="61"/>
      <c r="BC206" s="62"/>
      <c r="BD206" s="63"/>
      <c r="BE206" s="64"/>
      <c r="BF206" s="64"/>
      <c r="BG206" s="65"/>
      <c r="BH206" s="65"/>
      <c r="BI206" s="60"/>
      <c r="BJ206" s="60"/>
      <c r="BK206" s="60"/>
      <c r="BL206" s="60"/>
      <c r="BM206" s="60"/>
      <c r="BN206" s="60"/>
      <c r="BO206" s="60"/>
      <c r="BP206" s="60"/>
      <c r="BQ206" s="60"/>
      <c r="BR206" s="60"/>
      <c r="BS206" s="60"/>
      <c r="BT206" s="60"/>
      <c r="BU206" s="60"/>
      <c r="BV206" s="60"/>
      <c r="BW206" s="60"/>
      <c r="BX206" s="60"/>
      <c r="BY206" s="66"/>
      <c r="BZ206" s="66"/>
      <c r="CA206" s="66"/>
      <c r="CB206" s="66"/>
      <c r="CC206" s="66"/>
      <c r="CD206" s="66"/>
      <c r="CE206" s="66"/>
      <c r="CF206" s="66"/>
    </row>
    <row r="207" spans="1:84">
      <c r="A207" s="32">
        <v>36310</v>
      </c>
      <c r="B207" s="30" t="s">
        <v>574</v>
      </c>
      <c r="C207" s="95">
        <v>0</v>
      </c>
      <c r="D207" s="90">
        <v>0</v>
      </c>
      <c r="E207" s="59"/>
      <c r="F207" s="60"/>
      <c r="G207" s="60"/>
      <c r="H207" s="60"/>
      <c r="I207" s="60"/>
      <c r="J207" s="60"/>
      <c r="K207" s="60"/>
      <c r="L207" s="60"/>
      <c r="M207" s="60"/>
      <c r="N207" s="60"/>
      <c r="O207" s="60"/>
      <c r="P207" s="60"/>
      <c r="Q207" s="60"/>
      <c r="R207" s="60"/>
      <c r="S207" s="60"/>
      <c r="T207" s="60"/>
      <c r="U207" s="60"/>
      <c r="V207" s="60"/>
      <c r="W207" s="60"/>
      <c r="X207" s="60"/>
      <c r="Y207" s="60"/>
      <c r="Z207" s="60"/>
      <c r="AA207" s="60"/>
      <c r="AB207" s="60"/>
      <c r="AC207" s="60"/>
      <c r="AD207" s="60"/>
      <c r="AE207" s="60"/>
      <c r="AF207" s="60"/>
      <c r="AG207" s="60"/>
      <c r="AH207" s="60"/>
      <c r="AI207" s="60"/>
      <c r="AJ207" s="60"/>
      <c r="AK207" s="60"/>
      <c r="AL207" s="60"/>
      <c r="AM207" s="60"/>
      <c r="AN207" s="60"/>
      <c r="AO207" s="60"/>
      <c r="AP207" s="60"/>
      <c r="AQ207" s="60"/>
      <c r="AR207" s="60"/>
      <c r="AS207" s="60"/>
      <c r="AT207" s="60"/>
      <c r="AU207" s="61"/>
      <c r="AV207" s="61"/>
      <c r="AW207" s="61"/>
      <c r="AX207" s="61"/>
      <c r="AY207" s="61"/>
      <c r="AZ207" s="61"/>
      <c r="BA207" s="61"/>
      <c r="BB207" s="61"/>
      <c r="BC207" s="62"/>
      <c r="BD207" s="63"/>
      <c r="BE207" s="64"/>
      <c r="BF207" s="64"/>
      <c r="BG207" s="65"/>
      <c r="BH207" s="65"/>
      <c r="BI207" s="60"/>
      <c r="BJ207" s="60"/>
      <c r="BK207" s="60"/>
      <c r="BL207" s="60"/>
      <c r="BM207" s="60"/>
      <c r="BN207" s="60"/>
      <c r="BO207" s="60"/>
      <c r="BP207" s="60"/>
      <c r="BQ207" s="60"/>
      <c r="BR207" s="60"/>
      <c r="BS207" s="60"/>
      <c r="BT207" s="60"/>
      <c r="BU207" s="60"/>
      <c r="BV207" s="60"/>
      <c r="BW207" s="60"/>
      <c r="BX207" s="60"/>
      <c r="BY207" s="66"/>
      <c r="BZ207" s="66"/>
      <c r="CA207" s="66"/>
      <c r="CB207" s="66"/>
      <c r="CC207" s="66"/>
      <c r="CD207" s="66"/>
      <c r="CE207" s="66"/>
      <c r="CF207" s="66"/>
    </row>
    <row r="208" spans="1:84">
      <c r="A208" s="32">
        <v>36400</v>
      </c>
      <c r="B208" s="30" t="s">
        <v>575</v>
      </c>
      <c r="C208" s="95">
        <v>791838994.17068505</v>
      </c>
      <c r="D208" s="90">
        <v>4.8734208837956823E-3</v>
      </c>
      <c r="E208" s="59"/>
      <c r="F208" s="60"/>
      <c r="G208" s="60"/>
      <c r="H208" s="60"/>
      <c r="I208" s="60"/>
      <c r="J208" s="60"/>
      <c r="K208" s="60"/>
      <c r="L208" s="60"/>
      <c r="M208" s="60"/>
      <c r="N208" s="60"/>
      <c r="O208" s="60"/>
      <c r="P208" s="60"/>
      <c r="Q208" s="60"/>
      <c r="R208" s="60"/>
      <c r="S208" s="60"/>
      <c r="T208" s="60"/>
      <c r="U208" s="60"/>
      <c r="V208" s="60"/>
      <c r="W208" s="60"/>
      <c r="X208" s="60"/>
      <c r="Y208" s="60"/>
      <c r="Z208" s="60"/>
      <c r="AA208" s="60"/>
      <c r="AB208" s="60"/>
      <c r="AC208" s="60"/>
      <c r="AD208" s="60"/>
      <c r="AE208" s="60"/>
      <c r="AF208" s="60"/>
      <c r="AG208" s="60"/>
      <c r="AH208" s="60"/>
      <c r="AI208" s="60"/>
      <c r="AJ208" s="60"/>
      <c r="AK208" s="60"/>
      <c r="AL208" s="60"/>
      <c r="AM208" s="60"/>
      <c r="AN208" s="60"/>
      <c r="AO208" s="60"/>
      <c r="AP208" s="60"/>
      <c r="AQ208" s="60"/>
      <c r="AR208" s="60"/>
      <c r="AS208" s="60"/>
      <c r="AT208" s="60"/>
      <c r="AU208" s="61"/>
      <c r="AV208" s="61"/>
      <c r="AW208" s="61"/>
      <c r="AX208" s="61"/>
      <c r="AY208" s="61"/>
      <c r="AZ208" s="61"/>
      <c r="BA208" s="61"/>
      <c r="BB208" s="61"/>
      <c r="BC208" s="62"/>
      <c r="BD208" s="63"/>
      <c r="BE208" s="64"/>
      <c r="BF208" s="64"/>
      <c r="BG208" s="65"/>
      <c r="BH208" s="65"/>
      <c r="BI208" s="60"/>
      <c r="BJ208" s="60"/>
      <c r="BK208" s="60"/>
      <c r="BL208" s="60"/>
      <c r="BM208" s="60"/>
      <c r="BN208" s="60"/>
      <c r="BO208" s="60"/>
      <c r="BP208" s="60"/>
      <c r="BQ208" s="60"/>
      <c r="BR208" s="60"/>
      <c r="BS208" s="60"/>
      <c r="BT208" s="60"/>
      <c r="BU208" s="60"/>
      <c r="BV208" s="60"/>
      <c r="BW208" s="60"/>
      <c r="BX208" s="60"/>
      <c r="BY208" s="66"/>
      <c r="BZ208" s="66"/>
      <c r="CA208" s="66"/>
      <c r="CB208" s="66"/>
      <c r="CC208" s="66"/>
      <c r="CD208" s="66"/>
      <c r="CE208" s="66"/>
      <c r="CF208" s="66"/>
    </row>
    <row r="209" spans="1:84">
      <c r="A209" s="32">
        <v>36405</v>
      </c>
      <c r="B209" s="30" t="s">
        <v>576</v>
      </c>
      <c r="C209" s="95">
        <v>131614888.951187</v>
      </c>
      <c r="D209" s="90">
        <v>8.1003177812041924E-4</v>
      </c>
      <c r="E209" s="59"/>
      <c r="F209" s="60"/>
      <c r="G209" s="60"/>
      <c r="H209" s="60"/>
      <c r="I209" s="60"/>
      <c r="J209" s="60"/>
      <c r="K209" s="60"/>
      <c r="L209" s="60"/>
      <c r="M209" s="60"/>
      <c r="N209" s="60"/>
      <c r="O209" s="60"/>
      <c r="P209" s="60"/>
      <c r="Q209" s="60"/>
      <c r="R209" s="60"/>
      <c r="S209" s="60"/>
      <c r="T209" s="60"/>
      <c r="U209" s="60"/>
      <c r="V209" s="60"/>
      <c r="W209" s="60"/>
      <c r="X209" s="60"/>
      <c r="Y209" s="60"/>
      <c r="Z209" s="60"/>
      <c r="AA209" s="60"/>
      <c r="AB209" s="60"/>
      <c r="AC209" s="60"/>
      <c r="AD209" s="60"/>
      <c r="AE209" s="60"/>
      <c r="AF209" s="60"/>
      <c r="AG209" s="60"/>
      <c r="AH209" s="60"/>
      <c r="AI209" s="60"/>
      <c r="AJ209" s="60"/>
      <c r="AK209" s="60"/>
      <c r="AL209" s="60"/>
      <c r="AM209" s="60"/>
      <c r="AN209" s="60"/>
      <c r="AO209" s="60"/>
      <c r="AP209" s="60"/>
      <c r="AQ209" s="60"/>
      <c r="AR209" s="60"/>
      <c r="AS209" s="60"/>
      <c r="AT209" s="60"/>
      <c r="AU209" s="61"/>
      <c r="AV209" s="61"/>
      <c r="AW209" s="61"/>
      <c r="AX209" s="61"/>
      <c r="AY209" s="61"/>
      <c r="AZ209" s="61"/>
      <c r="BA209" s="61"/>
      <c r="BB209" s="61"/>
      <c r="BC209" s="62"/>
      <c r="BD209" s="63"/>
      <c r="BE209" s="64"/>
      <c r="BF209" s="64"/>
      <c r="BG209" s="65"/>
      <c r="BH209" s="65"/>
      <c r="BI209" s="60"/>
      <c r="BJ209" s="60"/>
      <c r="BK209" s="60"/>
      <c r="BL209" s="60"/>
      <c r="BM209" s="60"/>
      <c r="BN209" s="60"/>
      <c r="BO209" s="60"/>
      <c r="BP209" s="60"/>
      <c r="BQ209" s="60"/>
      <c r="BR209" s="60"/>
      <c r="BS209" s="60"/>
      <c r="BT209" s="60"/>
      <c r="BU209" s="60"/>
      <c r="BV209" s="60"/>
      <c r="BW209" s="60"/>
      <c r="BX209" s="60"/>
      <c r="BY209" s="66"/>
      <c r="BZ209" s="66"/>
      <c r="CA209" s="66"/>
      <c r="CB209" s="66"/>
      <c r="CC209" s="66"/>
      <c r="CD209" s="66"/>
      <c r="CE209" s="66"/>
      <c r="CF209" s="66"/>
    </row>
    <row r="210" spans="1:84">
      <c r="A210" s="32">
        <v>36500</v>
      </c>
      <c r="B210" s="30" t="s">
        <v>577</v>
      </c>
      <c r="C210" s="95">
        <v>1595744053.35432</v>
      </c>
      <c r="D210" s="90">
        <v>9.8211030930025148E-3</v>
      </c>
      <c r="E210" s="59"/>
      <c r="F210" s="60"/>
      <c r="G210" s="60"/>
      <c r="H210" s="60"/>
      <c r="I210" s="60"/>
      <c r="J210" s="60"/>
      <c r="K210" s="60"/>
      <c r="L210" s="60"/>
      <c r="M210" s="60"/>
      <c r="N210" s="60"/>
      <c r="O210" s="60"/>
      <c r="P210" s="60"/>
      <c r="Q210" s="60"/>
      <c r="R210" s="60"/>
      <c r="S210" s="60"/>
      <c r="T210" s="60"/>
      <c r="U210" s="60"/>
      <c r="V210" s="60"/>
      <c r="W210" s="60"/>
      <c r="X210" s="60"/>
      <c r="Y210" s="60"/>
      <c r="Z210" s="60"/>
      <c r="AA210" s="60"/>
      <c r="AB210" s="60"/>
      <c r="AC210" s="60"/>
      <c r="AD210" s="60"/>
      <c r="AE210" s="60"/>
      <c r="AF210" s="60"/>
      <c r="AG210" s="60"/>
      <c r="AH210" s="60"/>
      <c r="AI210" s="60"/>
      <c r="AJ210" s="60"/>
      <c r="AK210" s="60"/>
      <c r="AL210" s="60"/>
      <c r="AM210" s="60"/>
      <c r="AN210" s="60"/>
      <c r="AO210" s="60"/>
      <c r="AP210" s="60"/>
      <c r="AQ210" s="60"/>
      <c r="AR210" s="60"/>
      <c r="AS210" s="60"/>
      <c r="AT210" s="60"/>
      <c r="AU210" s="61"/>
      <c r="AV210" s="61"/>
      <c r="AW210" s="61"/>
      <c r="AX210" s="61"/>
      <c r="AY210" s="61"/>
      <c r="AZ210" s="61"/>
      <c r="BA210" s="61"/>
      <c r="BB210" s="61"/>
      <c r="BC210" s="62"/>
      <c r="BD210" s="63"/>
      <c r="BE210" s="64"/>
      <c r="BF210" s="64"/>
      <c r="BG210" s="65"/>
      <c r="BH210" s="65"/>
      <c r="BI210" s="60"/>
      <c r="BJ210" s="60"/>
      <c r="BK210" s="60"/>
      <c r="BL210" s="60"/>
      <c r="BM210" s="60"/>
      <c r="BN210" s="60"/>
      <c r="BO210" s="60"/>
      <c r="BP210" s="60"/>
      <c r="BQ210" s="60"/>
      <c r="BR210" s="60"/>
      <c r="BS210" s="60"/>
      <c r="BT210" s="60"/>
      <c r="BU210" s="60"/>
      <c r="BV210" s="60"/>
      <c r="BW210" s="60"/>
      <c r="BX210" s="60"/>
      <c r="BY210" s="66"/>
      <c r="BZ210" s="66"/>
      <c r="CA210" s="66"/>
      <c r="CB210" s="66"/>
      <c r="CC210" s="66"/>
      <c r="CD210" s="66"/>
      <c r="CE210" s="66"/>
      <c r="CF210" s="66"/>
    </row>
    <row r="211" spans="1:84">
      <c r="A211" s="32">
        <v>36501</v>
      </c>
      <c r="B211" s="30" t="s">
        <v>578</v>
      </c>
      <c r="C211" s="95">
        <v>21438112.501901999</v>
      </c>
      <c r="D211" s="90">
        <v>1.3194215736413956E-4</v>
      </c>
      <c r="E211" s="59"/>
      <c r="F211" s="60"/>
      <c r="G211" s="60"/>
      <c r="H211" s="60"/>
      <c r="I211" s="60"/>
      <c r="J211" s="60"/>
      <c r="K211" s="60"/>
      <c r="L211" s="60"/>
      <c r="M211" s="60"/>
      <c r="N211" s="60"/>
      <c r="O211" s="60"/>
      <c r="P211" s="60"/>
      <c r="Q211" s="60"/>
      <c r="R211" s="60"/>
      <c r="S211" s="60"/>
      <c r="T211" s="60"/>
      <c r="U211" s="60"/>
      <c r="V211" s="60"/>
      <c r="W211" s="60"/>
      <c r="X211" s="60"/>
      <c r="Y211" s="60"/>
      <c r="Z211" s="60"/>
      <c r="AA211" s="60"/>
      <c r="AB211" s="60"/>
      <c r="AC211" s="60"/>
      <c r="AD211" s="60"/>
      <c r="AE211" s="60"/>
      <c r="AF211" s="60"/>
      <c r="AG211" s="60"/>
      <c r="AH211" s="60"/>
      <c r="AI211" s="60"/>
      <c r="AJ211" s="60"/>
      <c r="AK211" s="60"/>
      <c r="AL211" s="60"/>
      <c r="AM211" s="60"/>
      <c r="AN211" s="60"/>
      <c r="AO211" s="60"/>
      <c r="AP211" s="60"/>
      <c r="AQ211" s="60"/>
      <c r="AR211" s="60"/>
      <c r="AS211" s="60"/>
      <c r="AT211" s="60"/>
      <c r="AU211" s="61"/>
      <c r="AV211" s="61"/>
      <c r="AW211" s="61"/>
      <c r="AX211" s="61"/>
      <c r="AY211" s="61"/>
      <c r="AZ211" s="61"/>
      <c r="BA211" s="61"/>
      <c r="BB211" s="61"/>
      <c r="BC211" s="62"/>
      <c r="BD211" s="63"/>
      <c r="BE211" s="64"/>
      <c r="BF211" s="64"/>
      <c r="BG211" s="65"/>
      <c r="BH211" s="65"/>
      <c r="BI211" s="60"/>
      <c r="BJ211" s="60"/>
      <c r="BK211" s="60"/>
      <c r="BL211" s="60"/>
      <c r="BM211" s="60"/>
      <c r="BN211" s="60"/>
      <c r="BO211" s="60"/>
      <c r="BP211" s="60"/>
      <c r="BQ211" s="60"/>
      <c r="BR211" s="60"/>
      <c r="BS211" s="60"/>
      <c r="BT211" s="60"/>
      <c r="BU211" s="60"/>
      <c r="BV211" s="60"/>
      <c r="BW211" s="60"/>
      <c r="BX211" s="60"/>
      <c r="BY211" s="66"/>
      <c r="BZ211" s="66"/>
      <c r="CA211" s="66"/>
      <c r="CB211" s="66"/>
      <c r="CC211" s="66"/>
      <c r="CD211" s="66"/>
      <c r="CE211" s="66"/>
      <c r="CF211" s="66"/>
    </row>
    <row r="212" spans="1:84">
      <c r="A212" s="32">
        <v>36502</v>
      </c>
      <c r="B212" s="30" t="s">
        <v>579</v>
      </c>
      <c r="C212" s="95">
        <v>7648977.4692500001</v>
      </c>
      <c r="D212" s="90">
        <v>4.7076093514902617E-5</v>
      </c>
      <c r="E212" s="59"/>
      <c r="F212" s="60"/>
      <c r="G212" s="60"/>
      <c r="H212" s="60"/>
      <c r="I212" s="60"/>
      <c r="J212" s="60"/>
      <c r="K212" s="60"/>
      <c r="L212" s="60"/>
      <c r="M212" s="60"/>
      <c r="N212" s="60"/>
      <c r="O212" s="60"/>
      <c r="P212" s="60"/>
      <c r="Q212" s="60"/>
      <c r="R212" s="60"/>
      <c r="S212" s="60"/>
      <c r="T212" s="60"/>
      <c r="U212" s="60"/>
      <c r="V212" s="60"/>
      <c r="W212" s="60"/>
      <c r="X212" s="60"/>
      <c r="Y212" s="60"/>
      <c r="Z212" s="60"/>
      <c r="AA212" s="60"/>
      <c r="AB212" s="60"/>
      <c r="AC212" s="60"/>
      <c r="AD212" s="60"/>
      <c r="AE212" s="60"/>
      <c r="AF212" s="60"/>
      <c r="AG212" s="60"/>
      <c r="AH212" s="60"/>
      <c r="AI212" s="60"/>
      <c r="AJ212" s="60"/>
      <c r="AK212" s="60"/>
      <c r="AL212" s="60"/>
      <c r="AM212" s="60"/>
      <c r="AN212" s="60"/>
      <c r="AO212" s="60"/>
      <c r="AP212" s="60"/>
      <c r="AQ212" s="60"/>
      <c r="AR212" s="60"/>
      <c r="AS212" s="60"/>
      <c r="AT212" s="60"/>
      <c r="AU212" s="61"/>
      <c r="AV212" s="61"/>
      <c r="AW212" s="61"/>
      <c r="AX212" s="61"/>
      <c r="AY212" s="61"/>
      <c r="AZ212" s="61"/>
      <c r="BA212" s="61"/>
      <c r="BB212" s="61"/>
      <c r="BC212" s="62"/>
      <c r="BD212" s="63"/>
      <c r="BE212" s="64"/>
      <c r="BF212" s="64"/>
      <c r="BG212" s="65"/>
      <c r="BH212" s="65"/>
      <c r="BI212" s="60"/>
      <c r="BJ212" s="60"/>
      <c r="BK212" s="60"/>
      <c r="BL212" s="60"/>
      <c r="BM212" s="60"/>
      <c r="BN212" s="60"/>
      <c r="BO212" s="60"/>
      <c r="BP212" s="60"/>
      <c r="BQ212" s="60"/>
      <c r="BR212" s="60"/>
      <c r="BS212" s="60"/>
      <c r="BT212" s="60"/>
      <c r="BU212" s="60"/>
      <c r="BV212" s="60"/>
      <c r="BW212" s="60"/>
      <c r="BX212" s="60"/>
      <c r="BY212" s="66"/>
      <c r="BZ212" s="66"/>
      <c r="CA212" s="66"/>
      <c r="CB212" s="66"/>
      <c r="CC212" s="66"/>
      <c r="CD212" s="66"/>
      <c r="CE212" s="66"/>
      <c r="CF212" s="66"/>
    </row>
    <row r="213" spans="1:84">
      <c r="A213" s="32">
        <v>36505</v>
      </c>
      <c r="B213" s="30" t="s">
        <v>580</v>
      </c>
      <c r="C213" s="95">
        <v>300905547.334759</v>
      </c>
      <c r="D213" s="90">
        <v>1.8519413532633959E-3</v>
      </c>
      <c r="E213" s="59"/>
      <c r="F213" s="60"/>
      <c r="G213" s="60"/>
      <c r="H213" s="60"/>
      <c r="I213" s="60"/>
      <c r="J213" s="60"/>
      <c r="K213" s="60"/>
      <c r="L213" s="60"/>
      <c r="M213" s="60"/>
      <c r="N213" s="60"/>
      <c r="O213" s="60"/>
      <c r="P213" s="60"/>
      <c r="Q213" s="60"/>
      <c r="R213" s="60"/>
      <c r="S213" s="60"/>
      <c r="T213" s="60"/>
      <c r="U213" s="60"/>
      <c r="V213" s="60"/>
      <c r="W213" s="60"/>
      <c r="X213" s="60"/>
      <c r="Y213" s="60"/>
      <c r="Z213" s="60"/>
      <c r="AA213" s="60"/>
      <c r="AB213" s="60"/>
      <c r="AC213" s="60"/>
      <c r="AD213" s="60"/>
      <c r="AE213" s="60"/>
      <c r="AF213" s="60"/>
      <c r="AG213" s="60"/>
      <c r="AH213" s="60"/>
      <c r="AI213" s="60"/>
      <c r="AJ213" s="60"/>
      <c r="AK213" s="60"/>
      <c r="AL213" s="60"/>
      <c r="AM213" s="60"/>
      <c r="AN213" s="60"/>
      <c r="AO213" s="60"/>
      <c r="AP213" s="60"/>
      <c r="AQ213" s="60"/>
      <c r="AR213" s="60"/>
      <c r="AS213" s="60"/>
      <c r="AT213" s="60"/>
      <c r="AU213" s="61"/>
      <c r="AV213" s="61"/>
      <c r="AW213" s="61"/>
      <c r="AX213" s="61"/>
      <c r="AY213" s="61"/>
      <c r="AZ213" s="61"/>
      <c r="BA213" s="61"/>
      <c r="BB213" s="61"/>
      <c r="BC213" s="62"/>
      <c r="BD213" s="63"/>
      <c r="BE213" s="64"/>
      <c r="BF213" s="64"/>
      <c r="BG213" s="65"/>
      <c r="BH213" s="65"/>
      <c r="BI213" s="60"/>
      <c r="BJ213" s="60"/>
      <c r="BK213" s="60"/>
      <c r="BL213" s="60"/>
      <c r="BM213" s="60"/>
      <c r="BN213" s="60"/>
      <c r="BO213" s="60"/>
      <c r="BP213" s="60"/>
      <c r="BQ213" s="60"/>
      <c r="BR213" s="60"/>
      <c r="BS213" s="60"/>
      <c r="BT213" s="60"/>
      <c r="BU213" s="60"/>
      <c r="BV213" s="60"/>
      <c r="BW213" s="60"/>
      <c r="BX213" s="60"/>
      <c r="BY213" s="66"/>
      <c r="BZ213" s="66"/>
      <c r="CA213" s="66"/>
      <c r="CB213" s="66"/>
      <c r="CC213" s="66"/>
      <c r="CD213" s="66"/>
      <c r="CE213" s="66"/>
      <c r="CF213" s="66"/>
    </row>
    <row r="214" spans="1:84">
      <c r="A214" s="32">
        <v>36600</v>
      </c>
      <c r="B214" s="30" t="s">
        <v>581</v>
      </c>
      <c r="C214" s="95">
        <v>110304013.43965399</v>
      </c>
      <c r="D214" s="90">
        <v>6.7887270849333286E-4</v>
      </c>
      <c r="E214" s="59"/>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c r="AD214" s="60"/>
      <c r="AE214" s="60"/>
      <c r="AF214" s="60"/>
      <c r="AG214" s="60"/>
      <c r="AH214" s="60"/>
      <c r="AI214" s="60"/>
      <c r="AJ214" s="60"/>
      <c r="AK214" s="60"/>
      <c r="AL214" s="60"/>
      <c r="AM214" s="60"/>
      <c r="AN214" s="60"/>
      <c r="AO214" s="60"/>
      <c r="AP214" s="60"/>
      <c r="AQ214" s="60"/>
      <c r="AR214" s="60"/>
      <c r="AS214" s="60"/>
      <c r="AT214" s="60"/>
      <c r="AU214" s="61"/>
      <c r="AV214" s="61"/>
      <c r="AW214" s="61"/>
      <c r="AX214" s="61"/>
      <c r="AY214" s="61"/>
      <c r="AZ214" s="61"/>
      <c r="BA214" s="61"/>
      <c r="BB214" s="61"/>
      <c r="BC214" s="62"/>
      <c r="BD214" s="63"/>
      <c r="BE214" s="64"/>
      <c r="BF214" s="64"/>
      <c r="BG214" s="65"/>
      <c r="BH214" s="65"/>
      <c r="BI214" s="60"/>
      <c r="BJ214" s="60"/>
      <c r="BK214" s="60"/>
      <c r="BL214" s="60"/>
      <c r="BM214" s="60"/>
      <c r="BN214" s="60"/>
      <c r="BO214" s="60"/>
      <c r="BP214" s="60"/>
      <c r="BQ214" s="60"/>
      <c r="BR214" s="60"/>
      <c r="BS214" s="60"/>
      <c r="BT214" s="60"/>
      <c r="BU214" s="60"/>
      <c r="BV214" s="60"/>
      <c r="BW214" s="60"/>
      <c r="BX214" s="60"/>
      <c r="BY214" s="66"/>
      <c r="BZ214" s="66"/>
      <c r="CA214" s="66"/>
      <c r="CB214" s="66"/>
      <c r="CC214" s="66"/>
      <c r="CD214" s="66"/>
      <c r="CE214" s="66"/>
      <c r="CF214" s="66"/>
    </row>
    <row r="215" spans="1:84">
      <c r="A215" s="32">
        <v>36601</v>
      </c>
      <c r="B215" s="30" t="s">
        <v>582</v>
      </c>
      <c r="C215" s="95">
        <v>70339233.850399002</v>
      </c>
      <c r="D215" s="90">
        <v>4.3290706029922027E-4</v>
      </c>
      <c r="E215" s="59"/>
      <c r="F215" s="60"/>
      <c r="G215" s="60"/>
      <c r="H215" s="60"/>
      <c r="I215" s="60"/>
      <c r="J215" s="60"/>
      <c r="K215" s="60"/>
      <c r="L215" s="60"/>
      <c r="M215" s="60"/>
      <c r="N215" s="60"/>
      <c r="O215" s="60"/>
      <c r="P215" s="60"/>
      <c r="Q215" s="60"/>
      <c r="R215" s="60"/>
      <c r="S215" s="60"/>
      <c r="T215" s="60"/>
      <c r="U215" s="60"/>
      <c r="V215" s="60"/>
      <c r="W215" s="60"/>
      <c r="X215" s="60"/>
      <c r="Y215" s="60"/>
      <c r="Z215" s="60"/>
      <c r="AA215" s="60"/>
      <c r="AB215" s="60"/>
      <c r="AC215" s="60"/>
      <c r="AD215" s="60"/>
      <c r="AE215" s="60"/>
      <c r="AF215" s="60"/>
      <c r="AG215" s="60"/>
      <c r="AH215" s="60"/>
      <c r="AI215" s="60"/>
      <c r="AJ215" s="60"/>
      <c r="AK215" s="60"/>
      <c r="AL215" s="60"/>
      <c r="AM215" s="60"/>
      <c r="AN215" s="60"/>
      <c r="AO215" s="60"/>
      <c r="AP215" s="60"/>
      <c r="AQ215" s="60"/>
      <c r="AR215" s="60"/>
      <c r="AS215" s="60"/>
      <c r="AT215" s="60"/>
      <c r="AU215" s="61"/>
      <c r="AV215" s="61"/>
      <c r="AW215" s="61"/>
      <c r="AX215" s="61"/>
      <c r="AY215" s="61"/>
      <c r="AZ215" s="61"/>
      <c r="BA215" s="61"/>
      <c r="BB215" s="61"/>
      <c r="BC215" s="62"/>
      <c r="BD215" s="63"/>
      <c r="BE215" s="64"/>
      <c r="BF215" s="64"/>
      <c r="BG215" s="65"/>
      <c r="BH215" s="65"/>
      <c r="BI215" s="60"/>
      <c r="BJ215" s="60"/>
      <c r="BK215" s="60"/>
      <c r="BL215" s="60"/>
      <c r="BM215" s="60"/>
      <c r="BN215" s="60"/>
      <c r="BO215" s="60"/>
      <c r="BP215" s="60"/>
      <c r="BQ215" s="60"/>
      <c r="BR215" s="60"/>
      <c r="BS215" s="60"/>
      <c r="BT215" s="60"/>
      <c r="BU215" s="60"/>
      <c r="BV215" s="60"/>
      <c r="BW215" s="60"/>
      <c r="BX215" s="60"/>
      <c r="BY215" s="66"/>
      <c r="BZ215" s="66"/>
      <c r="CA215" s="66"/>
      <c r="CB215" s="66"/>
      <c r="CC215" s="66"/>
      <c r="CD215" s="66"/>
      <c r="CE215" s="66"/>
      <c r="CF215" s="66"/>
    </row>
    <row r="216" spans="1:84">
      <c r="A216" s="32">
        <v>36700</v>
      </c>
      <c r="B216" s="30" t="s">
        <v>583</v>
      </c>
      <c r="C216" s="95">
        <v>1358988940.7058101</v>
      </c>
      <c r="D216" s="90">
        <v>8.3639794620362692E-3</v>
      </c>
      <c r="E216" s="59"/>
      <c r="F216" s="60"/>
      <c r="G216" s="60"/>
      <c r="H216" s="60"/>
      <c r="I216" s="60"/>
      <c r="J216" s="60"/>
      <c r="K216" s="60"/>
      <c r="L216" s="60"/>
      <c r="M216" s="60"/>
      <c r="N216" s="60"/>
      <c r="O216" s="60"/>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1"/>
      <c r="AV216" s="61"/>
      <c r="AW216" s="61"/>
      <c r="AX216" s="61"/>
      <c r="AY216" s="61"/>
      <c r="AZ216" s="61"/>
      <c r="BA216" s="61"/>
      <c r="BB216" s="61"/>
      <c r="BC216" s="62"/>
      <c r="BD216" s="63"/>
      <c r="BE216" s="64"/>
      <c r="BF216" s="64"/>
      <c r="BG216" s="65"/>
      <c r="BH216" s="65"/>
      <c r="BI216" s="60"/>
      <c r="BJ216" s="60"/>
      <c r="BK216" s="60"/>
      <c r="BL216" s="60"/>
      <c r="BM216" s="60"/>
      <c r="BN216" s="60"/>
      <c r="BO216" s="60"/>
      <c r="BP216" s="60"/>
      <c r="BQ216" s="60"/>
      <c r="BR216" s="60"/>
      <c r="BS216" s="60"/>
      <c r="BT216" s="60"/>
      <c r="BU216" s="60"/>
      <c r="BV216" s="60"/>
      <c r="BW216" s="60"/>
      <c r="BX216" s="60"/>
      <c r="BY216" s="66"/>
      <c r="BZ216" s="66"/>
      <c r="CA216" s="66"/>
      <c r="CB216" s="66"/>
      <c r="CC216" s="66"/>
      <c r="CD216" s="66"/>
      <c r="CE216" s="66"/>
      <c r="CF216" s="66"/>
    </row>
    <row r="217" spans="1:84">
      <c r="A217" s="32">
        <v>36701</v>
      </c>
      <c r="B217" s="30" t="s">
        <v>584</v>
      </c>
      <c r="C217" s="95">
        <v>4699026.2639570003</v>
      </c>
      <c r="D217" s="90">
        <v>2.8920440767452482E-5</v>
      </c>
      <c r="E217" s="59"/>
      <c r="F217" s="60"/>
      <c r="G217" s="60"/>
      <c r="H217" s="60"/>
      <c r="I217" s="60"/>
      <c r="J217" s="60"/>
      <c r="K217" s="60"/>
      <c r="L217" s="60"/>
      <c r="M217" s="60"/>
      <c r="N217" s="60"/>
      <c r="O217" s="60"/>
      <c r="P217" s="60"/>
      <c r="Q217" s="60"/>
      <c r="R217" s="60"/>
      <c r="S217" s="60"/>
      <c r="T217" s="60"/>
      <c r="U217" s="60"/>
      <c r="V217" s="60"/>
      <c r="W217" s="60"/>
      <c r="X217" s="60"/>
      <c r="Y217" s="60"/>
      <c r="Z217" s="60"/>
      <c r="AA217" s="60"/>
      <c r="AB217" s="60"/>
      <c r="AC217" s="60"/>
      <c r="AD217" s="60"/>
      <c r="AE217" s="60"/>
      <c r="AF217" s="60"/>
      <c r="AG217" s="60"/>
      <c r="AH217" s="60"/>
      <c r="AI217" s="60"/>
      <c r="AJ217" s="60"/>
      <c r="AK217" s="60"/>
      <c r="AL217" s="60"/>
      <c r="AM217" s="60"/>
      <c r="AN217" s="60"/>
      <c r="AO217" s="60"/>
      <c r="AP217" s="60"/>
      <c r="AQ217" s="60"/>
      <c r="AR217" s="60"/>
      <c r="AS217" s="60"/>
      <c r="AT217" s="60"/>
      <c r="AU217" s="61"/>
      <c r="AV217" s="61"/>
      <c r="AW217" s="61"/>
      <c r="AX217" s="61"/>
      <c r="AY217" s="61"/>
      <c r="AZ217" s="61"/>
      <c r="BA217" s="61"/>
      <c r="BB217" s="61"/>
      <c r="BC217" s="62"/>
      <c r="BD217" s="63"/>
      <c r="BE217" s="64"/>
      <c r="BF217" s="64"/>
      <c r="BG217" s="65"/>
      <c r="BH217" s="65"/>
      <c r="BI217" s="60"/>
      <c r="BJ217" s="60"/>
      <c r="BK217" s="60"/>
      <c r="BL217" s="60"/>
      <c r="BM217" s="60"/>
      <c r="BN217" s="60"/>
      <c r="BO217" s="60"/>
      <c r="BP217" s="60"/>
      <c r="BQ217" s="60"/>
      <c r="BR217" s="60"/>
      <c r="BS217" s="60"/>
      <c r="BT217" s="60"/>
      <c r="BU217" s="60"/>
      <c r="BV217" s="60"/>
      <c r="BW217" s="60"/>
      <c r="BX217" s="60"/>
      <c r="BY217" s="66"/>
      <c r="BZ217" s="66"/>
      <c r="CA217" s="66"/>
      <c r="CB217" s="66"/>
      <c r="CC217" s="66"/>
      <c r="CD217" s="66"/>
      <c r="CE217" s="66"/>
      <c r="CF217" s="66"/>
    </row>
    <row r="218" spans="1:84">
      <c r="A218" s="32">
        <v>36705</v>
      </c>
      <c r="B218" s="30" t="s">
        <v>585</v>
      </c>
      <c r="C218" s="95">
        <v>158647859.98692301</v>
      </c>
      <c r="D218" s="90">
        <v>9.7640783002801419E-4</v>
      </c>
      <c r="E218" s="59"/>
      <c r="F218" s="60"/>
      <c r="G218" s="60"/>
      <c r="H218" s="60"/>
      <c r="I218" s="60"/>
      <c r="J218" s="60"/>
      <c r="K218" s="60"/>
      <c r="L218" s="60"/>
      <c r="M218" s="60"/>
      <c r="N218" s="60"/>
      <c r="O218" s="60"/>
      <c r="P218" s="60"/>
      <c r="Q218" s="60"/>
      <c r="R218" s="60"/>
      <c r="S218" s="60"/>
      <c r="T218" s="60"/>
      <c r="U218" s="60"/>
      <c r="V218" s="60"/>
      <c r="W218" s="60"/>
      <c r="X218" s="60"/>
      <c r="Y218" s="60"/>
      <c r="Z218" s="60"/>
      <c r="AA218" s="60"/>
      <c r="AB218" s="60"/>
      <c r="AC218" s="60"/>
      <c r="AD218" s="60"/>
      <c r="AE218" s="60"/>
      <c r="AF218" s="60"/>
      <c r="AG218" s="60"/>
      <c r="AH218" s="60"/>
      <c r="AI218" s="60"/>
      <c r="AJ218" s="60"/>
      <c r="AK218" s="60"/>
      <c r="AL218" s="60"/>
      <c r="AM218" s="60"/>
      <c r="AN218" s="60"/>
      <c r="AO218" s="60"/>
      <c r="AP218" s="60"/>
      <c r="AQ218" s="60"/>
      <c r="AR218" s="60"/>
      <c r="AS218" s="60"/>
      <c r="AT218" s="60"/>
      <c r="AU218" s="61"/>
      <c r="AV218" s="61"/>
      <c r="AW218" s="61"/>
      <c r="AX218" s="61"/>
      <c r="AY218" s="61"/>
      <c r="AZ218" s="61"/>
      <c r="BA218" s="61"/>
      <c r="BB218" s="61"/>
      <c r="BC218" s="62"/>
      <c r="BD218" s="63"/>
      <c r="BE218" s="64"/>
      <c r="BF218" s="64"/>
      <c r="BG218" s="65"/>
      <c r="BH218" s="65"/>
      <c r="BI218" s="60"/>
      <c r="BJ218" s="60"/>
      <c r="BK218" s="60"/>
      <c r="BL218" s="60"/>
      <c r="BM218" s="60"/>
      <c r="BN218" s="60"/>
      <c r="BO218" s="60"/>
      <c r="BP218" s="60"/>
      <c r="BQ218" s="60"/>
      <c r="BR218" s="60"/>
      <c r="BS218" s="60"/>
      <c r="BT218" s="60"/>
      <c r="BU218" s="60"/>
      <c r="BV218" s="60"/>
      <c r="BW218" s="60"/>
      <c r="BX218" s="60"/>
      <c r="BY218" s="66"/>
      <c r="BZ218" s="66"/>
      <c r="CA218" s="66"/>
      <c r="CB218" s="66"/>
      <c r="CC218" s="66"/>
      <c r="CD218" s="66"/>
      <c r="CE218" s="66"/>
      <c r="CF218" s="66"/>
    </row>
    <row r="219" spans="1:84">
      <c r="A219" s="32">
        <v>36800</v>
      </c>
      <c r="B219" s="30" t="s">
        <v>586</v>
      </c>
      <c r="C219" s="95">
        <v>518161552.22928399</v>
      </c>
      <c r="D219" s="90">
        <v>3.1890565486218723E-3</v>
      </c>
      <c r="E219" s="59"/>
      <c r="F219" s="60"/>
      <c r="G219" s="60"/>
      <c r="H219" s="60"/>
      <c r="I219" s="60"/>
      <c r="J219" s="60"/>
      <c r="K219" s="60"/>
      <c r="L219" s="60"/>
      <c r="M219" s="60"/>
      <c r="N219" s="60"/>
      <c r="O219" s="60"/>
      <c r="P219" s="60"/>
      <c r="Q219" s="60"/>
      <c r="R219" s="60"/>
      <c r="S219" s="60"/>
      <c r="T219" s="60"/>
      <c r="U219" s="60"/>
      <c r="V219" s="60"/>
      <c r="W219" s="60"/>
      <c r="X219" s="60"/>
      <c r="Y219" s="60"/>
      <c r="Z219" s="60"/>
      <c r="AA219" s="60"/>
      <c r="AB219" s="60"/>
      <c r="AC219" s="60"/>
      <c r="AD219" s="60"/>
      <c r="AE219" s="60"/>
      <c r="AF219" s="60"/>
      <c r="AG219" s="60"/>
      <c r="AH219" s="60"/>
      <c r="AI219" s="60"/>
      <c r="AJ219" s="60"/>
      <c r="AK219" s="60"/>
      <c r="AL219" s="60"/>
      <c r="AM219" s="60"/>
      <c r="AN219" s="60"/>
      <c r="AO219" s="60"/>
      <c r="AP219" s="60"/>
      <c r="AQ219" s="60"/>
      <c r="AR219" s="60"/>
      <c r="AS219" s="60"/>
      <c r="AT219" s="60"/>
      <c r="AU219" s="61"/>
      <c r="AV219" s="61"/>
      <c r="AW219" s="61"/>
      <c r="AX219" s="61"/>
      <c r="AY219" s="61"/>
      <c r="AZ219" s="61"/>
      <c r="BA219" s="61"/>
      <c r="BB219" s="61"/>
      <c r="BC219" s="62"/>
      <c r="BD219" s="63"/>
      <c r="BE219" s="64"/>
      <c r="BF219" s="64"/>
      <c r="BG219" s="65"/>
      <c r="BH219" s="65"/>
      <c r="BI219" s="60"/>
      <c r="BJ219" s="60"/>
      <c r="BK219" s="60"/>
      <c r="BL219" s="60"/>
      <c r="BM219" s="60"/>
      <c r="BN219" s="60"/>
      <c r="BO219" s="60"/>
      <c r="BP219" s="60"/>
      <c r="BQ219" s="60"/>
      <c r="BR219" s="60"/>
      <c r="BS219" s="60"/>
      <c r="BT219" s="60"/>
      <c r="BU219" s="60"/>
      <c r="BV219" s="60"/>
      <c r="BW219" s="60"/>
      <c r="BX219" s="60"/>
      <c r="BY219" s="66"/>
      <c r="BZ219" s="66"/>
      <c r="CA219" s="66"/>
      <c r="CB219" s="66"/>
      <c r="CC219" s="66"/>
      <c r="CD219" s="66"/>
      <c r="CE219" s="66"/>
      <c r="CF219" s="66"/>
    </row>
    <row r="220" spans="1:84">
      <c r="A220" s="32">
        <v>36802</v>
      </c>
      <c r="B220" s="30" t="s">
        <v>587</v>
      </c>
      <c r="C220" s="95">
        <v>27691436.644246999</v>
      </c>
      <c r="D220" s="90">
        <v>1.7042861823913757E-4</v>
      </c>
      <c r="E220" s="59"/>
      <c r="F220" s="60"/>
      <c r="G220" s="60"/>
      <c r="H220" s="60"/>
      <c r="I220" s="60"/>
      <c r="J220" s="60"/>
      <c r="K220" s="60"/>
      <c r="L220" s="60"/>
      <c r="M220" s="60"/>
      <c r="N220" s="60"/>
      <c r="O220" s="60"/>
      <c r="P220" s="60"/>
      <c r="Q220" s="60"/>
      <c r="R220" s="60"/>
      <c r="S220" s="60"/>
      <c r="T220" s="60"/>
      <c r="U220" s="60"/>
      <c r="V220" s="60"/>
      <c r="W220" s="60"/>
      <c r="X220" s="60"/>
      <c r="Y220" s="60"/>
      <c r="Z220" s="60"/>
      <c r="AA220" s="60"/>
      <c r="AB220" s="60"/>
      <c r="AC220" s="60"/>
      <c r="AD220" s="60"/>
      <c r="AE220" s="60"/>
      <c r="AF220" s="60"/>
      <c r="AG220" s="60"/>
      <c r="AH220" s="60"/>
      <c r="AI220" s="60"/>
      <c r="AJ220" s="60"/>
      <c r="AK220" s="60"/>
      <c r="AL220" s="60"/>
      <c r="AM220" s="60"/>
      <c r="AN220" s="60"/>
      <c r="AO220" s="60"/>
      <c r="AP220" s="60"/>
      <c r="AQ220" s="60"/>
      <c r="AR220" s="60"/>
      <c r="AS220" s="60"/>
      <c r="AT220" s="60"/>
      <c r="AU220" s="61"/>
      <c r="AV220" s="61"/>
      <c r="AW220" s="61"/>
      <c r="AX220" s="61"/>
      <c r="AY220" s="61"/>
      <c r="AZ220" s="61"/>
      <c r="BA220" s="61"/>
      <c r="BB220" s="61"/>
      <c r="BC220" s="62"/>
      <c r="BD220" s="63"/>
      <c r="BE220" s="64"/>
      <c r="BF220" s="64"/>
      <c r="BG220" s="65"/>
      <c r="BH220" s="65"/>
      <c r="BI220" s="60"/>
      <c r="BJ220" s="60"/>
      <c r="BK220" s="60"/>
      <c r="BL220" s="60"/>
      <c r="BM220" s="60"/>
      <c r="BN220" s="60"/>
      <c r="BO220" s="60"/>
      <c r="BP220" s="60"/>
      <c r="BQ220" s="60"/>
      <c r="BR220" s="60"/>
      <c r="BS220" s="60"/>
      <c r="BT220" s="60"/>
      <c r="BU220" s="60"/>
      <c r="BV220" s="60"/>
      <c r="BW220" s="60"/>
      <c r="BX220" s="60"/>
      <c r="BY220" s="66"/>
      <c r="BZ220" s="66"/>
      <c r="CA220" s="66"/>
      <c r="CB220" s="66"/>
      <c r="CC220" s="66"/>
      <c r="CD220" s="66"/>
      <c r="CE220" s="66"/>
      <c r="CF220" s="66"/>
    </row>
    <row r="221" spans="1:84">
      <c r="A221" s="32">
        <v>36810</v>
      </c>
      <c r="B221" s="30" t="s">
        <v>588</v>
      </c>
      <c r="C221" s="95">
        <v>978171192.32217097</v>
      </c>
      <c r="D221" s="90">
        <v>6.020213644041165E-3</v>
      </c>
      <c r="E221" s="59"/>
      <c r="F221" s="60"/>
      <c r="G221" s="60"/>
      <c r="H221" s="60"/>
      <c r="I221" s="60"/>
      <c r="J221" s="60"/>
      <c r="K221" s="60"/>
      <c r="L221" s="60"/>
      <c r="M221" s="60"/>
      <c r="N221" s="60"/>
      <c r="O221" s="60"/>
      <c r="P221" s="60"/>
      <c r="Q221" s="60"/>
      <c r="R221" s="60"/>
      <c r="S221" s="60"/>
      <c r="T221" s="60"/>
      <c r="U221" s="60"/>
      <c r="V221" s="60"/>
      <c r="W221" s="60"/>
      <c r="X221" s="60"/>
      <c r="Y221" s="60"/>
      <c r="Z221" s="60"/>
      <c r="AA221" s="60"/>
      <c r="AB221" s="60"/>
      <c r="AC221" s="60"/>
      <c r="AD221" s="60"/>
      <c r="AE221" s="60"/>
      <c r="AF221" s="60"/>
      <c r="AG221" s="60"/>
      <c r="AH221" s="60"/>
      <c r="AI221" s="60"/>
      <c r="AJ221" s="60"/>
      <c r="AK221" s="60"/>
      <c r="AL221" s="60"/>
      <c r="AM221" s="60"/>
      <c r="AN221" s="60"/>
      <c r="AO221" s="60"/>
      <c r="AP221" s="60"/>
      <c r="AQ221" s="60"/>
      <c r="AR221" s="60"/>
      <c r="AS221" s="60"/>
      <c r="AT221" s="60"/>
      <c r="AU221" s="61"/>
      <c r="AV221" s="61"/>
      <c r="AW221" s="61"/>
      <c r="AX221" s="61"/>
      <c r="AY221" s="61"/>
      <c r="AZ221" s="61"/>
      <c r="BA221" s="61"/>
      <c r="BB221" s="61"/>
      <c r="BC221" s="62"/>
      <c r="BD221" s="63"/>
      <c r="BE221" s="64"/>
      <c r="BF221" s="64"/>
      <c r="BG221" s="65"/>
      <c r="BH221" s="65"/>
      <c r="BI221" s="60"/>
      <c r="BJ221" s="60"/>
      <c r="BK221" s="60"/>
      <c r="BL221" s="60"/>
      <c r="BM221" s="60"/>
      <c r="BN221" s="60"/>
      <c r="BO221" s="60"/>
      <c r="BP221" s="60"/>
      <c r="BQ221" s="60"/>
      <c r="BR221" s="60"/>
      <c r="BS221" s="60"/>
      <c r="BT221" s="60"/>
      <c r="BU221" s="60"/>
      <c r="BV221" s="60"/>
      <c r="BW221" s="60"/>
      <c r="BX221" s="60"/>
      <c r="BY221" s="66"/>
      <c r="BZ221" s="66"/>
      <c r="CA221" s="66"/>
      <c r="CB221" s="66"/>
      <c r="CC221" s="66"/>
      <c r="CD221" s="66"/>
      <c r="CE221" s="66"/>
      <c r="CF221" s="66"/>
    </row>
    <row r="222" spans="1:84">
      <c r="A222" s="32">
        <v>36900</v>
      </c>
      <c r="B222" s="30" t="s">
        <v>589</v>
      </c>
      <c r="C222" s="95">
        <v>91932026.232363001</v>
      </c>
      <c r="D222" s="90">
        <v>5.6580120432143878E-4</v>
      </c>
      <c r="E222" s="59"/>
      <c r="F222" s="60"/>
      <c r="G222" s="60"/>
      <c r="H222" s="60"/>
      <c r="I222" s="60"/>
      <c r="J222" s="60"/>
      <c r="K222" s="60"/>
      <c r="L222" s="60"/>
      <c r="M222" s="60"/>
      <c r="N222" s="60"/>
      <c r="O222" s="60"/>
      <c r="P222" s="60"/>
      <c r="Q222" s="60"/>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1"/>
      <c r="AV222" s="61"/>
      <c r="AW222" s="61"/>
      <c r="AX222" s="61"/>
      <c r="AY222" s="61"/>
      <c r="AZ222" s="61"/>
      <c r="BA222" s="61"/>
      <c r="BB222" s="61"/>
      <c r="BC222" s="62"/>
      <c r="BD222" s="63"/>
      <c r="BE222" s="64"/>
      <c r="BF222" s="64"/>
      <c r="BG222" s="65"/>
      <c r="BH222" s="65"/>
      <c r="BI222" s="60"/>
      <c r="BJ222" s="60"/>
      <c r="BK222" s="60"/>
      <c r="BL222" s="60"/>
      <c r="BM222" s="60"/>
      <c r="BN222" s="60"/>
      <c r="BO222" s="60"/>
      <c r="BP222" s="60"/>
      <c r="BQ222" s="60"/>
      <c r="BR222" s="60"/>
      <c r="BS222" s="60"/>
      <c r="BT222" s="60"/>
      <c r="BU222" s="60"/>
      <c r="BV222" s="60"/>
      <c r="BW222" s="60"/>
      <c r="BX222" s="60"/>
      <c r="BY222" s="66"/>
      <c r="BZ222" s="66"/>
      <c r="CA222" s="66"/>
      <c r="CB222" s="66"/>
      <c r="CC222" s="66"/>
      <c r="CD222" s="66"/>
      <c r="CE222" s="66"/>
      <c r="CF222" s="66"/>
    </row>
    <row r="223" spans="1:84">
      <c r="A223" s="32">
        <v>36901</v>
      </c>
      <c r="B223" s="30" t="s">
        <v>590</v>
      </c>
      <c r="C223" s="95">
        <v>33721204.441468</v>
      </c>
      <c r="D223" s="90">
        <v>2.0753918809455604E-4</v>
      </c>
      <c r="E223" s="59"/>
      <c r="F223" s="60"/>
      <c r="G223" s="60"/>
      <c r="H223" s="60"/>
      <c r="I223" s="60"/>
      <c r="J223" s="60"/>
      <c r="K223" s="60"/>
      <c r="L223" s="60"/>
      <c r="M223" s="60"/>
      <c r="N223" s="60"/>
      <c r="O223" s="60"/>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60"/>
      <c r="AO223" s="60"/>
      <c r="AP223" s="60"/>
      <c r="AQ223" s="60"/>
      <c r="AR223" s="60"/>
      <c r="AS223" s="60"/>
      <c r="AT223" s="60"/>
      <c r="AU223" s="61"/>
      <c r="AV223" s="61"/>
      <c r="AW223" s="61"/>
      <c r="AX223" s="61"/>
      <c r="AY223" s="61"/>
      <c r="AZ223" s="61"/>
      <c r="BA223" s="61"/>
      <c r="BB223" s="61"/>
      <c r="BC223" s="62"/>
      <c r="BD223" s="63"/>
      <c r="BE223" s="64"/>
      <c r="BF223" s="64"/>
      <c r="BG223" s="65"/>
      <c r="BH223" s="65"/>
      <c r="BI223" s="60"/>
      <c r="BJ223" s="60"/>
      <c r="BK223" s="60"/>
      <c r="BL223" s="60"/>
      <c r="BM223" s="60"/>
      <c r="BN223" s="60"/>
      <c r="BO223" s="60"/>
      <c r="BP223" s="60"/>
      <c r="BQ223" s="60"/>
      <c r="BR223" s="60"/>
      <c r="BS223" s="60"/>
      <c r="BT223" s="60"/>
      <c r="BU223" s="60"/>
      <c r="BV223" s="60"/>
      <c r="BW223" s="60"/>
      <c r="BX223" s="60"/>
      <c r="BY223" s="66"/>
      <c r="BZ223" s="66"/>
      <c r="CA223" s="66"/>
      <c r="CB223" s="66"/>
      <c r="CC223" s="66"/>
      <c r="CD223" s="66"/>
      <c r="CE223" s="66"/>
      <c r="CF223" s="66"/>
    </row>
    <row r="224" spans="1:84">
      <c r="A224" s="32">
        <v>36905</v>
      </c>
      <c r="B224" s="30" t="s">
        <v>591</v>
      </c>
      <c r="C224" s="95">
        <v>31006779.951056998</v>
      </c>
      <c r="D224" s="90">
        <v>1.9083309872987397E-4</v>
      </c>
      <c r="E224" s="59"/>
      <c r="F224" s="60"/>
      <c r="G224" s="60"/>
      <c r="H224" s="60"/>
      <c r="I224" s="60"/>
      <c r="J224" s="60"/>
      <c r="K224" s="60"/>
      <c r="L224" s="60"/>
      <c r="M224" s="60"/>
      <c r="N224" s="60"/>
      <c r="O224" s="60"/>
      <c r="P224" s="60"/>
      <c r="Q224" s="60"/>
      <c r="R224" s="60"/>
      <c r="S224" s="60"/>
      <c r="T224" s="60"/>
      <c r="U224" s="60"/>
      <c r="V224" s="60"/>
      <c r="W224" s="60"/>
      <c r="X224" s="60"/>
      <c r="Y224" s="60"/>
      <c r="Z224" s="60"/>
      <c r="AA224" s="60"/>
      <c r="AB224" s="60"/>
      <c r="AC224" s="60"/>
      <c r="AD224" s="60"/>
      <c r="AE224" s="60"/>
      <c r="AF224" s="60"/>
      <c r="AG224" s="60"/>
      <c r="AH224" s="60"/>
      <c r="AI224" s="60"/>
      <c r="AJ224" s="60"/>
      <c r="AK224" s="60"/>
      <c r="AL224" s="60"/>
      <c r="AM224" s="60"/>
      <c r="AN224" s="60"/>
      <c r="AO224" s="60"/>
      <c r="AP224" s="60"/>
      <c r="AQ224" s="60"/>
      <c r="AR224" s="60"/>
      <c r="AS224" s="60"/>
      <c r="AT224" s="60"/>
      <c r="AU224" s="61"/>
      <c r="AV224" s="61"/>
      <c r="AW224" s="61"/>
      <c r="AX224" s="61"/>
      <c r="AY224" s="61"/>
      <c r="AZ224" s="61"/>
      <c r="BA224" s="61"/>
      <c r="BB224" s="61"/>
      <c r="BC224" s="62"/>
      <c r="BD224" s="63"/>
      <c r="BE224" s="64"/>
      <c r="BF224" s="64"/>
      <c r="BG224" s="65"/>
      <c r="BH224" s="65"/>
      <c r="BI224" s="60"/>
      <c r="BJ224" s="60"/>
      <c r="BK224" s="60"/>
      <c r="BL224" s="60"/>
      <c r="BM224" s="60"/>
      <c r="BN224" s="60"/>
      <c r="BO224" s="60"/>
      <c r="BP224" s="60"/>
      <c r="BQ224" s="60"/>
      <c r="BR224" s="60"/>
      <c r="BS224" s="60"/>
      <c r="BT224" s="60"/>
      <c r="BU224" s="60"/>
      <c r="BV224" s="60"/>
      <c r="BW224" s="60"/>
      <c r="BX224" s="60"/>
      <c r="BY224" s="66"/>
      <c r="BZ224" s="66"/>
      <c r="CA224" s="66"/>
      <c r="CB224" s="66"/>
      <c r="CC224" s="66"/>
      <c r="CD224" s="66"/>
      <c r="CE224" s="66"/>
      <c r="CF224" s="66"/>
    </row>
    <row r="225" spans="1:84">
      <c r="A225" s="32">
        <v>37000</v>
      </c>
      <c r="B225" s="30" t="s">
        <v>592</v>
      </c>
      <c r="C225" s="95">
        <v>307457275.76375598</v>
      </c>
      <c r="D225" s="90">
        <v>1.8922643613318128E-3</v>
      </c>
      <c r="E225" s="59"/>
      <c r="F225" s="60"/>
      <c r="G225" s="60"/>
      <c r="H225" s="60"/>
      <c r="I225" s="60"/>
      <c r="J225" s="60"/>
      <c r="K225" s="60"/>
      <c r="L225" s="60"/>
      <c r="M225" s="60"/>
      <c r="N225" s="60"/>
      <c r="O225" s="60"/>
      <c r="P225" s="60"/>
      <c r="Q225" s="60"/>
      <c r="R225" s="60"/>
      <c r="S225" s="60"/>
      <c r="T225" s="60"/>
      <c r="U225" s="60"/>
      <c r="V225" s="60"/>
      <c r="W225" s="60"/>
      <c r="X225" s="60"/>
      <c r="Y225" s="60"/>
      <c r="Z225" s="60"/>
      <c r="AA225" s="60"/>
      <c r="AB225" s="60"/>
      <c r="AC225" s="60"/>
      <c r="AD225" s="60"/>
      <c r="AE225" s="60"/>
      <c r="AF225" s="60"/>
      <c r="AG225" s="60"/>
      <c r="AH225" s="60"/>
      <c r="AI225" s="60"/>
      <c r="AJ225" s="60"/>
      <c r="AK225" s="60"/>
      <c r="AL225" s="60"/>
      <c r="AM225" s="60"/>
      <c r="AN225" s="60"/>
      <c r="AO225" s="60"/>
      <c r="AP225" s="60"/>
      <c r="AQ225" s="60"/>
      <c r="AR225" s="60"/>
      <c r="AS225" s="60"/>
      <c r="AT225" s="60"/>
      <c r="AU225" s="61"/>
      <c r="AV225" s="61"/>
      <c r="AW225" s="61"/>
      <c r="AX225" s="61"/>
      <c r="AY225" s="61"/>
      <c r="AZ225" s="61"/>
      <c r="BA225" s="61"/>
      <c r="BB225" s="61"/>
      <c r="BC225" s="62"/>
      <c r="BD225" s="63"/>
      <c r="BE225" s="64"/>
      <c r="BF225" s="64"/>
      <c r="BG225" s="65"/>
      <c r="BH225" s="65"/>
      <c r="BI225" s="60"/>
      <c r="BJ225" s="60"/>
      <c r="BK225" s="60"/>
      <c r="BL225" s="60"/>
      <c r="BM225" s="60"/>
      <c r="BN225" s="60"/>
      <c r="BO225" s="60"/>
      <c r="BP225" s="60"/>
      <c r="BQ225" s="60"/>
      <c r="BR225" s="60"/>
      <c r="BS225" s="60"/>
      <c r="BT225" s="60"/>
      <c r="BU225" s="60"/>
      <c r="BV225" s="60"/>
      <c r="BW225" s="60"/>
      <c r="BX225" s="60"/>
      <c r="BY225" s="66"/>
      <c r="BZ225" s="66"/>
      <c r="CA225" s="66"/>
      <c r="CB225" s="66"/>
      <c r="CC225" s="66"/>
      <c r="CD225" s="66"/>
      <c r="CE225" s="66"/>
      <c r="CF225" s="66"/>
    </row>
    <row r="226" spans="1:84">
      <c r="A226" s="32">
        <v>37001</v>
      </c>
      <c r="B226" s="30" t="s">
        <v>324</v>
      </c>
      <c r="C226" s="95">
        <v>16618864.238817999</v>
      </c>
      <c r="D226" s="90">
        <v>1.0228180304664675E-4</v>
      </c>
      <c r="E226" s="59"/>
      <c r="F226" s="60"/>
      <c r="G226" s="60"/>
      <c r="H226" s="60"/>
      <c r="I226" s="60"/>
      <c r="J226" s="60"/>
      <c r="K226" s="60"/>
      <c r="L226" s="60"/>
      <c r="M226" s="60"/>
      <c r="N226" s="60"/>
      <c r="O226" s="60"/>
      <c r="P226" s="60"/>
      <c r="Q226" s="60"/>
      <c r="R226" s="60"/>
      <c r="S226" s="60"/>
      <c r="T226" s="60"/>
      <c r="U226" s="60"/>
      <c r="V226" s="60"/>
      <c r="W226" s="60"/>
      <c r="X226" s="60"/>
      <c r="Y226" s="60"/>
      <c r="Z226" s="60"/>
      <c r="AA226" s="60"/>
      <c r="AB226" s="60"/>
      <c r="AC226" s="60"/>
      <c r="AD226" s="60"/>
      <c r="AE226" s="60"/>
      <c r="AF226" s="60"/>
      <c r="AG226" s="60"/>
      <c r="AH226" s="60"/>
      <c r="AI226" s="60"/>
      <c r="AJ226" s="60"/>
      <c r="AK226" s="60"/>
      <c r="AL226" s="60"/>
      <c r="AM226" s="60"/>
      <c r="AN226" s="60"/>
      <c r="AO226" s="60"/>
      <c r="AP226" s="60"/>
      <c r="AQ226" s="60"/>
      <c r="AR226" s="60"/>
      <c r="AS226" s="60"/>
      <c r="AT226" s="60"/>
      <c r="AU226" s="61"/>
      <c r="AV226" s="61"/>
      <c r="AW226" s="61"/>
      <c r="AX226" s="61"/>
      <c r="AY226" s="61"/>
      <c r="AZ226" s="61"/>
      <c r="BA226" s="61"/>
      <c r="BB226" s="61"/>
      <c r="BC226" s="62"/>
      <c r="BD226" s="63"/>
      <c r="BE226" s="64"/>
      <c r="BF226" s="64"/>
      <c r="BG226" s="65"/>
      <c r="BH226" s="65"/>
      <c r="BI226" s="60"/>
      <c r="BJ226" s="60"/>
      <c r="BK226" s="60"/>
      <c r="BL226" s="60"/>
      <c r="BM226" s="60"/>
      <c r="BN226" s="60"/>
      <c r="BO226" s="60"/>
      <c r="BP226" s="60"/>
      <c r="BQ226" s="60"/>
      <c r="BR226" s="60"/>
      <c r="BS226" s="60"/>
      <c r="BT226" s="60"/>
      <c r="BU226" s="60"/>
      <c r="BV226" s="60"/>
      <c r="BW226" s="60"/>
      <c r="BX226" s="60"/>
      <c r="BY226" s="66"/>
      <c r="BZ226" s="66"/>
      <c r="CA226" s="66"/>
      <c r="CB226" s="66"/>
      <c r="CC226" s="66"/>
      <c r="CD226" s="66"/>
      <c r="CE226" s="66"/>
      <c r="CF226" s="66"/>
    </row>
    <row r="227" spans="1:84">
      <c r="A227" s="32">
        <v>37005</v>
      </c>
      <c r="B227" s="30" t="s">
        <v>593</v>
      </c>
      <c r="C227" s="95">
        <v>72209737.612954006</v>
      </c>
      <c r="D227" s="90">
        <v>4.444191886065678E-4</v>
      </c>
      <c r="E227" s="59"/>
      <c r="F227" s="60"/>
      <c r="G227" s="60"/>
      <c r="H227" s="60"/>
      <c r="I227" s="60"/>
      <c r="J227" s="60"/>
      <c r="K227" s="60"/>
      <c r="L227" s="60"/>
      <c r="M227" s="60"/>
      <c r="N227" s="60"/>
      <c r="O227" s="60"/>
      <c r="P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c r="AN227" s="60"/>
      <c r="AO227" s="60"/>
      <c r="AP227" s="60"/>
      <c r="AQ227" s="60"/>
      <c r="AR227" s="60"/>
      <c r="AS227" s="60"/>
      <c r="AT227" s="60"/>
      <c r="AU227" s="61"/>
      <c r="AV227" s="61"/>
      <c r="AW227" s="61"/>
      <c r="AX227" s="61"/>
      <c r="AY227" s="61"/>
      <c r="AZ227" s="61"/>
      <c r="BA227" s="61"/>
      <c r="BB227" s="61"/>
      <c r="BC227" s="62"/>
      <c r="BD227" s="63"/>
      <c r="BE227" s="64"/>
      <c r="BF227" s="64"/>
      <c r="BG227" s="65"/>
      <c r="BH227" s="65"/>
      <c r="BI227" s="60"/>
      <c r="BJ227" s="60"/>
      <c r="BK227" s="60"/>
      <c r="BL227" s="60"/>
      <c r="BM227" s="60"/>
      <c r="BN227" s="60"/>
      <c r="BO227" s="60"/>
      <c r="BP227" s="60"/>
      <c r="BQ227" s="60"/>
      <c r="BR227" s="60"/>
      <c r="BS227" s="60"/>
      <c r="BT227" s="60"/>
      <c r="BU227" s="60"/>
      <c r="BV227" s="60"/>
      <c r="BW227" s="60"/>
      <c r="BX227" s="60"/>
      <c r="BY227" s="66"/>
      <c r="BZ227" s="66"/>
      <c r="CA227" s="66"/>
      <c r="CB227" s="66"/>
      <c r="CC227" s="66"/>
      <c r="CD227" s="66"/>
      <c r="CE227" s="66"/>
      <c r="CF227" s="66"/>
    </row>
    <row r="228" spans="1:84">
      <c r="A228" s="32">
        <v>37100</v>
      </c>
      <c r="B228" s="30" t="s">
        <v>594</v>
      </c>
      <c r="C228" s="95">
        <v>473140743.12393397</v>
      </c>
      <c r="D228" s="90">
        <v>2.9119732615968618E-3</v>
      </c>
      <c r="E228" s="59"/>
      <c r="F228" s="60"/>
      <c r="G228" s="60"/>
      <c r="H228" s="60"/>
      <c r="I228" s="60"/>
      <c r="J228" s="60"/>
      <c r="K228" s="60"/>
      <c r="L228" s="60"/>
      <c r="M228" s="60"/>
      <c r="N228" s="60"/>
      <c r="O228" s="60"/>
      <c r="P228" s="60"/>
      <c r="Q228" s="60"/>
      <c r="R228" s="60"/>
      <c r="S228" s="60"/>
      <c r="T228" s="60"/>
      <c r="U228" s="60"/>
      <c r="V228" s="60"/>
      <c r="W228" s="60"/>
      <c r="X228" s="60"/>
      <c r="Y228" s="60"/>
      <c r="Z228" s="60"/>
      <c r="AA228" s="60"/>
      <c r="AB228" s="60"/>
      <c r="AC228" s="60"/>
      <c r="AD228" s="60"/>
      <c r="AE228" s="60"/>
      <c r="AF228" s="60"/>
      <c r="AG228" s="60"/>
      <c r="AH228" s="60"/>
      <c r="AI228" s="60"/>
      <c r="AJ228" s="60"/>
      <c r="AK228" s="60"/>
      <c r="AL228" s="60"/>
      <c r="AM228" s="60"/>
      <c r="AN228" s="60"/>
      <c r="AO228" s="60"/>
      <c r="AP228" s="60"/>
      <c r="AQ228" s="60"/>
      <c r="AR228" s="60"/>
      <c r="AS228" s="60"/>
      <c r="AT228" s="60"/>
      <c r="AU228" s="61"/>
      <c r="AV228" s="61"/>
      <c r="AW228" s="61"/>
      <c r="AX228" s="61"/>
      <c r="AY228" s="61"/>
      <c r="AZ228" s="61"/>
      <c r="BA228" s="61"/>
      <c r="BB228" s="61"/>
      <c r="BC228" s="62"/>
      <c r="BD228" s="63"/>
      <c r="BE228" s="64"/>
      <c r="BF228" s="64"/>
      <c r="BG228" s="65"/>
      <c r="BH228" s="65"/>
      <c r="BI228" s="60"/>
      <c r="BJ228" s="60"/>
      <c r="BK228" s="60"/>
      <c r="BL228" s="60"/>
      <c r="BM228" s="60"/>
      <c r="BN228" s="60"/>
      <c r="BO228" s="60"/>
      <c r="BP228" s="60"/>
      <c r="BQ228" s="60"/>
      <c r="BR228" s="60"/>
      <c r="BS228" s="60"/>
      <c r="BT228" s="60"/>
      <c r="BU228" s="60"/>
      <c r="BV228" s="60"/>
      <c r="BW228" s="60"/>
      <c r="BX228" s="60"/>
      <c r="BY228" s="66"/>
      <c r="BZ228" s="66"/>
      <c r="CA228" s="66"/>
      <c r="CB228" s="66"/>
      <c r="CC228" s="66"/>
      <c r="CD228" s="66"/>
      <c r="CE228" s="66"/>
      <c r="CF228" s="66"/>
    </row>
    <row r="229" spans="1:84">
      <c r="A229" s="32">
        <v>37200</v>
      </c>
      <c r="B229" s="30" t="s">
        <v>595</v>
      </c>
      <c r="C229" s="95">
        <v>102885380.438462</v>
      </c>
      <c r="D229" s="90">
        <v>6.3321428391032776E-4</v>
      </c>
      <c r="E229" s="59"/>
      <c r="F229" s="60"/>
      <c r="G229" s="60"/>
      <c r="H229" s="60"/>
      <c r="I229" s="60"/>
      <c r="J229" s="60"/>
      <c r="K229" s="60"/>
      <c r="L229" s="60"/>
      <c r="M229" s="60"/>
      <c r="N229" s="60"/>
      <c r="O229" s="60"/>
      <c r="P229" s="60"/>
      <c r="Q229" s="60"/>
      <c r="R229" s="60"/>
      <c r="S229" s="60"/>
      <c r="T229" s="60"/>
      <c r="U229" s="60"/>
      <c r="V229" s="60"/>
      <c r="W229" s="60"/>
      <c r="X229" s="60"/>
      <c r="Y229" s="60"/>
      <c r="Z229" s="60"/>
      <c r="AA229" s="60"/>
      <c r="AB229" s="60"/>
      <c r="AC229" s="60"/>
      <c r="AD229" s="60"/>
      <c r="AE229" s="60"/>
      <c r="AF229" s="60"/>
      <c r="AG229" s="60"/>
      <c r="AH229" s="60"/>
      <c r="AI229" s="60"/>
      <c r="AJ229" s="60"/>
      <c r="AK229" s="60"/>
      <c r="AL229" s="60"/>
      <c r="AM229" s="60"/>
      <c r="AN229" s="60"/>
      <c r="AO229" s="60"/>
      <c r="AP229" s="60"/>
      <c r="AQ229" s="60"/>
      <c r="AR229" s="60"/>
      <c r="AS229" s="60"/>
      <c r="AT229" s="60"/>
      <c r="AU229" s="61"/>
      <c r="AV229" s="61"/>
      <c r="AW229" s="61"/>
      <c r="AX229" s="61"/>
      <c r="AY229" s="61"/>
      <c r="AZ229" s="61"/>
      <c r="BA229" s="61"/>
      <c r="BB229" s="61"/>
      <c r="BC229" s="62"/>
      <c r="BD229" s="63"/>
      <c r="BE229" s="64"/>
      <c r="BF229" s="64"/>
      <c r="BG229" s="65"/>
      <c r="BH229" s="65"/>
      <c r="BI229" s="60"/>
      <c r="BJ229" s="60"/>
      <c r="BK229" s="60"/>
      <c r="BL229" s="60"/>
      <c r="BM229" s="60"/>
      <c r="BN229" s="60"/>
      <c r="BO229" s="60"/>
      <c r="BP229" s="60"/>
      <c r="BQ229" s="60"/>
      <c r="BR229" s="60"/>
      <c r="BS229" s="60"/>
      <c r="BT229" s="60"/>
      <c r="BU229" s="60"/>
      <c r="BV229" s="60"/>
      <c r="BW229" s="60"/>
      <c r="BX229" s="60"/>
      <c r="BY229" s="66"/>
      <c r="BZ229" s="66"/>
      <c r="CA229" s="66"/>
      <c r="CB229" s="66"/>
      <c r="CC229" s="66"/>
      <c r="CD229" s="66"/>
      <c r="CE229" s="66"/>
      <c r="CF229" s="66"/>
    </row>
    <row r="230" spans="1:84">
      <c r="A230" s="32">
        <v>37300</v>
      </c>
      <c r="B230" s="30" t="s">
        <v>596</v>
      </c>
      <c r="C230" s="95">
        <v>280426992.98320001</v>
      </c>
      <c r="D230" s="90">
        <v>1.7259048544529824E-3</v>
      </c>
      <c r="E230" s="59"/>
      <c r="F230" s="60"/>
      <c r="G230" s="60"/>
      <c r="H230" s="60"/>
      <c r="I230" s="60"/>
      <c r="J230" s="60"/>
      <c r="K230" s="60"/>
      <c r="L230" s="60"/>
      <c r="M230" s="60"/>
      <c r="N230" s="60"/>
      <c r="O230" s="60"/>
      <c r="P230" s="60"/>
      <c r="Q230" s="60"/>
      <c r="R230" s="60"/>
      <c r="S230" s="60"/>
      <c r="T230" s="60"/>
      <c r="U230" s="60"/>
      <c r="V230" s="60"/>
      <c r="W230" s="60"/>
      <c r="X230" s="60"/>
      <c r="Y230" s="60"/>
      <c r="Z230" s="60"/>
      <c r="AA230" s="60"/>
      <c r="AB230" s="60"/>
      <c r="AC230" s="60"/>
      <c r="AD230" s="60"/>
      <c r="AE230" s="60"/>
      <c r="AF230" s="60"/>
      <c r="AG230" s="60"/>
      <c r="AH230" s="60"/>
      <c r="AI230" s="60"/>
      <c r="AJ230" s="60"/>
      <c r="AK230" s="60"/>
      <c r="AL230" s="60"/>
      <c r="AM230" s="60"/>
      <c r="AN230" s="60"/>
      <c r="AO230" s="60"/>
      <c r="AP230" s="60"/>
      <c r="AQ230" s="60"/>
      <c r="AR230" s="60"/>
      <c r="AS230" s="60"/>
      <c r="AT230" s="60"/>
      <c r="AU230" s="61"/>
      <c r="AV230" s="61"/>
      <c r="AW230" s="61"/>
      <c r="AX230" s="61"/>
      <c r="AY230" s="61"/>
      <c r="AZ230" s="61"/>
      <c r="BA230" s="61"/>
      <c r="BB230" s="61"/>
      <c r="BC230" s="62"/>
      <c r="BD230" s="63"/>
      <c r="BE230" s="64"/>
      <c r="BF230" s="64"/>
      <c r="BG230" s="65"/>
      <c r="BH230" s="65"/>
      <c r="BI230" s="60"/>
      <c r="BJ230" s="60"/>
      <c r="BK230" s="60"/>
      <c r="BL230" s="60"/>
      <c r="BM230" s="60"/>
      <c r="BN230" s="60"/>
      <c r="BO230" s="60"/>
      <c r="BP230" s="60"/>
      <c r="BQ230" s="60"/>
      <c r="BR230" s="60"/>
      <c r="BS230" s="60"/>
      <c r="BT230" s="60"/>
      <c r="BU230" s="60"/>
      <c r="BV230" s="60"/>
      <c r="BW230" s="60"/>
      <c r="BX230" s="60"/>
      <c r="BY230" s="66"/>
      <c r="BZ230" s="66"/>
      <c r="CA230" s="66"/>
      <c r="CB230" s="66"/>
      <c r="CC230" s="66"/>
      <c r="CD230" s="66"/>
      <c r="CE230" s="66"/>
      <c r="CF230" s="66"/>
    </row>
    <row r="231" spans="1:84">
      <c r="A231" s="32">
        <v>37301</v>
      </c>
      <c r="B231" s="30" t="s">
        <v>597</v>
      </c>
      <c r="C231" s="95">
        <v>30964445.156135</v>
      </c>
      <c r="D231" s="90">
        <v>1.9057254667926405E-4</v>
      </c>
      <c r="E231" s="59"/>
      <c r="F231" s="60"/>
      <c r="G231" s="60"/>
      <c r="H231" s="60"/>
      <c r="I231" s="60"/>
      <c r="J231" s="60"/>
      <c r="K231" s="60"/>
      <c r="L231" s="60"/>
      <c r="M231" s="60"/>
      <c r="N231" s="60"/>
      <c r="O231" s="60"/>
      <c r="P231" s="60"/>
      <c r="Q231" s="60"/>
      <c r="R231" s="60"/>
      <c r="S231" s="60"/>
      <c r="T231" s="60"/>
      <c r="U231" s="60"/>
      <c r="V231" s="60"/>
      <c r="W231" s="60"/>
      <c r="X231" s="60"/>
      <c r="Y231" s="60"/>
      <c r="Z231" s="60"/>
      <c r="AA231" s="60"/>
      <c r="AB231" s="60"/>
      <c r="AC231" s="60"/>
      <c r="AD231" s="60"/>
      <c r="AE231" s="60"/>
      <c r="AF231" s="60"/>
      <c r="AG231" s="60"/>
      <c r="AH231" s="60"/>
      <c r="AI231" s="60"/>
      <c r="AJ231" s="60"/>
      <c r="AK231" s="60"/>
      <c r="AL231" s="60"/>
      <c r="AM231" s="60"/>
      <c r="AN231" s="60"/>
      <c r="AO231" s="60"/>
      <c r="AP231" s="60"/>
      <c r="AQ231" s="60"/>
      <c r="AR231" s="60"/>
      <c r="AS231" s="60"/>
      <c r="AT231" s="60"/>
      <c r="AU231" s="61"/>
      <c r="AV231" s="61"/>
      <c r="AW231" s="61"/>
      <c r="AX231" s="61"/>
      <c r="AY231" s="61"/>
      <c r="AZ231" s="61"/>
      <c r="BA231" s="61"/>
      <c r="BB231" s="61"/>
      <c r="BC231" s="62"/>
      <c r="BD231" s="63"/>
      <c r="BE231" s="64"/>
      <c r="BF231" s="64"/>
      <c r="BG231" s="65"/>
      <c r="BH231" s="65"/>
      <c r="BI231" s="60"/>
      <c r="BJ231" s="60"/>
      <c r="BK231" s="60"/>
      <c r="BL231" s="60"/>
      <c r="BM231" s="60"/>
      <c r="BN231" s="60"/>
      <c r="BO231" s="60"/>
      <c r="BP231" s="60"/>
      <c r="BQ231" s="60"/>
      <c r="BR231" s="60"/>
      <c r="BS231" s="60"/>
      <c r="BT231" s="60"/>
      <c r="BU231" s="60"/>
      <c r="BV231" s="60"/>
      <c r="BW231" s="60"/>
      <c r="BX231" s="60"/>
      <c r="BY231" s="66"/>
      <c r="BZ231" s="66"/>
      <c r="CA231" s="66"/>
      <c r="CB231" s="66"/>
      <c r="CC231" s="66"/>
      <c r="CD231" s="66"/>
      <c r="CE231" s="66"/>
      <c r="CF231" s="66"/>
    </row>
    <row r="232" spans="1:84">
      <c r="A232" s="32">
        <v>37305</v>
      </c>
      <c r="B232" s="30" t="s">
        <v>598</v>
      </c>
      <c r="C232" s="95">
        <v>66294125.777089998</v>
      </c>
      <c r="D232" s="90">
        <v>4.0801119850559755E-4</v>
      </c>
      <c r="E232" s="59"/>
      <c r="F232" s="60"/>
      <c r="G232" s="60"/>
      <c r="H232" s="60"/>
      <c r="I232" s="60"/>
      <c r="J232" s="60"/>
      <c r="K232" s="60"/>
      <c r="L232" s="60"/>
      <c r="M232" s="60"/>
      <c r="N232" s="60"/>
      <c r="O232" s="60"/>
      <c r="P232" s="60"/>
      <c r="Q232" s="60"/>
      <c r="R232" s="60"/>
      <c r="S232" s="60"/>
      <c r="T232" s="60"/>
      <c r="U232" s="60"/>
      <c r="V232" s="60"/>
      <c r="W232" s="60"/>
      <c r="X232" s="60"/>
      <c r="Y232" s="60"/>
      <c r="Z232" s="60"/>
      <c r="AA232" s="60"/>
      <c r="AB232" s="60"/>
      <c r="AC232" s="60"/>
      <c r="AD232" s="60"/>
      <c r="AE232" s="60"/>
      <c r="AF232" s="60"/>
      <c r="AG232" s="60"/>
      <c r="AH232" s="60"/>
      <c r="AI232" s="60"/>
      <c r="AJ232" s="60"/>
      <c r="AK232" s="60"/>
      <c r="AL232" s="60"/>
      <c r="AM232" s="60"/>
      <c r="AN232" s="60"/>
      <c r="AO232" s="60"/>
      <c r="AP232" s="60"/>
      <c r="AQ232" s="60"/>
      <c r="AR232" s="60"/>
      <c r="AS232" s="60"/>
      <c r="AT232" s="60"/>
      <c r="AU232" s="61"/>
      <c r="AV232" s="61"/>
      <c r="AW232" s="61"/>
      <c r="AX232" s="61"/>
      <c r="AY232" s="61"/>
      <c r="AZ232" s="61"/>
      <c r="BA232" s="61"/>
      <c r="BB232" s="61"/>
      <c r="BC232" s="62"/>
      <c r="BD232" s="63"/>
      <c r="BE232" s="64"/>
      <c r="BF232" s="64"/>
      <c r="BG232" s="65"/>
      <c r="BH232" s="65"/>
      <c r="BI232" s="60"/>
      <c r="BJ232" s="60"/>
      <c r="BK232" s="60"/>
      <c r="BL232" s="60"/>
      <c r="BM232" s="60"/>
      <c r="BN232" s="60"/>
      <c r="BO232" s="60"/>
      <c r="BP232" s="60"/>
      <c r="BQ232" s="60"/>
      <c r="BR232" s="60"/>
      <c r="BS232" s="60"/>
      <c r="BT232" s="60"/>
      <c r="BU232" s="60"/>
      <c r="BV232" s="60"/>
      <c r="BW232" s="60"/>
      <c r="BX232" s="60"/>
      <c r="BY232" s="66"/>
      <c r="BZ232" s="66"/>
      <c r="CA232" s="66"/>
      <c r="CB232" s="66"/>
      <c r="CC232" s="66"/>
      <c r="CD232" s="66"/>
      <c r="CE232" s="66"/>
      <c r="CF232" s="66"/>
    </row>
    <row r="233" spans="1:84">
      <c r="A233" s="32">
        <v>37400</v>
      </c>
      <c r="B233" s="30" t="s">
        <v>599</v>
      </c>
      <c r="C233" s="95">
        <v>1312265884.08599</v>
      </c>
      <c r="D233" s="90">
        <v>8.0764195899384363E-3</v>
      </c>
      <c r="E233" s="59"/>
      <c r="F233" s="60"/>
      <c r="G233" s="60"/>
      <c r="H233" s="60"/>
      <c r="I233" s="60"/>
      <c r="J233" s="60"/>
      <c r="K233" s="60"/>
      <c r="L233" s="60"/>
      <c r="M233" s="60"/>
      <c r="N233" s="60"/>
      <c r="O233" s="60"/>
      <c r="P233" s="60"/>
      <c r="Q233" s="60"/>
      <c r="R233" s="60"/>
      <c r="S233" s="60"/>
      <c r="T233" s="60"/>
      <c r="U233" s="60"/>
      <c r="V233" s="60"/>
      <c r="W233" s="60"/>
      <c r="X233" s="60"/>
      <c r="Y233" s="60"/>
      <c r="Z233" s="60"/>
      <c r="AA233" s="60"/>
      <c r="AB233" s="60"/>
      <c r="AC233" s="60"/>
      <c r="AD233" s="60"/>
      <c r="AE233" s="60"/>
      <c r="AF233" s="60"/>
      <c r="AG233" s="60"/>
      <c r="AH233" s="60"/>
      <c r="AI233" s="60"/>
      <c r="AJ233" s="60"/>
      <c r="AK233" s="60"/>
      <c r="AL233" s="60"/>
      <c r="AM233" s="60"/>
      <c r="AN233" s="60"/>
      <c r="AO233" s="60"/>
      <c r="AP233" s="60"/>
      <c r="AQ233" s="60"/>
      <c r="AR233" s="60"/>
      <c r="AS233" s="60"/>
      <c r="AT233" s="60"/>
      <c r="AU233" s="61"/>
      <c r="AV233" s="61"/>
      <c r="AW233" s="61"/>
      <c r="AX233" s="61"/>
      <c r="AY233" s="61"/>
      <c r="AZ233" s="61"/>
      <c r="BA233" s="61"/>
      <c r="BB233" s="61"/>
      <c r="BC233" s="62"/>
      <c r="BD233" s="63"/>
      <c r="BE233" s="64"/>
      <c r="BF233" s="64"/>
      <c r="BG233" s="65"/>
      <c r="BH233" s="65"/>
      <c r="BI233" s="60"/>
      <c r="BJ233" s="60"/>
      <c r="BK233" s="60"/>
      <c r="BL233" s="60"/>
      <c r="BM233" s="60"/>
      <c r="BN233" s="60"/>
      <c r="BO233" s="60"/>
      <c r="BP233" s="60"/>
      <c r="BQ233" s="60"/>
      <c r="BR233" s="60"/>
      <c r="BS233" s="60"/>
      <c r="BT233" s="60"/>
      <c r="BU233" s="60"/>
      <c r="BV233" s="60"/>
      <c r="BW233" s="60"/>
      <c r="BX233" s="60"/>
      <c r="BY233" s="66"/>
      <c r="BZ233" s="66"/>
      <c r="CA233" s="66"/>
      <c r="CB233" s="66"/>
      <c r="CC233" s="66"/>
      <c r="CD233" s="66"/>
      <c r="CE233" s="66"/>
      <c r="CF233" s="66"/>
    </row>
    <row r="234" spans="1:84">
      <c r="A234" s="32">
        <v>37405</v>
      </c>
      <c r="B234" s="30" t="s">
        <v>600</v>
      </c>
      <c r="C234" s="95">
        <v>289265590.024221</v>
      </c>
      <c r="D234" s="90">
        <v>1.7803025334259398E-3</v>
      </c>
      <c r="E234" s="59"/>
      <c r="F234" s="60"/>
      <c r="G234" s="60"/>
      <c r="H234" s="60"/>
      <c r="I234" s="60"/>
      <c r="J234" s="60"/>
      <c r="K234" s="60"/>
      <c r="L234" s="60"/>
      <c r="M234" s="60"/>
      <c r="N234" s="60"/>
      <c r="O234" s="60"/>
      <c r="P234" s="60"/>
      <c r="Q234" s="60"/>
      <c r="R234" s="60"/>
      <c r="S234" s="60"/>
      <c r="T234" s="60"/>
      <c r="U234" s="60"/>
      <c r="V234" s="60"/>
      <c r="W234" s="60"/>
      <c r="X234" s="60"/>
      <c r="Y234" s="60"/>
      <c r="Z234" s="60"/>
      <c r="AA234" s="60"/>
      <c r="AB234" s="60"/>
      <c r="AC234" s="60"/>
      <c r="AD234" s="60"/>
      <c r="AE234" s="60"/>
      <c r="AF234" s="60"/>
      <c r="AG234" s="60"/>
      <c r="AH234" s="60"/>
      <c r="AI234" s="60"/>
      <c r="AJ234" s="60"/>
      <c r="AK234" s="60"/>
      <c r="AL234" s="60"/>
      <c r="AM234" s="60"/>
      <c r="AN234" s="60"/>
      <c r="AO234" s="60"/>
      <c r="AP234" s="60"/>
      <c r="AQ234" s="60"/>
      <c r="AR234" s="60"/>
      <c r="AS234" s="60"/>
      <c r="AT234" s="60"/>
      <c r="AU234" s="61"/>
      <c r="AV234" s="61"/>
      <c r="AW234" s="61"/>
      <c r="AX234" s="61"/>
      <c r="AY234" s="61"/>
      <c r="AZ234" s="61"/>
      <c r="BA234" s="61"/>
      <c r="BB234" s="61"/>
      <c r="BC234" s="62"/>
      <c r="BD234" s="63"/>
      <c r="BE234" s="64"/>
      <c r="BF234" s="64"/>
      <c r="BG234" s="65"/>
      <c r="BH234" s="65"/>
      <c r="BI234" s="60"/>
      <c r="BJ234" s="60"/>
      <c r="BK234" s="60"/>
      <c r="BL234" s="60"/>
      <c r="BM234" s="60"/>
      <c r="BN234" s="60"/>
      <c r="BO234" s="60"/>
      <c r="BP234" s="60"/>
      <c r="BQ234" s="60"/>
      <c r="BR234" s="60"/>
      <c r="BS234" s="60"/>
      <c r="BT234" s="60"/>
      <c r="BU234" s="60"/>
      <c r="BV234" s="60"/>
      <c r="BW234" s="60"/>
      <c r="BX234" s="60"/>
      <c r="BY234" s="66"/>
      <c r="BZ234" s="66"/>
      <c r="CA234" s="66"/>
      <c r="CB234" s="66"/>
      <c r="CC234" s="66"/>
      <c r="CD234" s="66"/>
      <c r="CE234" s="66"/>
      <c r="CF234" s="66"/>
    </row>
    <row r="235" spans="1:84">
      <c r="A235" s="32">
        <v>37500</v>
      </c>
      <c r="B235" s="30" t="s">
        <v>601</v>
      </c>
      <c r="C235" s="95">
        <v>144105629.97250399</v>
      </c>
      <c r="D235" s="90">
        <v>8.8690679765784843E-4</v>
      </c>
      <c r="E235" s="59"/>
      <c r="F235" s="60"/>
      <c r="G235" s="60"/>
      <c r="H235" s="60"/>
      <c r="I235" s="60"/>
      <c r="J235" s="60"/>
      <c r="K235" s="60"/>
      <c r="L235" s="60"/>
      <c r="M235" s="60"/>
      <c r="N235" s="60"/>
      <c r="O235" s="60"/>
      <c r="P235" s="60"/>
      <c r="Q235" s="60"/>
      <c r="R235" s="60"/>
      <c r="S235" s="60"/>
      <c r="T235" s="60"/>
      <c r="U235" s="60"/>
      <c r="V235" s="60"/>
      <c r="W235" s="60"/>
      <c r="X235" s="60"/>
      <c r="Y235" s="60"/>
      <c r="Z235" s="60"/>
      <c r="AA235" s="60"/>
      <c r="AB235" s="60"/>
      <c r="AC235" s="60"/>
      <c r="AD235" s="60"/>
      <c r="AE235" s="60"/>
      <c r="AF235" s="60"/>
      <c r="AG235" s="60"/>
      <c r="AH235" s="60"/>
      <c r="AI235" s="60"/>
      <c r="AJ235" s="60"/>
      <c r="AK235" s="60"/>
      <c r="AL235" s="60"/>
      <c r="AM235" s="60"/>
      <c r="AN235" s="60"/>
      <c r="AO235" s="60"/>
      <c r="AP235" s="60"/>
      <c r="AQ235" s="60"/>
      <c r="AR235" s="60"/>
      <c r="AS235" s="60"/>
      <c r="AT235" s="60"/>
      <c r="AU235" s="61"/>
      <c r="AV235" s="61"/>
      <c r="AW235" s="61"/>
      <c r="AX235" s="61"/>
      <c r="AY235" s="61"/>
      <c r="AZ235" s="61"/>
      <c r="BA235" s="61"/>
      <c r="BB235" s="61"/>
      <c r="BC235" s="62"/>
      <c r="BD235" s="63"/>
      <c r="BE235" s="64"/>
      <c r="BF235" s="64"/>
      <c r="BG235" s="65"/>
      <c r="BH235" s="65"/>
      <c r="BI235" s="60"/>
      <c r="BJ235" s="60"/>
      <c r="BK235" s="60"/>
      <c r="BL235" s="60"/>
      <c r="BM235" s="60"/>
      <c r="BN235" s="60"/>
      <c r="BO235" s="60"/>
      <c r="BP235" s="60"/>
      <c r="BQ235" s="60"/>
      <c r="BR235" s="60"/>
      <c r="BS235" s="60"/>
      <c r="BT235" s="60"/>
      <c r="BU235" s="60"/>
      <c r="BV235" s="60"/>
      <c r="BW235" s="60"/>
      <c r="BX235" s="60"/>
      <c r="BY235" s="66"/>
      <c r="BZ235" s="66"/>
      <c r="CA235" s="66"/>
      <c r="CB235" s="66"/>
      <c r="CC235" s="66"/>
      <c r="CD235" s="66"/>
      <c r="CE235" s="66"/>
      <c r="CF235" s="66"/>
    </row>
    <row r="236" spans="1:84">
      <c r="A236" s="32">
        <v>37600</v>
      </c>
      <c r="B236" s="30" t="s">
        <v>602</v>
      </c>
      <c r="C236" s="95">
        <v>898551744.13356698</v>
      </c>
      <c r="D236" s="90">
        <v>5.530190944458134E-3</v>
      </c>
      <c r="E236" s="59"/>
      <c r="F236" s="60"/>
      <c r="G236" s="60"/>
      <c r="H236" s="60"/>
      <c r="I236" s="60"/>
      <c r="J236" s="60"/>
      <c r="K236" s="60"/>
      <c r="L236" s="60"/>
      <c r="M236" s="60"/>
      <c r="N236" s="60"/>
      <c r="O236" s="60"/>
      <c r="P236" s="60"/>
      <c r="Q236" s="60"/>
      <c r="R236" s="60"/>
      <c r="S236" s="60"/>
      <c r="T236" s="60"/>
      <c r="U236" s="60"/>
      <c r="V236" s="60"/>
      <c r="W236" s="60"/>
      <c r="X236" s="60"/>
      <c r="Y236" s="60"/>
      <c r="Z236" s="60"/>
      <c r="AA236" s="60"/>
      <c r="AB236" s="60"/>
      <c r="AC236" s="60"/>
      <c r="AD236" s="60"/>
      <c r="AE236" s="60"/>
      <c r="AF236" s="60"/>
      <c r="AG236" s="60"/>
      <c r="AH236" s="60"/>
      <c r="AI236" s="60"/>
      <c r="AJ236" s="60"/>
      <c r="AK236" s="60"/>
      <c r="AL236" s="60"/>
      <c r="AM236" s="60"/>
      <c r="AN236" s="60"/>
      <c r="AO236" s="60"/>
      <c r="AP236" s="60"/>
      <c r="AQ236" s="60"/>
      <c r="AR236" s="60"/>
      <c r="AS236" s="60"/>
      <c r="AT236" s="60"/>
      <c r="AU236" s="61"/>
      <c r="AV236" s="61"/>
      <c r="AW236" s="61"/>
      <c r="AX236" s="61"/>
      <c r="AY236" s="61"/>
      <c r="AZ236" s="61"/>
      <c r="BA236" s="61"/>
      <c r="BB236" s="61"/>
      <c r="BC236" s="62"/>
      <c r="BD236" s="63"/>
      <c r="BE236" s="64"/>
      <c r="BF236" s="64"/>
      <c r="BG236" s="65"/>
      <c r="BH236" s="65"/>
      <c r="BI236" s="60"/>
      <c r="BJ236" s="60"/>
      <c r="BK236" s="60"/>
      <c r="BL236" s="60"/>
      <c r="BM236" s="60"/>
      <c r="BN236" s="60"/>
      <c r="BO236" s="60"/>
      <c r="BP236" s="60"/>
      <c r="BQ236" s="60"/>
      <c r="BR236" s="60"/>
      <c r="BS236" s="60"/>
      <c r="BT236" s="60"/>
      <c r="BU236" s="60"/>
      <c r="BV236" s="60"/>
      <c r="BW236" s="60"/>
      <c r="BX236" s="60"/>
      <c r="BY236" s="66"/>
      <c r="BZ236" s="66"/>
      <c r="CA236" s="66"/>
      <c r="CB236" s="66"/>
      <c r="CC236" s="66"/>
      <c r="CD236" s="66"/>
      <c r="CE236" s="66"/>
      <c r="CF236" s="66"/>
    </row>
    <row r="237" spans="1:84">
      <c r="A237" s="32">
        <v>37601</v>
      </c>
      <c r="B237" s="30" t="s">
        <v>603</v>
      </c>
      <c r="C237" s="95">
        <v>46716132.386793002</v>
      </c>
      <c r="D237" s="90">
        <v>2.8751725648773236E-4</v>
      </c>
      <c r="E237" s="59"/>
      <c r="F237" s="60"/>
      <c r="G237" s="60"/>
      <c r="H237" s="60"/>
      <c r="I237" s="60"/>
      <c r="J237" s="60"/>
      <c r="K237" s="60"/>
      <c r="L237" s="60"/>
      <c r="M237" s="60"/>
      <c r="N237" s="60"/>
      <c r="O237" s="60"/>
      <c r="P237" s="60"/>
      <c r="Q237" s="60"/>
      <c r="R237" s="60"/>
      <c r="S237" s="60"/>
      <c r="T237" s="60"/>
      <c r="U237" s="60"/>
      <c r="V237" s="60"/>
      <c r="W237" s="60"/>
      <c r="X237" s="60"/>
      <c r="Y237" s="60"/>
      <c r="Z237" s="60"/>
      <c r="AA237" s="60"/>
      <c r="AB237" s="60"/>
      <c r="AC237" s="60"/>
      <c r="AD237" s="60"/>
      <c r="AE237" s="60"/>
      <c r="AF237" s="60"/>
      <c r="AG237" s="60"/>
      <c r="AH237" s="60"/>
      <c r="AI237" s="60"/>
      <c r="AJ237" s="60"/>
      <c r="AK237" s="60"/>
      <c r="AL237" s="60"/>
      <c r="AM237" s="60"/>
      <c r="AN237" s="60"/>
      <c r="AO237" s="60"/>
      <c r="AP237" s="60"/>
      <c r="AQ237" s="60"/>
      <c r="AR237" s="60"/>
      <c r="AS237" s="60"/>
      <c r="AT237" s="60"/>
      <c r="AU237" s="61"/>
      <c r="AV237" s="61"/>
      <c r="AW237" s="61"/>
      <c r="AX237" s="61"/>
      <c r="AY237" s="61"/>
      <c r="AZ237" s="61"/>
      <c r="BA237" s="61"/>
      <c r="BB237" s="61"/>
      <c r="BC237" s="62"/>
      <c r="BD237" s="63"/>
      <c r="BE237" s="64"/>
      <c r="BF237" s="64"/>
      <c r="BG237" s="65"/>
      <c r="BH237" s="65"/>
      <c r="BI237" s="60"/>
      <c r="BJ237" s="60"/>
      <c r="BK237" s="60"/>
      <c r="BL237" s="60"/>
      <c r="BM237" s="60"/>
      <c r="BN237" s="60"/>
      <c r="BO237" s="60"/>
      <c r="BP237" s="60"/>
      <c r="BQ237" s="60"/>
      <c r="BR237" s="60"/>
      <c r="BS237" s="60"/>
      <c r="BT237" s="60"/>
      <c r="BU237" s="60"/>
      <c r="BV237" s="60"/>
      <c r="BW237" s="60"/>
      <c r="BX237" s="60"/>
      <c r="BY237" s="66"/>
      <c r="BZ237" s="66"/>
      <c r="CA237" s="66"/>
      <c r="CB237" s="66"/>
      <c r="CC237" s="66"/>
      <c r="CD237" s="66"/>
      <c r="CE237" s="66"/>
      <c r="CF237" s="66"/>
    </row>
    <row r="238" spans="1:84">
      <c r="A238" s="32">
        <v>37605</v>
      </c>
      <c r="B238" s="30" t="s">
        <v>604</v>
      </c>
      <c r="C238" s="95">
        <v>108688038.12339801</v>
      </c>
      <c r="D238" s="90">
        <v>6.6892709087167448E-4</v>
      </c>
      <c r="E238" s="59"/>
      <c r="F238" s="60"/>
      <c r="G238" s="60"/>
      <c r="H238" s="60"/>
      <c r="I238" s="60"/>
      <c r="J238" s="60"/>
      <c r="K238" s="60"/>
      <c r="L238" s="60"/>
      <c r="M238" s="60"/>
      <c r="N238" s="60"/>
      <c r="O238" s="60"/>
      <c r="P238" s="60"/>
      <c r="Q238" s="60"/>
      <c r="R238" s="60"/>
      <c r="S238" s="60"/>
      <c r="T238" s="60"/>
      <c r="U238" s="60"/>
      <c r="V238" s="60"/>
      <c r="W238" s="60"/>
      <c r="X238" s="60"/>
      <c r="Y238" s="60"/>
      <c r="Z238" s="60"/>
      <c r="AA238" s="60"/>
      <c r="AB238" s="60"/>
      <c r="AC238" s="60"/>
      <c r="AD238" s="60"/>
      <c r="AE238" s="60"/>
      <c r="AF238" s="60"/>
      <c r="AG238" s="60"/>
      <c r="AH238" s="60"/>
      <c r="AI238" s="60"/>
      <c r="AJ238" s="60"/>
      <c r="AK238" s="60"/>
      <c r="AL238" s="60"/>
      <c r="AM238" s="60"/>
      <c r="AN238" s="60"/>
      <c r="AO238" s="60"/>
      <c r="AP238" s="60"/>
      <c r="AQ238" s="60"/>
      <c r="AR238" s="60"/>
      <c r="AS238" s="60"/>
      <c r="AT238" s="60"/>
      <c r="AU238" s="61"/>
      <c r="AV238" s="61"/>
      <c r="AW238" s="61"/>
      <c r="AX238" s="61"/>
      <c r="AY238" s="61"/>
      <c r="AZ238" s="61"/>
      <c r="BA238" s="61"/>
      <c r="BB238" s="61"/>
      <c r="BC238" s="62"/>
      <c r="BD238" s="63"/>
      <c r="BE238" s="64"/>
      <c r="BF238" s="64"/>
      <c r="BG238" s="65"/>
      <c r="BH238" s="65"/>
      <c r="BI238" s="60"/>
      <c r="BJ238" s="60"/>
      <c r="BK238" s="60"/>
      <c r="BL238" s="60"/>
      <c r="BM238" s="60"/>
      <c r="BN238" s="60"/>
      <c r="BO238" s="60"/>
      <c r="BP238" s="60"/>
      <c r="BQ238" s="60"/>
      <c r="BR238" s="60"/>
      <c r="BS238" s="60"/>
      <c r="BT238" s="60"/>
      <c r="BU238" s="60"/>
      <c r="BV238" s="60"/>
      <c r="BW238" s="60"/>
      <c r="BX238" s="60"/>
      <c r="BY238" s="66"/>
      <c r="BZ238" s="66"/>
      <c r="CA238" s="66"/>
      <c r="CB238" s="66"/>
      <c r="CC238" s="66"/>
      <c r="CD238" s="66"/>
      <c r="CE238" s="66"/>
      <c r="CF238" s="66"/>
    </row>
    <row r="239" spans="1:84">
      <c r="A239" s="32">
        <v>37610</v>
      </c>
      <c r="B239" s="30" t="s">
        <v>605</v>
      </c>
      <c r="C239" s="95">
        <v>273979356.82173502</v>
      </c>
      <c r="D239" s="90">
        <v>1.6862224885279388E-3</v>
      </c>
      <c r="E239" s="59"/>
      <c r="F239" s="60"/>
      <c r="G239" s="60"/>
      <c r="H239" s="60"/>
      <c r="I239" s="60"/>
      <c r="J239" s="60"/>
      <c r="K239" s="60"/>
      <c r="L239" s="60"/>
      <c r="M239" s="60"/>
      <c r="N239" s="60"/>
      <c r="O239" s="60"/>
      <c r="P239" s="60"/>
      <c r="Q239" s="60"/>
      <c r="R239" s="60"/>
      <c r="S239" s="60"/>
      <c r="T239" s="60"/>
      <c r="U239" s="60"/>
      <c r="V239" s="60"/>
      <c r="W239" s="60"/>
      <c r="X239" s="60"/>
      <c r="Y239" s="60"/>
      <c r="Z239" s="60"/>
      <c r="AA239" s="60"/>
      <c r="AB239" s="60"/>
      <c r="AC239" s="60"/>
      <c r="AD239" s="60"/>
      <c r="AE239" s="60"/>
      <c r="AF239" s="60"/>
      <c r="AG239" s="60"/>
      <c r="AH239" s="60"/>
      <c r="AI239" s="60"/>
      <c r="AJ239" s="60"/>
      <c r="AK239" s="60"/>
      <c r="AL239" s="60"/>
      <c r="AM239" s="60"/>
      <c r="AN239" s="60"/>
      <c r="AO239" s="60"/>
      <c r="AP239" s="60"/>
      <c r="AQ239" s="60"/>
      <c r="AR239" s="60"/>
      <c r="AS239" s="60"/>
      <c r="AT239" s="60"/>
      <c r="AU239" s="61"/>
      <c r="AV239" s="61"/>
      <c r="AW239" s="61"/>
      <c r="AX239" s="61"/>
      <c r="AY239" s="61"/>
      <c r="AZ239" s="61"/>
      <c r="BA239" s="61"/>
      <c r="BB239" s="61"/>
      <c r="BC239" s="62"/>
      <c r="BD239" s="63"/>
      <c r="BE239" s="64"/>
      <c r="BF239" s="64"/>
      <c r="BG239" s="65"/>
      <c r="BH239" s="65"/>
      <c r="BI239" s="60"/>
      <c r="BJ239" s="60"/>
      <c r="BK239" s="60"/>
      <c r="BL239" s="60"/>
      <c r="BM239" s="60"/>
      <c r="BN239" s="60"/>
      <c r="BO239" s="60"/>
      <c r="BP239" s="60"/>
      <c r="BQ239" s="60"/>
      <c r="BR239" s="60"/>
      <c r="BS239" s="60"/>
      <c r="BT239" s="60"/>
      <c r="BU239" s="60"/>
      <c r="BV239" s="60"/>
      <c r="BW239" s="60"/>
      <c r="BX239" s="60"/>
      <c r="BY239" s="66"/>
      <c r="BZ239" s="66"/>
      <c r="CA239" s="66"/>
      <c r="CB239" s="66"/>
      <c r="CC239" s="66"/>
      <c r="CD239" s="66"/>
      <c r="CE239" s="66"/>
      <c r="CF239" s="66"/>
    </row>
    <row r="240" spans="1:84">
      <c r="A240" s="32">
        <v>37700</v>
      </c>
      <c r="B240" s="30" t="s">
        <v>606</v>
      </c>
      <c r="C240" s="95">
        <v>380451923.14630699</v>
      </c>
      <c r="D240" s="90">
        <v>2.3415143244913004E-3</v>
      </c>
      <c r="E240" s="59"/>
      <c r="F240" s="60"/>
      <c r="G240" s="60"/>
      <c r="H240" s="60"/>
      <c r="I240" s="60"/>
      <c r="J240" s="60"/>
      <c r="K240" s="60"/>
      <c r="L240" s="60"/>
      <c r="M240" s="60"/>
      <c r="N240" s="60"/>
      <c r="O240" s="60"/>
      <c r="P240" s="60"/>
      <c r="Q240" s="60"/>
      <c r="R240" s="60"/>
      <c r="S240" s="60"/>
      <c r="T240" s="60"/>
      <c r="U240" s="60"/>
      <c r="V240" s="60"/>
      <c r="W240" s="60"/>
      <c r="X240" s="60"/>
      <c r="Y240" s="60"/>
      <c r="Z240" s="60"/>
      <c r="AA240" s="60"/>
      <c r="AB240" s="60"/>
      <c r="AC240" s="60"/>
      <c r="AD240" s="60"/>
      <c r="AE240" s="60"/>
      <c r="AF240" s="60"/>
      <c r="AG240" s="60"/>
      <c r="AH240" s="60"/>
      <c r="AI240" s="60"/>
      <c r="AJ240" s="60"/>
      <c r="AK240" s="60"/>
      <c r="AL240" s="60"/>
      <c r="AM240" s="60"/>
      <c r="AN240" s="60"/>
      <c r="AO240" s="60"/>
      <c r="AP240" s="60"/>
      <c r="AQ240" s="60"/>
      <c r="AR240" s="60"/>
      <c r="AS240" s="60"/>
      <c r="AT240" s="60"/>
      <c r="AU240" s="61"/>
      <c r="AV240" s="61"/>
      <c r="AW240" s="61"/>
      <c r="AX240" s="61"/>
      <c r="AY240" s="61"/>
      <c r="AZ240" s="61"/>
      <c r="BA240" s="61"/>
      <c r="BB240" s="61"/>
      <c r="BC240" s="62"/>
      <c r="BD240" s="63"/>
      <c r="BE240" s="64"/>
      <c r="BF240" s="64"/>
      <c r="BG240" s="65"/>
      <c r="BH240" s="65"/>
      <c r="BI240" s="60"/>
      <c r="BJ240" s="60"/>
      <c r="BK240" s="60"/>
      <c r="BL240" s="60"/>
      <c r="BM240" s="60"/>
      <c r="BN240" s="60"/>
      <c r="BO240" s="60"/>
      <c r="BP240" s="60"/>
      <c r="BQ240" s="60"/>
      <c r="BR240" s="60"/>
      <c r="BS240" s="60"/>
      <c r="BT240" s="60"/>
      <c r="BU240" s="60"/>
      <c r="BV240" s="60"/>
      <c r="BW240" s="60"/>
      <c r="BX240" s="60"/>
      <c r="BY240" s="66"/>
      <c r="BZ240" s="66"/>
      <c r="CA240" s="66"/>
      <c r="CB240" s="66"/>
      <c r="CC240" s="66"/>
      <c r="CD240" s="66"/>
      <c r="CE240" s="66"/>
      <c r="CF240" s="66"/>
    </row>
    <row r="241" spans="1:84">
      <c r="A241" s="32">
        <v>37705</v>
      </c>
      <c r="B241" s="30" t="s">
        <v>607</v>
      </c>
      <c r="C241" s="95">
        <v>115117072.969455</v>
      </c>
      <c r="D241" s="90">
        <v>7.0849497387829316E-4</v>
      </c>
      <c r="E241" s="59"/>
      <c r="F241" s="60"/>
      <c r="G241" s="60"/>
      <c r="H241" s="60"/>
      <c r="I241" s="60"/>
      <c r="J241" s="60"/>
      <c r="K241" s="60"/>
      <c r="L241" s="60"/>
      <c r="M241" s="60"/>
      <c r="N241" s="60"/>
      <c r="O241" s="60"/>
      <c r="P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c r="AM241" s="60"/>
      <c r="AN241" s="60"/>
      <c r="AO241" s="60"/>
      <c r="AP241" s="60"/>
      <c r="AQ241" s="60"/>
      <c r="AR241" s="60"/>
      <c r="AS241" s="60"/>
      <c r="AT241" s="60"/>
      <c r="AU241" s="61"/>
      <c r="AV241" s="61"/>
      <c r="AW241" s="61"/>
      <c r="AX241" s="61"/>
      <c r="AY241" s="61"/>
      <c r="AZ241" s="61"/>
      <c r="BA241" s="61"/>
      <c r="BB241" s="61"/>
      <c r="BC241" s="62"/>
      <c r="BD241" s="63"/>
      <c r="BE241" s="64"/>
      <c r="BF241" s="64"/>
      <c r="BG241" s="65"/>
      <c r="BH241" s="65"/>
      <c r="BI241" s="60"/>
      <c r="BJ241" s="60"/>
      <c r="BK241" s="60"/>
      <c r="BL241" s="60"/>
      <c r="BM241" s="60"/>
      <c r="BN241" s="60"/>
      <c r="BO241" s="60"/>
      <c r="BP241" s="60"/>
      <c r="BQ241" s="60"/>
      <c r="BR241" s="60"/>
      <c r="BS241" s="60"/>
      <c r="BT241" s="60"/>
      <c r="BU241" s="60"/>
      <c r="BV241" s="60"/>
      <c r="BW241" s="60"/>
      <c r="BX241" s="60"/>
      <c r="BY241" s="66"/>
      <c r="BZ241" s="66"/>
      <c r="CA241" s="66"/>
      <c r="CB241" s="66"/>
      <c r="CC241" s="66"/>
      <c r="CD241" s="66"/>
      <c r="CE241" s="66"/>
      <c r="CF241" s="66"/>
    </row>
    <row r="242" spans="1:84">
      <c r="A242" s="32">
        <v>37800</v>
      </c>
      <c r="B242" s="30" t="s">
        <v>608</v>
      </c>
      <c r="C242" s="95">
        <v>1194737752.31918</v>
      </c>
      <c r="D242" s="90">
        <v>7.3530856091640565E-3</v>
      </c>
      <c r="E242" s="59"/>
      <c r="F242" s="60"/>
      <c r="G242" s="60"/>
      <c r="H242" s="60"/>
      <c r="I242" s="60"/>
      <c r="J242" s="60"/>
      <c r="K242" s="60"/>
      <c r="L242" s="60"/>
      <c r="M242" s="60"/>
      <c r="N242" s="60"/>
      <c r="O242" s="60"/>
      <c r="P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c r="AM242" s="60"/>
      <c r="AN242" s="60"/>
      <c r="AO242" s="60"/>
      <c r="AP242" s="60"/>
      <c r="AQ242" s="60"/>
      <c r="AR242" s="60"/>
      <c r="AS242" s="60"/>
      <c r="AT242" s="60"/>
      <c r="AU242" s="61"/>
      <c r="AV242" s="61"/>
      <c r="AW242" s="61"/>
      <c r="AX242" s="61"/>
      <c r="AY242" s="61"/>
      <c r="AZ242" s="61"/>
      <c r="BA242" s="61"/>
      <c r="BB242" s="61"/>
      <c r="BC242" s="62"/>
      <c r="BD242" s="63"/>
      <c r="BE242" s="64"/>
      <c r="BF242" s="64"/>
      <c r="BG242" s="65"/>
      <c r="BH242" s="65"/>
      <c r="BI242" s="60"/>
      <c r="BJ242" s="60"/>
      <c r="BK242" s="60"/>
      <c r="BL242" s="60"/>
      <c r="BM242" s="60"/>
      <c r="BN242" s="60"/>
      <c r="BO242" s="60"/>
      <c r="BP242" s="60"/>
      <c r="BQ242" s="60"/>
      <c r="BR242" s="60"/>
      <c r="BS242" s="60"/>
      <c r="BT242" s="60"/>
      <c r="BU242" s="60"/>
      <c r="BV242" s="60"/>
      <c r="BW242" s="60"/>
      <c r="BX242" s="60"/>
      <c r="BY242" s="66"/>
      <c r="BZ242" s="66"/>
      <c r="CA242" s="66"/>
      <c r="CB242" s="66"/>
      <c r="CC242" s="66"/>
      <c r="CD242" s="66"/>
      <c r="CE242" s="66"/>
      <c r="CF242" s="66"/>
    </row>
    <row r="243" spans="1:84">
      <c r="A243" s="32">
        <v>37801</v>
      </c>
      <c r="B243" s="30" t="s">
        <v>609</v>
      </c>
      <c r="C243" s="95">
        <v>9812772.1539740004</v>
      </c>
      <c r="D243" s="90">
        <v>6.0393298505323923E-5</v>
      </c>
      <c r="E243" s="59"/>
      <c r="F243" s="60"/>
      <c r="G243" s="60"/>
      <c r="H243" s="60"/>
      <c r="I243" s="60"/>
      <c r="J243" s="60"/>
      <c r="K243" s="60"/>
      <c r="L243" s="60"/>
      <c r="M243" s="60"/>
      <c r="N243" s="60"/>
      <c r="O243" s="60"/>
      <c r="P243" s="60"/>
      <c r="Q243" s="60"/>
      <c r="R243" s="60"/>
      <c r="S243" s="60"/>
      <c r="T243" s="60"/>
      <c r="U243" s="60"/>
      <c r="V243" s="60"/>
      <c r="W243" s="60"/>
      <c r="X243" s="60"/>
      <c r="Y243" s="60"/>
      <c r="Z243" s="60"/>
      <c r="AA243" s="60"/>
      <c r="AB243" s="60"/>
      <c r="AC243" s="60"/>
      <c r="AD243" s="60"/>
      <c r="AE243" s="60"/>
      <c r="AF243" s="60"/>
      <c r="AG243" s="60"/>
      <c r="AH243" s="60"/>
      <c r="AI243" s="60"/>
      <c r="AJ243" s="60"/>
      <c r="AK243" s="60"/>
      <c r="AL243" s="60"/>
      <c r="AM243" s="60"/>
      <c r="AN243" s="60"/>
      <c r="AO243" s="60"/>
      <c r="AP243" s="60"/>
      <c r="AQ243" s="60"/>
      <c r="AR243" s="60"/>
      <c r="AS243" s="60"/>
      <c r="AT243" s="60"/>
      <c r="AU243" s="61"/>
      <c r="AV243" s="61"/>
      <c r="AW243" s="61"/>
      <c r="AX243" s="61"/>
      <c r="AY243" s="61"/>
      <c r="AZ243" s="61"/>
      <c r="BA243" s="61"/>
      <c r="BB243" s="61"/>
      <c r="BC243" s="62"/>
      <c r="BD243" s="63"/>
      <c r="BE243" s="64"/>
      <c r="BF243" s="64"/>
      <c r="BG243" s="65"/>
      <c r="BH243" s="65"/>
      <c r="BI243" s="60"/>
      <c r="BJ243" s="60"/>
      <c r="BK243" s="60"/>
      <c r="BL243" s="60"/>
      <c r="BM243" s="60"/>
      <c r="BN243" s="60"/>
      <c r="BO243" s="60"/>
      <c r="BP243" s="60"/>
      <c r="BQ243" s="60"/>
      <c r="BR243" s="60"/>
      <c r="BS243" s="60"/>
      <c r="BT243" s="60"/>
      <c r="BU243" s="60"/>
      <c r="BV243" s="60"/>
      <c r="BW243" s="60"/>
      <c r="BX243" s="60"/>
      <c r="BY243" s="66"/>
      <c r="BZ243" s="66"/>
      <c r="CA243" s="66"/>
      <c r="CB243" s="66"/>
      <c r="CC243" s="66"/>
      <c r="CD243" s="66"/>
      <c r="CE243" s="66"/>
      <c r="CF243" s="66"/>
    </row>
    <row r="244" spans="1:84">
      <c r="A244" s="32">
        <v>37805</v>
      </c>
      <c r="B244" s="30" t="s">
        <v>610</v>
      </c>
      <c r="C244" s="95">
        <v>88273678.682040006</v>
      </c>
      <c r="D244" s="90">
        <v>5.432856835107981E-4</v>
      </c>
      <c r="E244" s="59"/>
      <c r="F244" s="60"/>
      <c r="G244" s="60"/>
      <c r="H244" s="60"/>
      <c r="I244" s="60"/>
      <c r="J244" s="60"/>
      <c r="K244" s="60"/>
      <c r="L244" s="60"/>
      <c r="M244" s="60"/>
      <c r="N244" s="60"/>
      <c r="O244" s="60"/>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c r="AN244" s="60"/>
      <c r="AO244" s="60"/>
      <c r="AP244" s="60"/>
      <c r="AQ244" s="60"/>
      <c r="AR244" s="60"/>
      <c r="AS244" s="60"/>
      <c r="AT244" s="60"/>
      <c r="AU244" s="61"/>
      <c r="AV244" s="61"/>
      <c r="AW244" s="61"/>
      <c r="AX244" s="61"/>
      <c r="AY244" s="61"/>
      <c r="AZ244" s="61"/>
      <c r="BA244" s="61"/>
      <c r="BB244" s="61"/>
      <c r="BC244" s="62"/>
      <c r="BD244" s="63"/>
      <c r="BE244" s="64"/>
      <c r="BF244" s="64"/>
      <c r="BG244" s="65"/>
      <c r="BH244" s="65"/>
      <c r="BI244" s="60"/>
      <c r="BJ244" s="60"/>
      <c r="BK244" s="60"/>
      <c r="BL244" s="60"/>
      <c r="BM244" s="60"/>
      <c r="BN244" s="60"/>
      <c r="BO244" s="60"/>
      <c r="BP244" s="60"/>
      <c r="BQ244" s="60"/>
      <c r="BR244" s="60"/>
      <c r="BS244" s="60"/>
      <c r="BT244" s="60"/>
      <c r="BU244" s="60"/>
      <c r="BV244" s="60"/>
      <c r="BW244" s="60"/>
      <c r="BX244" s="60"/>
      <c r="BY244" s="66"/>
      <c r="BZ244" s="66"/>
      <c r="CA244" s="66"/>
      <c r="CB244" s="66"/>
      <c r="CC244" s="66"/>
      <c r="CD244" s="66"/>
      <c r="CE244" s="66"/>
      <c r="CF244" s="66"/>
    </row>
    <row r="245" spans="1:84">
      <c r="A245" s="32">
        <v>37900</v>
      </c>
      <c r="B245" s="30" t="s">
        <v>611</v>
      </c>
      <c r="C245" s="95">
        <v>609252229.08540201</v>
      </c>
      <c r="D245" s="90">
        <v>3.7496796174246697E-3</v>
      </c>
      <c r="E245" s="59"/>
      <c r="F245" s="60"/>
      <c r="G245" s="60"/>
      <c r="H245" s="60"/>
      <c r="I245" s="60"/>
      <c r="J245" s="60"/>
      <c r="K245" s="60"/>
      <c r="L245" s="60"/>
      <c r="M245" s="60"/>
      <c r="N245" s="60"/>
      <c r="O245" s="60"/>
      <c r="P245" s="60"/>
      <c r="Q245" s="60"/>
      <c r="R245" s="60"/>
      <c r="S245" s="60"/>
      <c r="T245" s="60"/>
      <c r="U245" s="60"/>
      <c r="V245" s="60"/>
      <c r="W245" s="60"/>
      <c r="X245" s="60"/>
      <c r="Y245" s="60"/>
      <c r="Z245" s="60"/>
      <c r="AA245" s="60"/>
      <c r="AB245" s="60"/>
      <c r="AC245" s="60"/>
      <c r="AD245" s="60"/>
      <c r="AE245" s="60"/>
      <c r="AF245" s="60"/>
      <c r="AG245" s="60"/>
      <c r="AH245" s="60"/>
      <c r="AI245" s="60"/>
      <c r="AJ245" s="60"/>
      <c r="AK245" s="60"/>
      <c r="AL245" s="60"/>
      <c r="AM245" s="60"/>
      <c r="AN245" s="60"/>
      <c r="AO245" s="60"/>
      <c r="AP245" s="60"/>
      <c r="AQ245" s="60"/>
      <c r="AR245" s="60"/>
      <c r="AS245" s="60"/>
      <c r="AT245" s="60"/>
      <c r="AU245" s="61"/>
      <c r="AV245" s="61"/>
      <c r="AW245" s="61"/>
      <c r="AX245" s="61"/>
      <c r="AY245" s="61"/>
      <c r="AZ245" s="61"/>
      <c r="BA245" s="61"/>
      <c r="BB245" s="61"/>
      <c r="BC245" s="62"/>
      <c r="BD245" s="63"/>
      <c r="BE245" s="64"/>
      <c r="BF245" s="64"/>
      <c r="BG245" s="65"/>
      <c r="BH245" s="65"/>
      <c r="BI245" s="60"/>
      <c r="BJ245" s="60"/>
      <c r="BK245" s="60"/>
      <c r="BL245" s="60"/>
      <c r="BM245" s="60"/>
      <c r="BN245" s="60"/>
      <c r="BO245" s="60"/>
      <c r="BP245" s="60"/>
      <c r="BQ245" s="60"/>
      <c r="BR245" s="60"/>
      <c r="BS245" s="60"/>
      <c r="BT245" s="60"/>
      <c r="BU245" s="60"/>
      <c r="BV245" s="60"/>
      <c r="BW245" s="60"/>
      <c r="BX245" s="60"/>
      <c r="BY245" s="66"/>
      <c r="BZ245" s="66"/>
      <c r="CA245" s="66"/>
      <c r="CB245" s="66"/>
      <c r="CC245" s="66"/>
      <c r="CD245" s="66"/>
      <c r="CE245" s="66"/>
      <c r="CF245" s="66"/>
    </row>
    <row r="246" spans="1:84">
      <c r="A246" s="32">
        <v>37901</v>
      </c>
      <c r="B246" s="30" t="s">
        <v>612</v>
      </c>
      <c r="C246" s="95">
        <v>12013720.026188999</v>
      </c>
      <c r="D246" s="90">
        <v>7.3939165030667298E-5</v>
      </c>
      <c r="E246" s="59"/>
      <c r="F246" s="60"/>
      <c r="G246" s="60"/>
      <c r="H246" s="60"/>
      <c r="I246" s="60"/>
      <c r="J246" s="60"/>
      <c r="K246" s="60"/>
      <c r="L246" s="60"/>
      <c r="M246" s="60"/>
      <c r="N246" s="60"/>
      <c r="O246" s="60"/>
      <c r="P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c r="AN246" s="60"/>
      <c r="AO246" s="60"/>
      <c r="AP246" s="60"/>
      <c r="AQ246" s="60"/>
      <c r="AR246" s="60"/>
      <c r="AS246" s="60"/>
      <c r="AT246" s="60"/>
      <c r="AU246" s="61"/>
      <c r="AV246" s="61"/>
      <c r="AW246" s="61"/>
      <c r="AX246" s="61"/>
      <c r="AY246" s="61"/>
      <c r="AZ246" s="61"/>
      <c r="BA246" s="61"/>
      <c r="BB246" s="61"/>
      <c r="BC246" s="62"/>
      <c r="BD246" s="63"/>
      <c r="BE246" s="64"/>
      <c r="BF246" s="64"/>
      <c r="BG246" s="65"/>
      <c r="BH246" s="65"/>
      <c r="BI246" s="60"/>
      <c r="BJ246" s="60"/>
      <c r="BK246" s="60"/>
      <c r="BL246" s="60"/>
      <c r="BM246" s="60"/>
      <c r="BN246" s="60"/>
      <c r="BO246" s="60"/>
      <c r="BP246" s="60"/>
      <c r="BQ246" s="60"/>
      <c r="BR246" s="60"/>
      <c r="BS246" s="60"/>
      <c r="BT246" s="60"/>
      <c r="BU246" s="60"/>
      <c r="BV246" s="60"/>
      <c r="BW246" s="60"/>
      <c r="BX246" s="60"/>
      <c r="BY246" s="66"/>
      <c r="BZ246" s="66"/>
      <c r="CA246" s="66"/>
      <c r="CB246" s="66"/>
      <c r="CC246" s="66"/>
      <c r="CD246" s="66"/>
      <c r="CE246" s="66"/>
      <c r="CF246" s="66"/>
    </row>
    <row r="247" spans="1:84">
      <c r="A247" s="32">
        <v>37905</v>
      </c>
      <c r="B247" s="30" t="s">
        <v>613</v>
      </c>
      <c r="C247" s="95">
        <v>67796375.282634005</v>
      </c>
      <c r="D247" s="90">
        <v>4.1725688376091576E-4</v>
      </c>
      <c r="E247" s="59"/>
      <c r="F247" s="60"/>
      <c r="G247" s="60"/>
      <c r="H247" s="60"/>
      <c r="I247" s="60"/>
      <c r="J247" s="60"/>
      <c r="K247" s="60"/>
      <c r="L247" s="60"/>
      <c r="M247" s="60"/>
      <c r="N247" s="60"/>
      <c r="O247" s="60"/>
      <c r="P247" s="60"/>
      <c r="Q247" s="60"/>
      <c r="R247" s="60"/>
      <c r="S247" s="60"/>
      <c r="T247" s="60"/>
      <c r="U247" s="60"/>
      <c r="V247" s="60"/>
      <c r="W247" s="60"/>
      <c r="X247" s="60"/>
      <c r="Y247" s="60"/>
      <c r="Z247" s="60"/>
      <c r="AA247" s="60"/>
      <c r="AB247" s="60"/>
      <c r="AC247" s="60"/>
      <c r="AD247" s="60"/>
      <c r="AE247" s="60"/>
      <c r="AF247" s="60"/>
      <c r="AG247" s="60"/>
      <c r="AH247" s="60"/>
      <c r="AI247" s="60"/>
      <c r="AJ247" s="60"/>
      <c r="AK247" s="60"/>
      <c r="AL247" s="60"/>
      <c r="AM247" s="60"/>
      <c r="AN247" s="60"/>
      <c r="AO247" s="60"/>
      <c r="AP247" s="60"/>
      <c r="AQ247" s="60"/>
      <c r="AR247" s="60"/>
      <c r="AS247" s="60"/>
      <c r="AT247" s="60"/>
      <c r="AU247" s="61"/>
      <c r="AV247" s="61"/>
      <c r="AW247" s="61"/>
      <c r="AX247" s="61"/>
      <c r="AY247" s="61"/>
      <c r="AZ247" s="61"/>
      <c r="BA247" s="61"/>
      <c r="BB247" s="61"/>
      <c r="BC247" s="62"/>
      <c r="BD247" s="63"/>
      <c r="BE247" s="64"/>
      <c r="BF247" s="64"/>
      <c r="BG247" s="65"/>
      <c r="BH247" s="65"/>
      <c r="BI247" s="60"/>
      <c r="BJ247" s="60"/>
      <c r="BK247" s="60"/>
      <c r="BL247" s="60"/>
      <c r="BM247" s="60"/>
      <c r="BN247" s="60"/>
      <c r="BO247" s="60"/>
      <c r="BP247" s="60"/>
      <c r="BQ247" s="60"/>
      <c r="BR247" s="60"/>
      <c r="BS247" s="60"/>
      <c r="BT247" s="60"/>
      <c r="BU247" s="60"/>
      <c r="BV247" s="60"/>
      <c r="BW247" s="60"/>
      <c r="BX247" s="60"/>
      <c r="BY247" s="66"/>
      <c r="BZ247" s="66"/>
      <c r="CA247" s="66"/>
      <c r="CB247" s="66"/>
      <c r="CC247" s="66"/>
      <c r="CD247" s="66"/>
      <c r="CE247" s="66"/>
      <c r="CF247" s="66"/>
    </row>
    <row r="248" spans="1:84">
      <c r="A248" s="32">
        <v>38000</v>
      </c>
      <c r="B248" s="30" t="s">
        <v>614</v>
      </c>
      <c r="C248" s="95">
        <v>1049509439.29679</v>
      </c>
      <c r="D248" s="90">
        <v>6.4592691909122783E-3</v>
      </c>
      <c r="E248" s="59"/>
      <c r="F248" s="60"/>
      <c r="G248" s="60"/>
      <c r="H248" s="60"/>
      <c r="I248" s="60"/>
      <c r="J248" s="60"/>
      <c r="K248" s="60"/>
      <c r="L248" s="60"/>
      <c r="M248" s="60"/>
      <c r="N248" s="60"/>
      <c r="O248" s="60"/>
      <c r="P248" s="60"/>
      <c r="Q248" s="60"/>
      <c r="R248" s="60"/>
      <c r="S248" s="60"/>
      <c r="T248" s="60"/>
      <c r="U248" s="60"/>
      <c r="V248" s="60"/>
      <c r="W248" s="60"/>
      <c r="X248" s="60"/>
      <c r="Y248" s="60"/>
      <c r="Z248" s="60"/>
      <c r="AA248" s="60"/>
      <c r="AB248" s="60"/>
      <c r="AC248" s="60"/>
      <c r="AD248" s="60"/>
      <c r="AE248" s="60"/>
      <c r="AF248" s="60"/>
      <c r="AG248" s="60"/>
      <c r="AH248" s="60"/>
      <c r="AI248" s="60"/>
      <c r="AJ248" s="60"/>
      <c r="AK248" s="60"/>
      <c r="AL248" s="60"/>
      <c r="AM248" s="60"/>
      <c r="AN248" s="60"/>
      <c r="AO248" s="60"/>
      <c r="AP248" s="60"/>
      <c r="AQ248" s="60"/>
      <c r="AR248" s="60"/>
      <c r="AS248" s="60"/>
      <c r="AT248" s="60"/>
      <c r="AU248" s="61"/>
      <c r="AV248" s="61"/>
      <c r="AW248" s="61"/>
      <c r="AX248" s="61"/>
      <c r="AY248" s="61"/>
      <c r="AZ248" s="61"/>
      <c r="BA248" s="61"/>
      <c r="BB248" s="61"/>
      <c r="BC248" s="62"/>
      <c r="BD248" s="63"/>
      <c r="BE248" s="64"/>
      <c r="BF248" s="64"/>
      <c r="BG248" s="65"/>
      <c r="BH248" s="65"/>
      <c r="BI248" s="60"/>
      <c r="BJ248" s="60"/>
      <c r="BK248" s="60"/>
      <c r="BL248" s="60"/>
      <c r="BM248" s="60"/>
      <c r="BN248" s="60"/>
      <c r="BO248" s="60"/>
      <c r="BP248" s="60"/>
      <c r="BQ248" s="60"/>
      <c r="BR248" s="60"/>
      <c r="BS248" s="60"/>
      <c r="BT248" s="60"/>
      <c r="BU248" s="60"/>
      <c r="BV248" s="60"/>
      <c r="BW248" s="60"/>
      <c r="BX248" s="60"/>
      <c r="BY248" s="66"/>
      <c r="BZ248" s="66"/>
      <c r="CA248" s="66"/>
      <c r="CB248" s="66"/>
      <c r="CC248" s="66"/>
      <c r="CD248" s="66"/>
      <c r="CE248" s="66"/>
      <c r="CF248" s="66"/>
    </row>
    <row r="249" spans="1:84">
      <c r="A249" s="32">
        <v>38005</v>
      </c>
      <c r="B249" s="30" t="s">
        <v>615</v>
      </c>
      <c r="C249" s="95">
        <v>188977774.59171301</v>
      </c>
      <c r="D249" s="90">
        <v>1.1630751201297466E-3</v>
      </c>
      <c r="E249" s="59"/>
      <c r="F249" s="60"/>
      <c r="G249" s="60"/>
      <c r="H249" s="60"/>
      <c r="I249" s="60"/>
      <c r="J249" s="60"/>
      <c r="K249" s="60"/>
      <c r="L249" s="60"/>
      <c r="M249" s="60"/>
      <c r="N249" s="60"/>
      <c r="O249" s="60"/>
      <c r="P249" s="60"/>
      <c r="Q249" s="60"/>
      <c r="R249" s="60"/>
      <c r="S249" s="60"/>
      <c r="T249" s="60"/>
      <c r="U249" s="60"/>
      <c r="V249" s="60"/>
      <c r="W249" s="60"/>
      <c r="X249" s="60"/>
      <c r="Y249" s="60"/>
      <c r="Z249" s="60"/>
      <c r="AA249" s="60"/>
      <c r="AB249" s="60"/>
      <c r="AC249" s="60"/>
      <c r="AD249" s="60"/>
      <c r="AE249" s="60"/>
      <c r="AF249" s="60"/>
      <c r="AG249" s="60"/>
      <c r="AH249" s="60"/>
      <c r="AI249" s="60"/>
      <c r="AJ249" s="60"/>
      <c r="AK249" s="60"/>
      <c r="AL249" s="60"/>
      <c r="AM249" s="60"/>
      <c r="AN249" s="60"/>
      <c r="AO249" s="60"/>
      <c r="AP249" s="60"/>
      <c r="AQ249" s="60"/>
      <c r="AR249" s="60"/>
      <c r="AS249" s="60"/>
      <c r="AT249" s="60"/>
      <c r="AU249" s="61"/>
      <c r="AV249" s="61"/>
      <c r="AW249" s="61"/>
      <c r="AX249" s="61"/>
      <c r="AY249" s="61"/>
      <c r="AZ249" s="61"/>
      <c r="BA249" s="61"/>
      <c r="BB249" s="61"/>
      <c r="BC249" s="62"/>
      <c r="BD249" s="63"/>
      <c r="BE249" s="64"/>
      <c r="BF249" s="64"/>
      <c r="BG249" s="65"/>
      <c r="BH249" s="65"/>
      <c r="BI249" s="60"/>
      <c r="BJ249" s="60"/>
      <c r="BK249" s="60"/>
      <c r="BL249" s="60"/>
      <c r="BM249" s="60"/>
      <c r="BN249" s="60"/>
      <c r="BO249" s="60"/>
      <c r="BP249" s="60"/>
      <c r="BQ249" s="60"/>
      <c r="BR249" s="60"/>
      <c r="BS249" s="60"/>
      <c r="BT249" s="60"/>
      <c r="BU249" s="60"/>
      <c r="BV249" s="60"/>
      <c r="BW249" s="60"/>
      <c r="BX249" s="60"/>
      <c r="BY249" s="66"/>
      <c r="BZ249" s="66"/>
      <c r="CA249" s="66"/>
      <c r="CB249" s="66"/>
      <c r="CC249" s="66"/>
      <c r="CD249" s="66"/>
      <c r="CE249" s="66"/>
      <c r="CF249" s="66"/>
    </row>
    <row r="250" spans="1:84">
      <c r="A250" s="32">
        <v>38100</v>
      </c>
      <c r="B250" s="30" t="s">
        <v>616</v>
      </c>
      <c r="C250" s="95">
        <v>466947138.51049203</v>
      </c>
      <c r="D250" s="90">
        <v>2.8738543481670758E-3</v>
      </c>
      <c r="E250" s="59"/>
      <c r="F250" s="60"/>
      <c r="G250" s="60"/>
      <c r="H250" s="60"/>
      <c r="I250" s="60"/>
      <c r="J250" s="60"/>
      <c r="K250" s="60"/>
      <c r="L250" s="60"/>
      <c r="M250" s="60"/>
      <c r="N250" s="60"/>
      <c r="O250" s="60"/>
      <c r="P250" s="60"/>
      <c r="Q250" s="60"/>
      <c r="R250" s="60"/>
      <c r="S250" s="60"/>
      <c r="T250" s="60"/>
      <c r="U250" s="60"/>
      <c r="V250" s="60"/>
      <c r="W250" s="60"/>
      <c r="X250" s="60"/>
      <c r="Y250" s="60"/>
      <c r="Z250" s="60"/>
      <c r="AA250" s="60"/>
      <c r="AB250" s="60"/>
      <c r="AC250" s="60"/>
      <c r="AD250" s="60"/>
      <c r="AE250" s="60"/>
      <c r="AF250" s="60"/>
      <c r="AG250" s="60"/>
      <c r="AH250" s="60"/>
      <c r="AI250" s="60"/>
      <c r="AJ250" s="60"/>
      <c r="AK250" s="60"/>
      <c r="AL250" s="60"/>
      <c r="AM250" s="60"/>
      <c r="AN250" s="60"/>
      <c r="AO250" s="60"/>
      <c r="AP250" s="60"/>
      <c r="AQ250" s="60"/>
      <c r="AR250" s="60"/>
      <c r="AS250" s="60"/>
      <c r="AT250" s="60"/>
      <c r="AU250" s="61"/>
      <c r="AV250" s="61"/>
      <c r="AW250" s="61"/>
      <c r="AX250" s="61"/>
      <c r="AY250" s="61"/>
      <c r="AZ250" s="61"/>
      <c r="BA250" s="61"/>
      <c r="BB250" s="61"/>
      <c r="BC250" s="62"/>
      <c r="BD250" s="63"/>
      <c r="BE250" s="64"/>
      <c r="BF250" s="64"/>
      <c r="BG250" s="65"/>
      <c r="BH250" s="65"/>
      <c r="BI250" s="60"/>
      <c r="BJ250" s="60"/>
      <c r="BK250" s="60"/>
      <c r="BL250" s="60"/>
      <c r="BM250" s="60"/>
      <c r="BN250" s="60"/>
      <c r="BO250" s="60"/>
      <c r="BP250" s="60"/>
      <c r="BQ250" s="60"/>
      <c r="BR250" s="60"/>
      <c r="BS250" s="60"/>
      <c r="BT250" s="60"/>
      <c r="BU250" s="60"/>
      <c r="BV250" s="60"/>
      <c r="BW250" s="60"/>
      <c r="BX250" s="60"/>
      <c r="BY250" s="66"/>
      <c r="BZ250" s="66"/>
      <c r="CA250" s="66"/>
      <c r="CB250" s="66"/>
      <c r="CC250" s="66"/>
      <c r="CD250" s="66"/>
      <c r="CE250" s="66"/>
      <c r="CF250" s="66"/>
    </row>
    <row r="251" spans="1:84">
      <c r="A251" s="32">
        <v>38105</v>
      </c>
      <c r="B251" s="30" t="s">
        <v>617</v>
      </c>
      <c r="C251" s="95">
        <v>88590539.863664001</v>
      </c>
      <c r="D251" s="90">
        <v>5.4523582477835188E-4</v>
      </c>
      <c r="E251" s="59"/>
      <c r="F251" s="60"/>
      <c r="G251" s="60"/>
      <c r="H251" s="60"/>
      <c r="I251" s="60"/>
      <c r="J251" s="60"/>
      <c r="K251" s="60"/>
      <c r="L251" s="60"/>
      <c r="M251" s="60"/>
      <c r="N251" s="60"/>
      <c r="O251" s="60"/>
      <c r="P251" s="60"/>
      <c r="Q251" s="60"/>
      <c r="R251" s="60"/>
      <c r="S251" s="60"/>
      <c r="T251" s="60"/>
      <c r="U251" s="60"/>
      <c r="V251" s="60"/>
      <c r="W251" s="60"/>
      <c r="X251" s="60"/>
      <c r="Y251" s="60"/>
      <c r="Z251" s="60"/>
      <c r="AA251" s="60"/>
      <c r="AB251" s="60"/>
      <c r="AC251" s="60"/>
      <c r="AD251" s="60"/>
      <c r="AE251" s="60"/>
      <c r="AF251" s="60"/>
      <c r="AG251" s="60"/>
      <c r="AH251" s="60"/>
      <c r="AI251" s="60"/>
      <c r="AJ251" s="60"/>
      <c r="AK251" s="60"/>
      <c r="AL251" s="60"/>
      <c r="AM251" s="60"/>
      <c r="AN251" s="60"/>
      <c r="AO251" s="60"/>
      <c r="AP251" s="60"/>
      <c r="AQ251" s="60"/>
      <c r="AR251" s="60"/>
      <c r="AS251" s="60"/>
      <c r="AT251" s="60"/>
      <c r="AU251" s="61"/>
      <c r="AV251" s="61"/>
      <c r="AW251" s="61"/>
      <c r="AX251" s="61"/>
      <c r="AY251" s="61"/>
      <c r="AZ251" s="61"/>
      <c r="BA251" s="61"/>
      <c r="BB251" s="61"/>
      <c r="BC251" s="62"/>
      <c r="BD251" s="63"/>
      <c r="BE251" s="64"/>
      <c r="BF251" s="64"/>
      <c r="BG251" s="65"/>
      <c r="BH251" s="65"/>
      <c r="BI251" s="60"/>
      <c r="BJ251" s="60"/>
      <c r="BK251" s="60"/>
      <c r="BL251" s="60"/>
      <c r="BM251" s="60"/>
      <c r="BN251" s="60"/>
      <c r="BO251" s="60"/>
      <c r="BP251" s="60"/>
      <c r="BQ251" s="60"/>
      <c r="BR251" s="60"/>
      <c r="BS251" s="60"/>
      <c r="BT251" s="60"/>
      <c r="BU251" s="60"/>
      <c r="BV251" s="60"/>
      <c r="BW251" s="60"/>
      <c r="BX251" s="60"/>
      <c r="BY251" s="66"/>
      <c r="BZ251" s="66"/>
      <c r="CA251" s="66"/>
      <c r="CB251" s="66"/>
      <c r="CC251" s="66"/>
      <c r="CD251" s="66"/>
      <c r="CE251" s="66"/>
      <c r="CF251" s="66"/>
    </row>
    <row r="252" spans="1:84">
      <c r="A252" s="32">
        <v>38200</v>
      </c>
      <c r="B252" s="30" t="s">
        <v>618</v>
      </c>
      <c r="C252" s="95">
        <v>437830076.70902801</v>
      </c>
      <c r="D252" s="90">
        <v>2.6946516338493252E-3</v>
      </c>
      <c r="E252" s="59"/>
      <c r="F252" s="60"/>
      <c r="G252" s="60"/>
      <c r="H252" s="60"/>
      <c r="I252" s="60"/>
      <c r="J252" s="60"/>
      <c r="K252" s="60"/>
      <c r="L252" s="60"/>
      <c r="M252" s="60"/>
      <c r="N252" s="60"/>
      <c r="O252" s="60"/>
      <c r="P252" s="60"/>
      <c r="Q252" s="60"/>
      <c r="R252" s="60"/>
      <c r="S252" s="60"/>
      <c r="T252" s="60"/>
      <c r="U252" s="60"/>
      <c r="V252" s="60"/>
      <c r="W252" s="60"/>
      <c r="X252" s="60"/>
      <c r="Y252" s="60"/>
      <c r="Z252" s="60"/>
      <c r="AA252" s="60"/>
      <c r="AB252" s="60"/>
      <c r="AC252" s="60"/>
      <c r="AD252" s="60"/>
      <c r="AE252" s="60"/>
      <c r="AF252" s="60"/>
      <c r="AG252" s="60"/>
      <c r="AH252" s="60"/>
      <c r="AI252" s="60"/>
      <c r="AJ252" s="60"/>
      <c r="AK252" s="60"/>
      <c r="AL252" s="60"/>
      <c r="AM252" s="60"/>
      <c r="AN252" s="60"/>
      <c r="AO252" s="60"/>
      <c r="AP252" s="60"/>
      <c r="AQ252" s="60"/>
      <c r="AR252" s="60"/>
      <c r="AS252" s="60"/>
      <c r="AT252" s="60"/>
      <c r="AU252" s="61"/>
      <c r="AV252" s="61"/>
      <c r="AW252" s="61"/>
      <c r="AX252" s="61"/>
      <c r="AY252" s="61"/>
      <c r="AZ252" s="61"/>
      <c r="BA252" s="61"/>
      <c r="BB252" s="61"/>
      <c r="BC252" s="62"/>
      <c r="BD252" s="63"/>
      <c r="BE252" s="64"/>
      <c r="BF252" s="64"/>
      <c r="BG252" s="65"/>
      <c r="BH252" s="65"/>
      <c r="BI252" s="60"/>
      <c r="BJ252" s="60"/>
      <c r="BK252" s="60"/>
      <c r="BL252" s="60"/>
      <c r="BM252" s="60"/>
      <c r="BN252" s="60"/>
      <c r="BO252" s="60"/>
      <c r="BP252" s="60"/>
      <c r="BQ252" s="60"/>
      <c r="BR252" s="60"/>
      <c r="BS252" s="60"/>
      <c r="BT252" s="60"/>
      <c r="BU252" s="60"/>
      <c r="BV252" s="60"/>
      <c r="BW252" s="60"/>
      <c r="BX252" s="60"/>
      <c r="BY252" s="66"/>
      <c r="BZ252" s="66"/>
      <c r="CA252" s="66"/>
      <c r="CB252" s="66"/>
      <c r="CC252" s="66"/>
      <c r="CD252" s="66"/>
      <c r="CE252" s="66"/>
      <c r="CF252" s="66"/>
    </row>
    <row r="253" spans="1:84">
      <c r="A253" s="32">
        <v>38205</v>
      </c>
      <c r="B253" s="30" t="s">
        <v>619</v>
      </c>
      <c r="C253" s="95">
        <v>61103352.164609</v>
      </c>
      <c r="D253" s="90">
        <v>3.760642690005477E-4</v>
      </c>
      <c r="E253" s="59"/>
      <c r="F253" s="60"/>
      <c r="G253" s="60"/>
      <c r="H253" s="60"/>
      <c r="I253" s="60"/>
      <c r="J253" s="60"/>
      <c r="K253" s="60"/>
      <c r="L253" s="60"/>
      <c r="M253" s="60"/>
      <c r="N253" s="60"/>
      <c r="O253" s="60"/>
      <c r="P253" s="60"/>
      <c r="Q253" s="60"/>
      <c r="R253" s="60"/>
      <c r="S253" s="60"/>
      <c r="T253" s="60"/>
      <c r="U253" s="60"/>
      <c r="V253" s="60"/>
      <c r="W253" s="60"/>
      <c r="X253" s="60"/>
      <c r="Y253" s="60"/>
      <c r="Z253" s="60"/>
      <c r="AA253" s="60"/>
      <c r="AB253" s="60"/>
      <c r="AC253" s="60"/>
      <c r="AD253" s="60"/>
      <c r="AE253" s="60"/>
      <c r="AF253" s="60"/>
      <c r="AG253" s="60"/>
      <c r="AH253" s="60"/>
      <c r="AI253" s="60"/>
      <c r="AJ253" s="60"/>
      <c r="AK253" s="60"/>
      <c r="AL253" s="60"/>
      <c r="AM253" s="60"/>
      <c r="AN253" s="60"/>
      <c r="AO253" s="60"/>
      <c r="AP253" s="60"/>
      <c r="AQ253" s="60"/>
      <c r="AR253" s="60"/>
      <c r="AS253" s="60"/>
      <c r="AT253" s="60"/>
      <c r="AU253" s="61"/>
      <c r="AV253" s="61"/>
      <c r="AW253" s="61"/>
      <c r="AX253" s="61"/>
      <c r="AY253" s="61"/>
      <c r="AZ253" s="61"/>
      <c r="BA253" s="61"/>
      <c r="BB253" s="61"/>
      <c r="BC253" s="62"/>
      <c r="BD253" s="63"/>
      <c r="BE253" s="64"/>
      <c r="BF253" s="64"/>
      <c r="BG253" s="65"/>
      <c r="BH253" s="65"/>
      <c r="BI253" s="60"/>
      <c r="BJ253" s="60"/>
      <c r="BK253" s="60"/>
      <c r="BL253" s="60"/>
      <c r="BM253" s="60"/>
      <c r="BN253" s="60"/>
      <c r="BO253" s="60"/>
      <c r="BP253" s="60"/>
      <c r="BQ253" s="60"/>
      <c r="BR253" s="60"/>
      <c r="BS253" s="60"/>
      <c r="BT253" s="60"/>
      <c r="BU253" s="60"/>
      <c r="BV253" s="60"/>
      <c r="BW253" s="60"/>
      <c r="BX253" s="60"/>
      <c r="BY253" s="66"/>
      <c r="BZ253" s="66"/>
      <c r="CA253" s="66"/>
      <c r="CB253" s="66"/>
      <c r="CC253" s="66"/>
      <c r="CD253" s="66"/>
      <c r="CE253" s="66"/>
      <c r="CF253" s="66"/>
    </row>
    <row r="254" spans="1:84">
      <c r="A254" s="32">
        <v>38210</v>
      </c>
      <c r="B254" s="30" t="s">
        <v>620</v>
      </c>
      <c r="C254" s="95">
        <v>169263556.852723</v>
      </c>
      <c r="D254" s="90">
        <v>1.0417427771355601E-3</v>
      </c>
      <c r="E254" s="59"/>
      <c r="F254" s="60"/>
      <c r="G254" s="60"/>
      <c r="H254" s="60"/>
      <c r="I254" s="60"/>
      <c r="J254" s="60"/>
      <c r="K254" s="60"/>
      <c r="L254" s="60"/>
      <c r="M254" s="60"/>
      <c r="N254" s="60"/>
      <c r="O254" s="60"/>
      <c r="P254" s="60"/>
      <c r="Q254" s="60"/>
      <c r="R254" s="60"/>
      <c r="S254" s="60"/>
      <c r="T254" s="60"/>
      <c r="U254" s="60"/>
      <c r="V254" s="60"/>
      <c r="W254" s="60"/>
      <c r="X254" s="60"/>
      <c r="Y254" s="60"/>
      <c r="Z254" s="60"/>
      <c r="AA254" s="60"/>
      <c r="AB254" s="60"/>
      <c r="AC254" s="60"/>
      <c r="AD254" s="60"/>
      <c r="AE254" s="60"/>
      <c r="AF254" s="60"/>
      <c r="AG254" s="60"/>
      <c r="AH254" s="60"/>
      <c r="AI254" s="60"/>
      <c r="AJ254" s="60"/>
      <c r="AK254" s="60"/>
      <c r="AL254" s="60"/>
      <c r="AM254" s="60"/>
      <c r="AN254" s="60"/>
      <c r="AO254" s="60"/>
      <c r="AP254" s="60"/>
      <c r="AQ254" s="60"/>
      <c r="AR254" s="60"/>
      <c r="AS254" s="60"/>
      <c r="AT254" s="60"/>
      <c r="AU254" s="61"/>
      <c r="AV254" s="61"/>
      <c r="AW254" s="61"/>
      <c r="AX254" s="61"/>
      <c r="AY254" s="61"/>
      <c r="AZ254" s="61"/>
      <c r="BA254" s="61"/>
      <c r="BB254" s="61"/>
      <c r="BC254" s="62"/>
      <c r="BD254" s="63"/>
      <c r="BE254" s="64"/>
      <c r="BF254" s="64"/>
      <c r="BG254" s="65"/>
      <c r="BH254" s="65"/>
      <c r="BI254" s="60"/>
      <c r="BJ254" s="60"/>
      <c r="BK254" s="60"/>
      <c r="BL254" s="60"/>
      <c r="BM254" s="60"/>
      <c r="BN254" s="60"/>
      <c r="BO254" s="60"/>
      <c r="BP254" s="60"/>
      <c r="BQ254" s="60"/>
      <c r="BR254" s="60"/>
      <c r="BS254" s="60"/>
      <c r="BT254" s="60"/>
      <c r="BU254" s="60"/>
      <c r="BV254" s="60"/>
      <c r="BW254" s="60"/>
      <c r="BX254" s="60"/>
      <c r="BY254" s="66"/>
      <c r="BZ254" s="66"/>
      <c r="CA254" s="66"/>
      <c r="CB254" s="66"/>
      <c r="CC254" s="66"/>
      <c r="CD254" s="66"/>
      <c r="CE254" s="66"/>
      <c r="CF254" s="66"/>
    </row>
    <row r="255" spans="1:84">
      <c r="A255" s="32">
        <v>38300</v>
      </c>
      <c r="B255" s="30" t="s">
        <v>621</v>
      </c>
      <c r="C255" s="95">
        <v>345930244.70257998</v>
      </c>
      <c r="D255" s="90">
        <v>2.1290485708344736E-3</v>
      </c>
      <c r="E255" s="59"/>
      <c r="F255" s="60"/>
      <c r="G255" s="60"/>
      <c r="H255" s="60"/>
      <c r="I255" s="60"/>
      <c r="J255" s="60"/>
      <c r="K255" s="60"/>
      <c r="L255" s="60"/>
      <c r="M255" s="60"/>
      <c r="N255" s="60"/>
      <c r="O255" s="60"/>
      <c r="P255" s="60"/>
      <c r="Q255" s="60"/>
      <c r="R255" s="60"/>
      <c r="S255" s="60"/>
      <c r="T255" s="60"/>
      <c r="U255" s="60"/>
      <c r="V255" s="60"/>
      <c r="W255" s="60"/>
      <c r="X255" s="60"/>
      <c r="Y255" s="60"/>
      <c r="Z255" s="60"/>
      <c r="AA255" s="60"/>
      <c r="AB255" s="60"/>
      <c r="AC255" s="60"/>
      <c r="AD255" s="60"/>
      <c r="AE255" s="60"/>
      <c r="AF255" s="60"/>
      <c r="AG255" s="60"/>
      <c r="AH255" s="60"/>
      <c r="AI255" s="60"/>
      <c r="AJ255" s="60"/>
      <c r="AK255" s="60"/>
      <c r="AL255" s="60"/>
      <c r="AM255" s="60"/>
      <c r="AN255" s="60"/>
      <c r="AO255" s="60"/>
      <c r="AP255" s="60"/>
      <c r="AQ255" s="60"/>
      <c r="AR255" s="60"/>
      <c r="AS255" s="60"/>
      <c r="AT255" s="60"/>
      <c r="AU255" s="61"/>
      <c r="AV255" s="61"/>
      <c r="AW255" s="61"/>
      <c r="AX255" s="61"/>
      <c r="AY255" s="61"/>
      <c r="AZ255" s="61"/>
      <c r="BA255" s="61"/>
      <c r="BB255" s="61"/>
      <c r="BC255" s="62"/>
      <c r="BD255" s="63"/>
      <c r="BE255" s="64"/>
      <c r="BF255" s="64"/>
      <c r="BG255" s="65"/>
      <c r="BH255" s="65"/>
      <c r="BI255" s="60"/>
      <c r="BJ255" s="60"/>
      <c r="BK255" s="60"/>
      <c r="BL255" s="60"/>
      <c r="BM255" s="60"/>
      <c r="BN255" s="60"/>
      <c r="BO255" s="60"/>
      <c r="BP255" s="60"/>
      <c r="BQ255" s="60"/>
      <c r="BR255" s="60"/>
      <c r="BS255" s="60"/>
      <c r="BT255" s="60"/>
      <c r="BU255" s="60"/>
      <c r="BV255" s="60"/>
      <c r="BW255" s="60"/>
      <c r="BX255" s="60"/>
      <c r="BY255" s="66"/>
      <c r="BZ255" s="66"/>
      <c r="CA255" s="66"/>
      <c r="CB255" s="66"/>
      <c r="CC255" s="66"/>
      <c r="CD255" s="66"/>
      <c r="CE255" s="66"/>
      <c r="CF255" s="66"/>
    </row>
    <row r="256" spans="1:84">
      <c r="A256" s="32">
        <v>38400</v>
      </c>
      <c r="B256" s="30" t="s">
        <v>622</v>
      </c>
      <c r="C256" s="95">
        <v>433356983.78315699</v>
      </c>
      <c r="D256" s="90">
        <v>2.667121713448108E-3</v>
      </c>
      <c r="E256" s="59"/>
      <c r="F256" s="60"/>
      <c r="G256" s="60"/>
      <c r="H256" s="60"/>
      <c r="I256" s="60"/>
      <c r="J256" s="60"/>
      <c r="K256" s="60"/>
      <c r="L256" s="60"/>
      <c r="M256" s="60"/>
      <c r="N256" s="60"/>
      <c r="O256" s="60"/>
      <c r="P256" s="60"/>
      <c r="Q256" s="60"/>
      <c r="R256" s="60"/>
      <c r="S256" s="60"/>
      <c r="T256" s="60"/>
      <c r="U256" s="60"/>
      <c r="V256" s="60"/>
      <c r="W256" s="60"/>
      <c r="X256" s="60"/>
      <c r="Y256" s="60"/>
      <c r="Z256" s="60"/>
      <c r="AA256" s="60"/>
      <c r="AB256" s="60"/>
      <c r="AC256" s="60"/>
      <c r="AD256" s="60"/>
      <c r="AE256" s="60"/>
      <c r="AF256" s="60"/>
      <c r="AG256" s="60"/>
      <c r="AH256" s="60"/>
      <c r="AI256" s="60"/>
      <c r="AJ256" s="60"/>
      <c r="AK256" s="60"/>
      <c r="AL256" s="60"/>
      <c r="AM256" s="60"/>
      <c r="AN256" s="60"/>
      <c r="AO256" s="60"/>
      <c r="AP256" s="60"/>
      <c r="AQ256" s="60"/>
      <c r="AR256" s="60"/>
      <c r="AS256" s="60"/>
      <c r="AT256" s="60"/>
      <c r="AU256" s="61"/>
      <c r="AV256" s="61"/>
      <c r="AW256" s="61"/>
      <c r="AX256" s="61"/>
      <c r="AY256" s="61"/>
      <c r="AZ256" s="61"/>
      <c r="BA256" s="61"/>
      <c r="BB256" s="61"/>
      <c r="BC256" s="62"/>
      <c r="BD256" s="63"/>
      <c r="BE256" s="64"/>
      <c r="BF256" s="64"/>
      <c r="BG256" s="65"/>
      <c r="BH256" s="65"/>
      <c r="BI256" s="60"/>
      <c r="BJ256" s="60"/>
      <c r="BK256" s="60"/>
      <c r="BL256" s="60"/>
      <c r="BM256" s="60"/>
      <c r="BN256" s="60"/>
      <c r="BO256" s="60"/>
      <c r="BP256" s="60"/>
      <c r="BQ256" s="60"/>
      <c r="BR256" s="60"/>
      <c r="BS256" s="60"/>
      <c r="BT256" s="60"/>
      <c r="BU256" s="60"/>
      <c r="BV256" s="60"/>
      <c r="BW256" s="60"/>
      <c r="BX256" s="60"/>
      <c r="BY256" s="66"/>
      <c r="BZ256" s="66"/>
      <c r="CA256" s="66"/>
      <c r="CB256" s="66"/>
      <c r="CC256" s="66"/>
      <c r="CD256" s="66"/>
      <c r="CE256" s="66"/>
      <c r="CF256" s="66"/>
    </row>
    <row r="257" spans="1:84">
      <c r="A257" s="32">
        <v>38402</v>
      </c>
      <c r="B257" s="30" t="s">
        <v>623</v>
      </c>
      <c r="C257" s="95">
        <v>30141026.866331</v>
      </c>
      <c r="D257" s="90">
        <v>1.8550476911441586E-4</v>
      </c>
      <c r="E257" s="59"/>
      <c r="F257" s="60"/>
      <c r="G257" s="60"/>
      <c r="H257" s="60"/>
      <c r="I257" s="60"/>
      <c r="J257" s="60"/>
      <c r="K257" s="60"/>
      <c r="L257" s="60"/>
      <c r="M257" s="60"/>
      <c r="N257" s="60"/>
      <c r="O257" s="60"/>
      <c r="P257" s="60"/>
      <c r="Q257" s="60"/>
      <c r="R257" s="60"/>
      <c r="S257" s="60"/>
      <c r="T257" s="60"/>
      <c r="U257" s="60"/>
      <c r="V257" s="60"/>
      <c r="W257" s="60"/>
      <c r="X257" s="60"/>
      <c r="Y257" s="60"/>
      <c r="Z257" s="60"/>
      <c r="AA257" s="60"/>
      <c r="AB257" s="60"/>
      <c r="AC257" s="60"/>
      <c r="AD257" s="60"/>
      <c r="AE257" s="60"/>
      <c r="AF257" s="60"/>
      <c r="AG257" s="60"/>
      <c r="AH257" s="60"/>
      <c r="AI257" s="60"/>
      <c r="AJ257" s="60"/>
      <c r="AK257" s="60"/>
      <c r="AL257" s="60"/>
      <c r="AM257" s="60"/>
      <c r="AN257" s="60"/>
      <c r="AO257" s="60"/>
      <c r="AP257" s="60"/>
      <c r="AQ257" s="60"/>
      <c r="AR257" s="60"/>
      <c r="AS257" s="60"/>
      <c r="AT257" s="60"/>
      <c r="AU257" s="61"/>
      <c r="AV257" s="61"/>
      <c r="AW257" s="61"/>
      <c r="AX257" s="61"/>
      <c r="AY257" s="61"/>
      <c r="AZ257" s="61"/>
      <c r="BA257" s="61"/>
      <c r="BB257" s="61"/>
      <c r="BC257" s="62"/>
      <c r="BD257" s="63"/>
      <c r="BE257" s="64"/>
      <c r="BF257" s="64"/>
      <c r="BG257" s="65"/>
      <c r="BH257" s="65"/>
      <c r="BI257" s="60"/>
      <c r="BJ257" s="60"/>
      <c r="BK257" s="60"/>
      <c r="BL257" s="60"/>
      <c r="BM257" s="60"/>
      <c r="BN257" s="60"/>
      <c r="BO257" s="60"/>
      <c r="BP257" s="60"/>
      <c r="BQ257" s="60"/>
      <c r="BR257" s="60"/>
      <c r="BS257" s="60"/>
      <c r="BT257" s="60"/>
      <c r="BU257" s="60"/>
      <c r="BV257" s="60"/>
      <c r="BW257" s="60"/>
      <c r="BX257" s="60"/>
      <c r="BY257" s="66"/>
      <c r="BZ257" s="66"/>
      <c r="CA257" s="66"/>
      <c r="CB257" s="66"/>
      <c r="CC257" s="66"/>
      <c r="CD257" s="66"/>
      <c r="CE257" s="66"/>
      <c r="CF257" s="66"/>
    </row>
    <row r="258" spans="1:84">
      <c r="A258" s="32">
        <v>38405</v>
      </c>
      <c r="B258" s="30" t="s">
        <v>624</v>
      </c>
      <c r="C258" s="95">
        <v>114666805.126623</v>
      </c>
      <c r="D258" s="90">
        <v>7.057237732621158E-4</v>
      </c>
      <c r="E258" s="59"/>
      <c r="F258" s="60"/>
      <c r="G258" s="60"/>
      <c r="H258" s="60"/>
      <c r="I258" s="60"/>
      <c r="J258" s="60"/>
      <c r="K258" s="60"/>
      <c r="L258" s="60"/>
      <c r="M258" s="60"/>
      <c r="N258" s="60"/>
      <c r="O258" s="60"/>
      <c r="P258" s="60"/>
      <c r="Q258" s="60"/>
      <c r="R258" s="60"/>
      <c r="S258" s="60"/>
      <c r="T258" s="60"/>
      <c r="U258" s="60"/>
      <c r="V258" s="60"/>
      <c r="W258" s="60"/>
      <c r="X258" s="60"/>
      <c r="Y258" s="60"/>
      <c r="Z258" s="60"/>
      <c r="AA258" s="60"/>
      <c r="AB258" s="60"/>
      <c r="AC258" s="60"/>
      <c r="AD258" s="60"/>
      <c r="AE258" s="60"/>
      <c r="AF258" s="60"/>
      <c r="AG258" s="60"/>
      <c r="AH258" s="60"/>
      <c r="AI258" s="60"/>
      <c r="AJ258" s="60"/>
      <c r="AK258" s="60"/>
      <c r="AL258" s="60"/>
      <c r="AM258" s="60"/>
      <c r="AN258" s="60"/>
      <c r="AO258" s="60"/>
      <c r="AP258" s="60"/>
      <c r="AQ258" s="60"/>
      <c r="AR258" s="60"/>
      <c r="AS258" s="60"/>
      <c r="AT258" s="60"/>
      <c r="AU258" s="61"/>
      <c r="AV258" s="61"/>
      <c r="AW258" s="61"/>
      <c r="AX258" s="61"/>
      <c r="AY258" s="61"/>
      <c r="AZ258" s="61"/>
      <c r="BA258" s="61"/>
      <c r="BB258" s="61"/>
      <c r="BC258" s="62"/>
      <c r="BD258" s="63"/>
      <c r="BE258" s="64"/>
      <c r="BF258" s="64"/>
      <c r="BG258" s="65"/>
      <c r="BH258" s="65"/>
      <c r="BI258" s="60"/>
      <c r="BJ258" s="60"/>
      <c r="BK258" s="60"/>
      <c r="BL258" s="60"/>
      <c r="BM258" s="60"/>
      <c r="BN258" s="60"/>
      <c r="BO258" s="60"/>
      <c r="BP258" s="60"/>
      <c r="BQ258" s="60"/>
      <c r="BR258" s="60"/>
      <c r="BS258" s="60"/>
      <c r="BT258" s="60"/>
      <c r="BU258" s="60"/>
      <c r="BV258" s="60"/>
      <c r="BW258" s="60"/>
      <c r="BX258" s="60"/>
      <c r="BY258" s="66"/>
      <c r="BZ258" s="66"/>
      <c r="CA258" s="66"/>
      <c r="CB258" s="66"/>
      <c r="CC258" s="66"/>
      <c r="CD258" s="66"/>
      <c r="CE258" s="66"/>
      <c r="CF258" s="66"/>
    </row>
    <row r="259" spans="1:84">
      <c r="A259" s="32">
        <v>38500</v>
      </c>
      <c r="B259" s="30" t="s">
        <v>625</v>
      </c>
      <c r="C259" s="95">
        <v>334048876.22929698</v>
      </c>
      <c r="D259" s="90">
        <v>2.0559239714247005E-3</v>
      </c>
      <c r="E259" s="59"/>
      <c r="F259" s="60"/>
      <c r="G259" s="60"/>
      <c r="H259" s="60"/>
      <c r="I259" s="60"/>
      <c r="J259" s="60"/>
      <c r="K259" s="60"/>
      <c r="L259" s="60"/>
      <c r="M259" s="60"/>
      <c r="N259" s="60"/>
      <c r="O259" s="60"/>
      <c r="P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c r="AN259" s="60"/>
      <c r="AO259" s="60"/>
      <c r="AP259" s="60"/>
      <c r="AQ259" s="60"/>
      <c r="AR259" s="60"/>
      <c r="AS259" s="60"/>
      <c r="AT259" s="60"/>
      <c r="AU259" s="61"/>
      <c r="AV259" s="61"/>
      <c r="AW259" s="61"/>
      <c r="AX259" s="61"/>
      <c r="AY259" s="61"/>
      <c r="AZ259" s="61"/>
      <c r="BA259" s="61"/>
      <c r="BB259" s="61"/>
      <c r="BC259" s="62"/>
      <c r="BD259" s="63"/>
      <c r="BE259" s="64"/>
      <c r="BF259" s="64"/>
      <c r="BG259" s="65"/>
      <c r="BH259" s="65"/>
      <c r="BI259" s="60"/>
      <c r="BJ259" s="60"/>
      <c r="BK259" s="60"/>
      <c r="BL259" s="60"/>
      <c r="BM259" s="60"/>
      <c r="BN259" s="60"/>
      <c r="BO259" s="60"/>
      <c r="BP259" s="60"/>
      <c r="BQ259" s="60"/>
      <c r="BR259" s="60"/>
      <c r="BS259" s="60"/>
      <c r="BT259" s="60"/>
      <c r="BU259" s="60"/>
      <c r="BV259" s="60"/>
      <c r="BW259" s="60"/>
      <c r="BX259" s="60"/>
      <c r="BY259" s="66"/>
      <c r="BZ259" s="66"/>
      <c r="CA259" s="66"/>
      <c r="CB259" s="66"/>
      <c r="CC259" s="66"/>
      <c r="CD259" s="66"/>
      <c r="CE259" s="66"/>
      <c r="CF259" s="66"/>
    </row>
    <row r="260" spans="1:84">
      <c r="A260" s="32">
        <v>38600</v>
      </c>
      <c r="B260" s="30" t="s">
        <v>626</v>
      </c>
      <c r="C260" s="95">
        <v>429824849.575185</v>
      </c>
      <c r="D260" s="90">
        <v>2.6453829802710084E-3</v>
      </c>
      <c r="E260" s="59"/>
      <c r="F260" s="60"/>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60"/>
      <c r="AQ260" s="60"/>
      <c r="AR260" s="60"/>
      <c r="AS260" s="60"/>
      <c r="AT260" s="60"/>
      <c r="AU260" s="61"/>
      <c r="AV260" s="61"/>
      <c r="AW260" s="61"/>
      <c r="AX260" s="61"/>
      <c r="AY260" s="61"/>
      <c r="AZ260" s="61"/>
      <c r="BA260" s="61"/>
      <c r="BB260" s="61"/>
      <c r="BC260" s="62"/>
      <c r="BD260" s="63"/>
      <c r="BE260" s="64"/>
      <c r="BF260" s="64"/>
      <c r="BG260" s="65"/>
      <c r="BH260" s="65"/>
      <c r="BI260" s="60"/>
      <c r="BJ260" s="60"/>
      <c r="BK260" s="60"/>
      <c r="BL260" s="60"/>
      <c r="BM260" s="60"/>
      <c r="BN260" s="60"/>
      <c r="BO260" s="60"/>
      <c r="BP260" s="60"/>
      <c r="BQ260" s="60"/>
      <c r="BR260" s="60"/>
      <c r="BS260" s="60"/>
      <c r="BT260" s="60"/>
      <c r="BU260" s="60"/>
      <c r="BV260" s="60"/>
      <c r="BW260" s="60"/>
      <c r="BX260" s="60"/>
      <c r="BY260" s="66"/>
      <c r="BZ260" s="66"/>
      <c r="CA260" s="66"/>
      <c r="CB260" s="66"/>
      <c r="CC260" s="66"/>
      <c r="CD260" s="66"/>
      <c r="CE260" s="66"/>
      <c r="CF260" s="66"/>
    </row>
    <row r="261" spans="1:84">
      <c r="A261" s="32">
        <v>38601</v>
      </c>
      <c r="B261" s="30" t="s">
        <v>627</v>
      </c>
      <c r="C261" s="95">
        <v>5675715.6937079998</v>
      </c>
      <c r="D261" s="90">
        <v>3.4931534814312487E-5</v>
      </c>
      <c r="E261" s="59"/>
      <c r="F261" s="60"/>
      <c r="G261" s="60"/>
      <c r="H261" s="60"/>
      <c r="I261" s="60"/>
      <c r="J261" s="60"/>
      <c r="K261" s="60"/>
      <c r="L261" s="60"/>
      <c r="M261" s="60"/>
      <c r="N261" s="60"/>
      <c r="O261" s="60"/>
      <c r="P261" s="60"/>
      <c r="Q261" s="60"/>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60"/>
      <c r="AO261" s="60"/>
      <c r="AP261" s="60"/>
      <c r="AQ261" s="60"/>
      <c r="AR261" s="60"/>
      <c r="AS261" s="60"/>
      <c r="AT261" s="60"/>
      <c r="AU261" s="61"/>
      <c r="AV261" s="61"/>
      <c r="AW261" s="61"/>
      <c r="AX261" s="61"/>
      <c r="AY261" s="61"/>
      <c r="AZ261" s="61"/>
      <c r="BA261" s="61"/>
      <c r="BB261" s="61"/>
      <c r="BC261" s="62"/>
      <c r="BD261" s="63"/>
      <c r="BE261" s="64"/>
      <c r="BF261" s="64"/>
      <c r="BG261" s="65"/>
      <c r="BH261" s="65"/>
      <c r="BI261" s="60"/>
      <c r="BJ261" s="60"/>
      <c r="BK261" s="60"/>
      <c r="BL261" s="60"/>
      <c r="BM261" s="60"/>
      <c r="BN261" s="60"/>
      <c r="BO261" s="60"/>
      <c r="BP261" s="60"/>
      <c r="BQ261" s="60"/>
      <c r="BR261" s="60"/>
      <c r="BS261" s="60"/>
      <c r="BT261" s="60"/>
      <c r="BU261" s="60"/>
      <c r="BV261" s="60"/>
      <c r="BW261" s="60"/>
      <c r="BX261" s="60"/>
      <c r="BY261" s="66"/>
      <c r="BZ261" s="66"/>
      <c r="CA261" s="66"/>
      <c r="CB261" s="66"/>
      <c r="CC261" s="66"/>
      <c r="CD261" s="66"/>
      <c r="CE261" s="66"/>
      <c r="CF261" s="66"/>
    </row>
    <row r="262" spans="1:84">
      <c r="A262" s="32">
        <v>38602</v>
      </c>
      <c r="B262" s="30" t="s">
        <v>628</v>
      </c>
      <c r="C262" s="95">
        <v>36180230.187648997</v>
      </c>
      <c r="D262" s="90">
        <v>2.2267341047240289E-4</v>
      </c>
      <c r="E262" s="59"/>
      <c r="F262" s="60"/>
      <c r="G262" s="60"/>
      <c r="H262" s="60"/>
      <c r="I262" s="60"/>
      <c r="J262" s="60"/>
      <c r="K262" s="60"/>
      <c r="L262" s="60"/>
      <c r="M262" s="60"/>
      <c r="N262" s="60"/>
      <c r="O262" s="60"/>
      <c r="P262" s="60"/>
      <c r="Q262" s="60"/>
      <c r="R262" s="60"/>
      <c r="S262" s="60"/>
      <c r="T262" s="60"/>
      <c r="U262" s="60"/>
      <c r="V262" s="60"/>
      <c r="W262" s="60"/>
      <c r="X262" s="60"/>
      <c r="Y262" s="60"/>
      <c r="Z262" s="60"/>
      <c r="AA262" s="60"/>
      <c r="AB262" s="60"/>
      <c r="AC262" s="60"/>
      <c r="AD262" s="60"/>
      <c r="AE262" s="60"/>
      <c r="AF262" s="60"/>
      <c r="AG262" s="60"/>
      <c r="AH262" s="60"/>
      <c r="AI262" s="60"/>
      <c r="AJ262" s="60"/>
      <c r="AK262" s="60"/>
      <c r="AL262" s="60"/>
      <c r="AM262" s="60"/>
      <c r="AN262" s="60"/>
      <c r="AO262" s="60"/>
      <c r="AP262" s="60"/>
      <c r="AQ262" s="60"/>
      <c r="AR262" s="60"/>
      <c r="AS262" s="60"/>
      <c r="AT262" s="60"/>
      <c r="AU262" s="61"/>
      <c r="AV262" s="61"/>
      <c r="AW262" s="61"/>
      <c r="AX262" s="61"/>
      <c r="AY262" s="61"/>
      <c r="AZ262" s="61"/>
      <c r="BA262" s="61"/>
      <c r="BB262" s="61"/>
      <c r="BC262" s="62"/>
      <c r="BD262" s="63"/>
      <c r="BE262" s="64"/>
      <c r="BF262" s="64"/>
      <c r="BG262" s="65"/>
      <c r="BH262" s="65"/>
      <c r="BI262" s="60"/>
      <c r="BJ262" s="60"/>
      <c r="BK262" s="60"/>
      <c r="BL262" s="60"/>
      <c r="BM262" s="60"/>
      <c r="BN262" s="60"/>
      <c r="BO262" s="60"/>
      <c r="BP262" s="60"/>
      <c r="BQ262" s="60"/>
      <c r="BR262" s="60"/>
      <c r="BS262" s="60"/>
      <c r="BT262" s="60"/>
      <c r="BU262" s="60"/>
      <c r="BV262" s="60"/>
      <c r="BW262" s="60"/>
      <c r="BX262" s="60"/>
      <c r="BY262" s="66"/>
      <c r="BZ262" s="66"/>
      <c r="CA262" s="66"/>
      <c r="CB262" s="66"/>
      <c r="CC262" s="66"/>
      <c r="CD262" s="66"/>
      <c r="CE262" s="66"/>
      <c r="CF262" s="66"/>
    </row>
    <row r="263" spans="1:84">
      <c r="A263" s="32">
        <v>38605</v>
      </c>
      <c r="B263" s="30" t="s">
        <v>629</v>
      </c>
      <c r="C263" s="95">
        <v>112675838.88093001</v>
      </c>
      <c r="D263" s="90">
        <v>6.9347025133136703E-4</v>
      </c>
      <c r="E263" s="59"/>
      <c r="F263" s="60"/>
      <c r="G263" s="60"/>
      <c r="H263" s="60"/>
      <c r="I263" s="60"/>
      <c r="J263" s="60"/>
      <c r="K263" s="60"/>
      <c r="L263" s="60"/>
      <c r="M263" s="60"/>
      <c r="N263" s="60"/>
      <c r="O263" s="60"/>
      <c r="P263" s="60"/>
      <c r="Q263" s="60"/>
      <c r="R263" s="60"/>
      <c r="S263" s="60"/>
      <c r="T263" s="60"/>
      <c r="U263" s="60"/>
      <c r="V263" s="60"/>
      <c r="W263" s="60"/>
      <c r="X263" s="60"/>
      <c r="Y263" s="60"/>
      <c r="Z263" s="60"/>
      <c r="AA263" s="60"/>
      <c r="AB263" s="60"/>
      <c r="AC263" s="60"/>
      <c r="AD263" s="60"/>
      <c r="AE263" s="60"/>
      <c r="AF263" s="60"/>
      <c r="AG263" s="60"/>
      <c r="AH263" s="60"/>
      <c r="AI263" s="60"/>
      <c r="AJ263" s="60"/>
      <c r="AK263" s="60"/>
      <c r="AL263" s="60"/>
      <c r="AM263" s="60"/>
      <c r="AN263" s="60"/>
      <c r="AO263" s="60"/>
      <c r="AP263" s="60"/>
      <c r="AQ263" s="60"/>
      <c r="AR263" s="60"/>
      <c r="AS263" s="60"/>
      <c r="AT263" s="60"/>
      <c r="AU263" s="61"/>
      <c r="AV263" s="61"/>
      <c r="AW263" s="61"/>
      <c r="AX263" s="61"/>
      <c r="AY263" s="61"/>
      <c r="AZ263" s="61"/>
      <c r="BA263" s="61"/>
      <c r="BB263" s="61"/>
      <c r="BC263" s="62"/>
      <c r="BD263" s="63"/>
      <c r="BE263" s="64"/>
      <c r="BF263" s="64"/>
      <c r="BG263" s="65"/>
      <c r="BH263" s="65"/>
      <c r="BI263" s="60"/>
      <c r="BJ263" s="60"/>
      <c r="BK263" s="60"/>
      <c r="BL263" s="60"/>
      <c r="BM263" s="60"/>
      <c r="BN263" s="60"/>
      <c r="BO263" s="60"/>
      <c r="BP263" s="60"/>
      <c r="BQ263" s="60"/>
      <c r="BR263" s="60"/>
      <c r="BS263" s="60"/>
      <c r="BT263" s="60"/>
      <c r="BU263" s="60"/>
      <c r="BV263" s="60"/>
      <c r="BW263" s="60"/>
      <c r="BX263" s="60"/>
      <c r="BY263" s="66"/>
      <c r="BZ263" s="66"/>
      <c r="CA263" s="66"/>
      <c r="CB263" s="66"/>
      <c r="CC263" s="66"/>
      <c r="CD263" s="66"/>
      <c r="CE263" s="66"/>
      <c r="CF263" s="66"/>
    </row>
    <row r="264" spans="1:84">
      <c r="A264" s="32">
        <v>38610</v>
      </c>
      <c r="B264" s="30" t="s">
        <v>630</v>
      </c>
      <c r="C264" s="95">
        <v>88263892.267363995</v>
      </c>
      <c r="D264" s="90">
        <v>5.4322545243098183E-4</v>
      </c>
      <c r="E264" s="59"/>
      <c r="F264" s="60"/>
      <c r="G264" s="60"/>
      <c r="H264" s="60"/>
      <c r="I264" s="60"/>
      <c r="J264" s="60"/>
      <c r="K264" s="60"/>
      <c r="L264" s="60"/>
      <c r="M264" s="60"/>
      <c r="N264" s="60"/>
      <c r="O264" s="60"/>
      <c r="P264" s="60"/>
      <c r="Q264" s="60"/>
      <c r="R264" s="60"/>
      <c r="S264" s="60"/>
      <c r="T264" s="60"/>
      <c r="U264" s="60"/>
      <c r="V264" s="60"/>
      <c r="W264" s="60"/>
      <c r="X264" s="60"/>
      <c r="Y264" s="60"/>
      <c r="Z264" s="60"/>
      <c r="AA264" s="60"/>
      <c r="AB264" s="60"/>
      <c r="AC264" s="60"/>
      <c r="AD264" s="60"/>
      <c r="AE264" s="60"/>
      <c r="AF264" s="60"/>
      <c r="AG264" s="60"/>
      <c r="AH264" s="60"/>
      <c r="AI264" s="60"/>
      <c r="AJ264" s="60"/>
      <c r="AK264" s="60"/>
      <c r="AL264" s="60"/>
      <c r="AM264" s="60"/>
      <c r="AN264" s="60"/>
      <c r="AO264" s="60"/>
      <c r="AP264" s="60"/>
      <c r="AQ264" s="60"/>
      <c r="AR264" s="60"/>
      <c r="AS264" s="60"/>
      <c r="AT264" s="60"/>
      <c r="AU264" s="61"/>
      <c r="AV264" s="61"/>
      <c r="AW264" s="61"/>
      <c r="AX264" s="61"/>
      <c r="AY264" s="61"/>
      <c r="AZ264" s="61"/>
      <c r="BA264" s="61"/>
      <c r="BB264" s="61"/>
      <c r="BC264" s="62"/>
      <c r="BD264" s="63"/>
      <c r="BE264" s="64"/>
      <c r="BF264" s="64"/>
      <c r="BG264" s="65"/>
      <c r="BH264" s="65"/>
      <c r="BI264" s="60"/>
      <c r="BJ264" s="60"/>
      <c r="BK264" s="60"/>
      <c r="BL264" s="60"/>
      <c r="BM264" s="60"/>
      <c r="BN264" s="60"/>
      <c r="BO264" s="60"/>
      <c r="BP264" s="60"/>
      <c r="BQ264" s="60"/>
      <c r="BR264" s="60"/>
      <c r="BS264" s="60"/>
      <c r="BT264" s="60"/>
      <c r="BU264" s="60"/>
      <c r="BV264" s="60"/>
      <c r="BW264" s="60"/>
      <c r="BX264" s="60"/>
      <c r="BY264" s="66"/>
      <c r="BZ264" s="66"/>
      <c r="CA264" s="66"/>
      <c r="CB264" s="66"/>
      <c r="CC264" s="66"/>
      <c r="CD264" s="66"/>
      <c r="CE264" s="66"/>
      <c r="CF264" s="66"/>
    </row>
    <row r="265" spans="1:84">
      <c r="A265" s="32">
        <v>38620</v>
      </c>
      <c r="B265" s="30" t="s">
        <v>631</v>
      </c>
      <c r="C265" s="95">
        <v>69362339.997801006</v>
      </c>
      <c r="D265" s="90">
        <v>4.2689470811960981E-4</v>
      </c>
      <c r="E265" s="59"/>
      <c r="F265" s="60"/>
      <c r="G265" s="60"/>
      <c r="H265" s="60"/>
      <c r="I265" s="60"/>
      <c r="J265" s="60"/>
      <c r="K265" s="60"/>
      <c r="L265" s="60"/>
      <c r="M265" s="60"/>
      <c r="N265" s="60"/>
      <c r="O265" s="60"/>
      <c r="P265" s="60"/>
      <c r="Q265" s="60"/>
      <c r="R265" s="60"/>
      <c r="S265" s="60"/>
      <c r="T265" s="60"/>
      <c r="U265" s="60"/>
      <c r="V265" s="60"/>
      <c r="W265" s="60"/>
      <c r="X265" s="60"/>
      <c r="Y265" s="60"/>
      <c r="Z265" s="60"/>
      <c r="AA265" s="60"/>
      <c r="AB265" s="60"/>
      <c r="AC265" s="60"/>
      <c r="AD265" s="60"/>
      <c r="AE265" s="60"/>
      <c r="AF265" s="60"/>
      <c r="AG265" s="60"/>
      <c r="AH265" s="60"/>
      <c r="AI265" s="60"/>
      <c r="AJ265" s="60"/>
      <c r="AK265" s="60"/>
      <c r="AL265" s="60"/>
      <c r="AM265" s="60"/>
      <c r="AN265" s="60"/>
      <c r="AO265" s="60"/>
      <c r="AP265" s="60"/>
      <c r="AQ265" s="60"/>
      <c r="AR265" s="60"/>
      <c r="AS265" s="60"/>
      <c r="AT265" s="60"/>
      <c r="AU265" s="61"/>
      <c r="AV265" s="61"/>
      <c r="AW265" s="61"/>
      <c r="AX265" s="61"/>
      <c r="AY265" s="61"/>
      <c r="AZ265" s="61"/>
      <c r="BA265" s="61"/>
      <c r="BB265" s="61"/>
      <c r="BC265" s="62"/>
      <c r="BD265" s="63"/>
      <c r="BE265" s="64"/>
      <c r="BF265" s="64"/>
      <c r="BG265" s="65"/>
      <c r="BH265" s="65"/>
      <c r="BI265" s="60"/>
      <c r="BJ265" s="60"/>
      <c r="BK265" s="60"/>
      <c r="BL265" s="60"/>
      <c r="BM265" s="60"/>
      <c r="BN265" s="60"/>
      <c r="BO265" s="60"/>
      <c r="BP265" s="60"/>
      <c r="BQ265" s="60"/>
      <c r="BR265" s="60"/>
      <c r="BS265" s="60"/>
      <c r="BT265" s="60"/>
      <c r="BU265" s="60"/>
      <c r="BV265" s="60"/>
      <c r="BW265" s="60"/>
      <c r="BX265" s="60"/>
      <c r="BY265" s="66"/>
      <c r="BZ265" s="66"/>
      <c r="CA265" s="66"/>
      <c r="CB265" s="66"/>
      <c r="CC265" s="66"/>
      <c r="CD265" s="66"/>
      <c r="CE265" s="66"/>
      <c r="CF265" s="66"/>
    </row>
    <row r="266" spans="1:84">
      <c r="A266" s="32">
        <v>38700</v>
      </c>
      <c r="B266" s="30" t="s">
        <v>632</v>
      </c>
      <c r="C266" s="95">
        <v>129584501.740991</v>
      </c>
      <c r="D266" s="90">
        <v>7.9753563748424859E-4</v>
      </c>
      <c r="E266" s="59"/>
      <c r="F266" s="60"/>
      <c r="G266" s="60"/>
      <c r="H266" s="60"/>
      <c r="I266" s="60"/>
      <c r="J266" s="60"/>
      <c r="K266" s="60"/>
      <c r="L266" s="60"/>
      <c r="M266" s="60"/>
      <c r="N266" s="60"/>
      <c r="O266" s="60"/>
      <c r="P266" s="60"/>
      <c r="Q266" s="60"/>
      <c r="R266" s="60"/>
      <c r="S266" s="60"/>
      <c r="T266" s="60"/>
      <c r="U266" s="60"/>
      <c r="V266" s="60"/>
      <c r="W266" s="60"/>
      <c r="X266" s="60"/>
      <c r="Y266" s="60"/>
      <c r="Z266" s="60"/>
      <c r="AA266" s="60"/>
      <c r="AB266" s="60"/>
      <c r="AC266" s="60"/>
      <c r="AD266" s="60"/>
      <c r="AE266" s="60"/>
      <c r="AF266" s="60"/>
      <c r="AG266" s="60"/>
      <c r="AH266" s="60"/>
      <c r="AI266" s="60"/>
      <c r="AJ266" s="60"/>
      <c r="AK266" s="60"/>
      <c r="AL266" s="60"/>
      <c r="AM266" s="60"/>
      <c r="AN266" s="60"/>
      <c r="AO266" s="60"/>
      <c r="AP266" s="60"/>
      <c r="AQ266" s="60"/>
      <c r="AR266" s="60"/>
      <c r="AS266" s="60"/>
      <c r="AT266" s="60"/>
      <c r="AU266" s="61"/>
      <c r="AV266" s="61"/>
      <c r="AW266" s="61"/>
      <c r="AX266" s="61"/>
      <c r="AY266" s="61"/>
      <c r="AZ266" s="61"/>
      <c r="BA266" s="61"/>
      <c r="BB266" s="61"/>
      <c r="BC266" s="62"/>
      <c r="BD266" s="63"/>
      <c r="BE266" s="64"/>
      <c r="BF266" s="64"/>
      <c r="BG266" s="65"/>
      <c r="BH266" s="65"/>
      <c r="BI266" s="60"/>
      <c r="BJ266" s="60"/>
      <c r="BK266" s="60"/>
      <c r="BL266" s="60"/>
      <c r="BM266" s="60"/>
      <c r="BN266" s="60"/>
      <c r="BO266" s="60"/>
      <c r="BP266" s="60"/>
      <c r="BQ266" s="60"/>
      <c r="BR266" s="60"/>
      <c r="BS266" s="60"/>
      <c r="BT266" s="60"/>
      <c r="BU266" s="60"/>
      <c r="BV266" s="60"/>
      <c r="BW266" s="60"/>
      <c r="BX266" s="60"/>
      <c r="BY266" s="66"/>
      <c r="BZ266" s="66"/>
      <c r="CA266" s="66"/>
      <c r="CB266" s="66"/>
      <c r="CC266" s="66"/>
      <c r="CD266" s="66"/>
      <c r="CE266" s="66"/>
      <c r="CF266" s="66"/>
    </row>
    <row r="267" spans="1:84">
      <c r="A267" s="32">
        <v>38701</v>
      </c>
      <c r="B267" s="30" t="s">
        <v>633</v>
      </c>
      <c r="C267" s="95">
        <v>7702553.4782619998</v>
      </c>
      <c r="D267" s="90">
        <v>4.7405830296131685E-5</v>
      </c>
      <c r="E267" s="59"/>
      <c r="F267" s="60"/>
      <c r="G267" s="60"/>
      <c r="H267" s="60"/>
      <c r="I267" s="60"/>
      <c r="J267" s="60"/>
      <c r="K267" s="60"/>
      <c r="L267" s="60"/>
      <c r="M267" s="60"/>
      <c r="N267" s="60"/>
      <c r="O267" s="60"/>
      <c r="P267" s="60"/>
      <c r="Q267" s="60"/>
      <c r="R267" s="60"/>
      <c r="S267" s="60"/>
      <c r="T267" s="60"/>
      <c r="U267" s="60"/>
      <c r="V267" s="60"/>
      <c r="W267" s="60"/>
      <c r="X267" s="60"/>
      <c r="Y267" s="60"/>
      <c r="Z267" s="60"/>
      <c r="AA267" s="60"/>
      <c r="AB267" s="60"/>
      <c r="AC267" s="60"/>
      <c r="AD267" s="60"/>
      <c r="AE267" s="60"/>
      <c r="AF267" s="60"/>
      <c r="AG267" s="60"/>
      <c r="AH267" s="60"/>
      <c r="AI267" s="60"/>
      <c r="AJ267" s="60"/>
      <c r="AK267" s="60"/>
      <c r="AL267" s="60"/>
      <c r="AM267" s="60"/>
      <c r="AN267" s="60"/>
      <c r="AO267" s="60"/>
      <c r="AP267" s="60"/>
      <c r="AQ267" s="60"/>
      <c r="AR267" s="60"/>
      <c r="AS267" s="60"/>
      <c r="AT267" s="60"/>
      <c r="AU267" s="61"/>
      <c r="AV267" s="61"/>
      <c r="AW267" s="61"/>
      <c r="AX267" s="61"/>
      <c r="AY267" s="61"/>
      <c r="AZ267" s="61"/>
      <c r="BA267" s="61"/>
      <c r="BB267" s="61"/>
      <c r="BC267" s="62"/>
      <c r="BD267" s="63"/>
      <c r="BE267" s="64"/>
      <c r="BF267" s="64"/>
      <c r="BG267" s="65"/>
      <c r="BH267" s="65"/>
      <c r="BI267" s="60"/>
      <c r="BJ267" s="60"/>
      <c r="BK267" s="60"/>
      <c r="BL267" s="60"/>
      <c r="BM267" s="60"/>
      <c r="BN267" s="60"/>
      <c r="BO267" s="60"/>
      <c r="BP267" s="60"/>
      <c r="BQ267" s="60"/>
      <c r="BR267" s="60"/>
      <c r="BS267" s="60"/>
      <c r="BT267" s="60"/>
      <c r="BU267" s="60"/>
      <c r="BV267" s="60"/>
      <c r="BW267" s="60"/>
      <c r="BX267" s="60"/>
      <c r="BY267" s="66"/>
      <c r="BZ267" s="66"/>
      <c r="CA267" s="66"/>
      <c r="CB267" s="66"/>
      <c r="CC267" s="66"/>
      <c r="CD267" s="66"/>
      <c r="CE267" s="66"/>
      <c r="CF267" s="66"/>
    </row>
    <row r="268" spans="1:84">
      <c r="A268" s="32">
        <v>38800</v>
      </c>
      <c r="B268" s="30" t="s">
        <v>634</v>
      </c>
      <c r="C268" s="95">
        <v>221610843.79047799</v>
      </c>
      <c r="D268" s="90">
        <v>1.3639173141949332E-3</v>
      </c>
      <c r="E268" s="59"/>
      <c r="F268" s="60"/>
      <c r="G268" s="60"/>
      <c r="H268" s="60"/>
      <c r="I268" s="60"/>
      <c r="J268" s="60"/>
      <c r="K268" s="60"/>
      <c r="L268" s="60"/>
      <c r="M268" s="60"/>
      <c r="N268" s="60"/>
      <c r="O268" s="60"/>
      <c r="P268" s="60"/>
      <c r="Q268" s="60"/>
      <c r="R268" s="60"/>
      <c r="S268" s="60"/>
      <c r="T268" s="60"/>
      <c r="U268" s="60"/>
      <c r="V268" s="60"/>
      <c r="W268" s="60"/>
      <c r="X268" s="60"/>
      <c r="Y268" s="60"/>
      <c r="Z268" s="60"/>
      <c r="AA268" s="60"/>
      <c r="AB268" s="60"/>
      <c r="AC268" s="60"/>
      <c r="AD268" s="60"/>
      <c r="AE268" s="60"/>
      <c r="AF268" s="60"/>
      <c r="AG268" s="60"/>
      <c r="AH268" s="60"/>
      <c r="AI268" s="60"/>
      <c r="AJ268" s="60"/>
      <c r="AK268" s="60"/>
      <c r="AL268" s="60"/>
      <c r="AM268" s="60"/>
      <c r="AN268" s="60"/>
      <c r="AO268" s="60"/>
      <c r="AP268" s="60"/>
      <c r="AQ268" s="60"/>
      <c r="AR268" s="60"/>
      <c r="AS268" s="60"/>
      <c r="AT268" s="60"/>
      <c r="AU268" s="61"/>
      <c r="AV268" s="61"/>
      <c r="AW268" s="61"/>
      <c r="AX268" s="61"/>
      <c r="AY268" s="61"/>
      <c r="AZ268" s="61"/>
      <c r="BA268" s="61"/>
      <c r="BB268" s="61"/>
      <c r="BC268" s="62"/>
      <c r="BD268" s="63"/>
      <c r="BE268" s="64"/>
      <c r="BF268" s="64"/>
      <c r="BG268" s="65"/>
      <c r="BH268" s="65"/>
      <c r="BI268" s="60"/>
      <c r="BJ268" s="60"/>
      <c r="BK268" s="60"/>
      <c r="BL268" s="60"/>
      <c r="BM268" s="60"/>
      <c r="BN268" s="60"/>
      <c r="BO268" s="60"/>
      <c r="BP268" s="60"/>
      <c r="BQ268" s="60"/>
      <c r="BR268" s="60"/>
      <c r="BS268" s="60"/>
      <c r="BT268" s="60"/>
      <c r="BU268" s="60"/>
      <c r="BV268" s="60"/>
      <c r="BW268" s="60"/>
      <c r="BX268" s="60"/>
      <c r="BY268" s="66"/>
      <c r="BZ268" s="66"/>
      <c r="CA268" s="66"/>
      <c r="CB268" s="66"/>
      <c r="CC268" s="66"/>
      <c r="CD268" s="66"/>
      <c r="CE268" s="66"/>
      <c r="CF268" s="66"/>
    </row>
    <row r="269" spans="1:84">
      <c r="A269" s="32">
        <v>38801</v>
      </c>
      <c r="B269" s="30" t="s">
        <v>635</v>
      </c>
      <c r="C269" s="95">
        <v>19794906.997184001</v>
      </c>
      <c r="D269" s="90">
        <v>1.2182894990401977E-4</v>
      </c>
      <c r="E269" s="59"/>
      <c r="F269" s="60"/>
      <c r="G269" s="60"/>
      <c r="H269" s="60"/>
      <c r="I269" s="60"/>
      <c r="J269" s="60"/>
      <c r="K269" s="60"/>
      <c r="L269" s="60"/>
      <c r="M269" s="60"/>
      <c r="N269" s="60"/>
      <c r="O269" s="60"/>
      <c r="P269" s="60"/>
      <c r="Q269" s="60"/>
      <c r="R269" s="60"/>
      <c r="S269" s="60"/>
      <c r="T269" s="60"/>
      <c r="U269" s="60"/>
      <c r="V269" s="60"/>
      <c r="W269" s="60"/>
      <c r="X269" s="60"/>
      <c r="Y269" s="60"/>
      <c r="Z269" s="60"/>
      <c r="AA269" s="60"/>
      <c r="AB269" s="60"/>
      <c r="AC269" s="60"/>
      <c r="AD269" s="60"/>
      <c r="AE269" s="60"/>
      <c r="AF269" s="60"/>
      <c r="AG269" s="60"/>
      <c r="AH269" s="60"/>
      <c r="AI269" s="60"/>
      <c r="AJ269" s="60"/>
      <c r="AK269" s="60"/>
      <c r="AL269" s="60"/>
      <c r="AM269" s="60"/>
      <c r="AN269" s="60"/>
      <c r="AO269" s="60"/>
      <c r="AP269" s="60"/>
      <c r="AQ269" s="60"/>
      <c r="AR269" s="60"/>
      <c r="AS269" s="60"/>
      <c r="AT269" s="60"/>
      <c r="AU269" s="61"/>
      <c r="AV269" s="61"/>
      <c r="AW269" s="61"/>
      <c r="AX269" s="61"/>
      <c r="AY269" s="61"/>
      <c r="AZ269" s="61"/>
      <c r="BA269" s="61"/>
      <c r="BB269" s="61"/>
      <c r="BC269" s="62"/>
      <c r="BD269" s="63"/>
      <c r="BE269" s="64"/>
      <c r="BF269" s="64"/>
      <c r="BG269" s="65"/>
      <c r="BH269" s="65"/>
      <c r="BI269" s="60"/>
      <c r="BJ269" s="60"/>
      <c r="BK269" s="60"/>
      <c r="BL269" s="60"/>
      <c r="BM269" s="60"/>
      <c r="BN269" s="60"/>
      <c r="BO269" s="60"/>
      <c r="BP269" s="60"/>
      <c r="BQ269" s="60"/>
      <c r="BR269" s="60"/>
      <c r="BS269" s="60"/>
      <c r="BT269" s="60"/>
      <c r="BU269" s="60"/>
      <c r="BV269" s="60"/>
      <c r="BW269" s="60"/>
      <c r="BX269" s="60"/>
      <c r="BY269" s="66"/>
      <c r="BZ269" s="66"/>
      <c r="CA269" s="66"/>
      <c r="CB269" s="66"/>
      <c r="CC269" s="66"/>
      <c r="CD269" s="66"/>
      <c r="CE269" s="66"/>
      <c r="CF269" s="66"/>
    </row>
    <row r="270" spans="1:84">
      <c r="A270" s="32">
        <v>38900</v>
      </c>
      <c r="B270" s="30" t="s">
        <v>636</v>
      </c>
      <c r="C270" s="95">
        <v>47633550.140458003</v>
      </c>
      <c r="D270" s="90">
        <v>2.9316355942657471E-4</v>
      </c>
      <c r="E270" s="59"/>
      <c r="F270" s="60"/>
      <c r="G270" s="60"/>
      <c r="H270" s="60"/>
      <c r="I270" s="60"/>
      <c r="J270" s="60"/>
      <c r="K270" s="60"/>
      <c r="L270" s="60"/>
      <c r="M270" s="60"/>
      <c r="N270" s="60"/>
      <c r="O270" s="60"/>
      <c r="P270" s="60"/>
      <c r="Q270" s="60"/>
      <c r="R270" s="60"/>
      <c r="S270" s="60"/>
      <c r="T270" s="60"/>
      <c r="U270" s="60"/>
      <c r="V270" s="60"/>
      <c r="W270" s="60"/>
      <c r="X270" s="60"/>
      <c r="Y270" s="60"/>
      <c r="Z270" s="60"/>
      <c r="AA270" s="60"/>
      <c r="AB270" s="60"/>
      <c r="AC270" s="60"/>
      <c r="AD270" s="60"/>
      <c r="AE270" s="60"/>
      <c r="AF270" s="60"/>
      <c r="AG270" s="60"/>
      <c r="AH270" s="60"/>
      <c r="AI270" s="60"/>
      <c r="AJ270" s="60"/>
      <c r="AK270" s="60"/>
      <c r="AL270" s="60"/>
      <c r="AM270" s="60"/>
      <c r="AN270" s="60"/>
      <c r="AO270" s="60"/>
      <c r="AP270" s="60"/>
      <c r="AQ270" s="60"/>
      <c r="AR270" s="60"/>
      <c r="AS270" s="60"/>
      <c r="AT270" s="60"/>
      <c r="AU270" s="61"/>
      <c r="AV270" s="61"/>
      <c r="AW270" s="61"/>
      <c r="AX270" s="61"/>
      <c r="AY270" s="61"/>
      <c r="AZ270" s="61"/>
      <c r="BA270" s="61"/>
      <c r="BB270" s="61"/>
      <c r="BC270" s="62"/>
      <c r="BD270" s="63"/>
      <c r="BE270" s="64"/>
      <c r="BF270" s="64"/>
      <c r="BG270" s="65"/>
      <c r="BH270" s="65"/>
      <c r="BI270" s="60"/>
      <c r="BJ270" s="60"/>
      <c r="BK270" s="60"/>
      <c r="BL270" s="60"/>
      <c r="BM270" s="60"/>
      <c r="BN270" s="60"/>
      <c r="BO270" s="60"/>
      <c r="BP270" s="60"/>
      <c r="BQ270" s="60"/>
      <c r="BR270" s="60"/>
      <c r="BS270" s="60"/>
      <c r="BT270" s="60"/>
      <c r="BU270" s="60"/>
      <c r="BV270" s="60"/>
      <c r="BW270" s="60"/>
      <c r="BX270" s="60"/>
      <c r="BY270" s="66"/>
      <c r="BZ270" s="66"/>
      <c r="CA270" s="66"/>
      <c r="CB270" s="66"/>
      <c r="CC270" s="66"/>
      <c r="CD270" s="66"/>
      <c r="CE270" s="66"/>
      <c r="CF270" s="66"/>
    </row>
    <row r="271" spans="1:84">
      <c r="A271" s="32">
        <v>39000</v>
      </c>
      <c r="B271" s="30" t="s">
        <v>637</v>
      </c>
      <c r="C271" s="95">
        <v>2251838872.3045001</v>
      </c>
      <c r="D271" s="90">
        <v>1.3859078257095953E-2</v>
      </c>
      <c r="E271" s="59"/>
      <c r="F271" s="60"/>
      <c r="G271" s="60"/>
      <c r="H271" s="60"/>
      <c r="I271" s="60"/>
      <c r="J271" s="60"/>
      <c r="K271" s="60"/>
      <c r="L271" s="60"/>
      <c r="M271" s="60"/>
      <c r="N271" s="60"/>
      <c r="O271" s="60"/>
      <c r="P271" s="60"/>
      <c r="Q271" s="60"/>
      <c r="R271" s="60"/>
      <c r="S271" s="60"/>
      <c r="T271" s="60"/>
      <c r="U271" s="60"/>
      <c r="V271" s="60"/>
      <c r="W271" s="60"/>
      <c r="X271" s="60"/>
      <c r="Y271" s="60"/>
      <c r="Z271" s="60"/>
      <c r="AA271" s="60"/>
      <c r="AB271" s="60"/>
      <c r="AC271" s="60"/>
      <c r="AD271" s="60"/>
      <c r="AE271" s="60"/>
      <c r="AF271" s="60"/>
      <c r="AG271" s="60"/>
      <c r="AH271" s="60"/>
      <c r="AI271" s="60"/>
      <c r="AJ271" s="60"/>
      <c r="AK271" s="60"/>
      <c r="AL271" s="60"/>
      <c r="AM271" s="60"/>
      <c r="AN271" s="60"/>
      <c r="AO271" s="60"/>
      <c r="AP271" s="60"/>
      <c r="AQ271" s="60"/>
      <c r="AR271" s="60"/>
      <c r="AS271" s="60"/>
      <c r="AT271" s="60"/>
      <c r="AU271" s="61"/>
      <c r="AV271" s="61"/>
      <c r="AW271" s="61"/>
      <c r="AX271" s="61"/>
      <c r="AY271" s="61"/>
      <c r="AZ271" s="61"/>
      <c r="BA271" s="61"/>
      <c r="BB271" s="61"/>
      <c r="BC271" s="62"/>
      <c r="BD271" s="63"/>
      <c r="BE271" s="64"/>
      <c r="BF271" s="64"/>
      <c r="BG271" s="65"/>
      <c r="BH271" s="65"/>
      <c r="BI271" s="60"/>
      <c r="BJ271" s="60"/>
      <c r="BK271" s="60"/>
      <c r="BL271" s="60"/>
      <c r="BM271" s="60"/>
      <c r="BN271" s="60"/>
      <c r="BO271" s="60"/>
      <c r="BP271" s="60"/>
      <c r="BQ271" s="60"/>
      <c r="BR271" s="60"/>
      <c r="BS271" s="60"/>
      <c r="BT271" s="60"/>
      <c r="BU271" s="60"/>
      <c r="BV271" s="60"/>
      <c r="BW271" s="60"/>
      <c r="BX271" s="60"/>
      <c r="BY271" s="66"/>
      <c r="BZ271" s="66"/>
      <c r="CA271" s="66"/>
      <c r="CB271" s="66"/>
      <c r="CC271" s="66"/>
      <c r="CD271" s="66"/>
      <c r="CE271" s="66"/>
      <c r="CF271" s="66"/>
    </row>
    <row r="272" spans="1:84">
      <c r="A272" s="32">
        <v>39100</v>
      </c>
      <c r="B272" s="30" t="s">
        <v>638</v>
      </c>
      <c r="C272" s="95">
        <v>315717819.50889498</v>
      </c>
      <c r="D272" s="90">
        <v>1.9431043764048651E-3</v>
      </c>
      <c r="E272" s="59"/>
      <c r="F272" s="60"/>
      <c r="G272" s="60"/>
      <c r="H272" s="60"/>
      <c r="I272" s="60"/>
      <c r="J272" s="60"/>
      <c r="K272" s="60"/>
      <c r="L272" s="60"/>
      <c r="M272" s="60"/>
      <c r="N272" s="60"/>
      <c r="O272" s="60"/>
      <c r="P272" s="60"/>
      <c r="Q272" s="60"/>
      <c r="R272" s="60"/>
      <c r="S272" s="60"/>
      <c r="T272" s="60"/>
      <c r="U272" s="60"/>
      <c r="V272" s="60"/>
      <c r="W272" s="60"/>
      <c r="X272" s="60"/>
      <c r="Y272" s="60"/>
      <c r="Z272" s="60"/>
      <c r="AA272" s="60"/>
      <c r="AB272" s="60"/>
      <c r="AC272" s="60"/>
      <c r="AD272" s="60"/>
      <c r="AE272" s="60"/>
      <c r="AF272" s="60"/>
      <c r="AG272" s="60"/>
      <c r="AH272" s="60"/>
      <c r="AI272" s="60"/>
      <c r="AJ272" s="60"/>
      <c r="AK272" s="60"/>
      <c r="AL272" s="60"/>
      <c r="AM272" s="60"/>
      <c r="AN272" s="60"/>
      <c r="AO272" s="60"/>
      <c r="AP272" s="60"/>
      <c r="AQ272" s="60"/>
      <c r="AR272" s="60"/>
      <c r="AS272" s="60"/>
      <c r="AT272" s="60"/>
      <c r="AU272" s="61"/>
      <c r="AV272" s="61"/>
      <c r="AW272" s="61"/>
      <c r="AX272" s="61"/>
      <c r="AY272" s="61"/>
      <c r="AZ272" s="61"/>
      <c r="BA272" s="61"/>
      <c r="BB272" s="61"/>
      <c r="BC272" s="62"/>
      <c r="BD272" s="63"/>
      <c r="BE272" s="64"/>
      <c r="BF272" s="64"/>
      <c r="BG272" s="65"/>
      <c r="BH272" s="65"/>
      <c r="BI272" s="60"/>
      <c r="BJ272" s="60"/>
      <c r="BK272" s="60"/>
      <c r="BL272" s="60"/>
      <c r="BM272" s="60"/>
      <c r="BN272" s="60"/>
      <c r="BO272" s="60"/>
      <c r="BP272" s="60"/>
      <c r="BQ272" s="60"/>
      <c r="BR272" s="60"/>
      <c r="BS272" s="60"/>
      <c r="BT272" s="60"/>
      <c r="BU272" s="60"/>
      <c r="BV272" s="60"/>
      <c r="BW272" s="60"/>
      <c r="BX272" s="60"/>
      <c r="BY272" s="66"/>
      <c r="BZ272" s="66"/>
      <c r="CA272" s="66"/>
      <c r="CB272" s="66"/>
      <c r="CC272" s="66"/>
      <c r="CD272" s="66"/>
      <c r="CE272" s="66"/>
      <c r="CF272" s="66"/>
    </row>
    <row r="273" spans="1:84">
      <c r="A273" s="32">
        <v>39101</v>
      </c>
      <c r="B273" s="30" t="s">
        <v>639</v>
      </c>
      <c r="C273" s="95">
        <v>32491124.029906001</v>
      </c>
      <c r="D273" s="90">
        <v>1.9996858395585402E-4</v>
      </c>
      <c r="E273" s="59"/>
      <c r="F273" s="60"/>
      <c r="G273" s="60"/>
      <c r="H273" s="60"/>
      <c r="I273" s="60"/>
      <c r="J273" s="60"/>
      <c r="K273" s="60"/>
      <c r="L273" s="60"/>
      <c r="M273" s="60"/>
      <c r="N273" s="60"/>
      <c r="O273" s="60"/>
      <c r="P273" s="60"/>
      <c r="Q273" s="60"/>
      <c r="R273" s="60"/>
      <c r="S273" s="60"/>
      <c r="T273" s="60"/>
      <c r="U273" s="60"/>
      <c r="V273" s="60"/>
      <c r="W273" s="60"/>
      <c r="X273" s="60"/>
      <c r="Y273" s="60"/>
      <c r="Z273" s="60"/>
      <c r="AA273" s="60"/>
      <c r="AB273" s="60"/>
      <c r="AC273" s="60"/>
      <c r="AD273" s="60"/>
      <c r="AE273" s="60"/>
      <c r="AF273" s="60"/>
      <c r="AG273" s="60"/>
      <c r="AH273" s="60"/>
      <c r="AI273" s="60"/>
      <c r="AJ273" s="60"/>
      <c r="AK273" s="60"/>
      <c r="AL273" s="60"/>
      <c r="AM273" s="60"/>
      <c r="AN273" s="60"/>
      <c r="AO273" s="60"/>
      <c r="AP273" s="60"/>
      <c r="AQ273" s="60"/>
      <c r="AR273" s="60"/>
      <c r="AS273" s="60"/>
      <c r="AT273" s="60"/>
      <c r="AU273" s="61"/>
      <c r="AV273" s="61"/>
      <c r="AW273" s="61"/>
      <c r="AX273" s="61"/>
      <c r="AY273" s="61"/>
      <c r="AZ273" s="61"/>
      <c r="BA273" s="61"/>
      <c r="BB273" s="61"/>
      <c r="BC273" s="62"/>
      <c r="BD273" s="63"/>
      <c r="BE273" s="64"/>
      <c r="BF273" s="64"/>
      <c r="BG273" s="65"/>
      <c r="BH273" s="65"/>
      <c r="BI273" s="60"/>
      <c r="BJ273" s="60"/>
      <c r="BK273" s="60"/>
      <c r="BL273" s="60"/>
      <c r="BM273" s="60"/>
      <c r="BN273" s="60"/>
      <c r="BO273" s="60"/>
      <c r="BP273" s="60"/>
      <c r="BQ273" s="60"/>
      <c r="BR273" s="60"/>
      <c r="BS273" s="60"/>
      <c r="BT273" s="60"/>
      <c r="BU273" s="60"/>
      <c r="BV273" s="60"/>
      <c r="BW273" s="60"/>
      <c r="BX273" s="60"/>
      <c r="BY273" s="66"/>
      <c r="BZ273" s="66"/>
      <c r="CA273" s="66"/>
      <c r="CB273" s="66"/>
      <c r="CC273" s="66"/>
      <c r="CD273" s="66"/>
      <c r="CE273" s="66"/>
      <c r="CF273" s="66"/>
    </row>
    <row r="274" spans="1:84">
      <c r="A274" s="32">
        <v>39105</v>
      </c>
      <c r="B274" s="30" t="s">
        <v>640</v>
      </c>
      <c r="C274" s="95">
        <v>126777171.07564101</v>
      </c>
      <c r="D274" s="90">
        <v>7.8025775145823203E-4</v>
      </c>
      <c r="E274" s="59"/>
      <c r="F274" s="60"/>
      <c r="G274" s="60"/>
      <c r="H274" s="60"/>
      <c r="I274" s="60"/>
      <c r="J274" s="60"/>
      <c r="K274" s="60"/>
      <c r="L274" s="60"/>
      <c r="M274" s="60"/>
      <c r="N274" s="60"/>
      <c r="O274" s="60"/>
      <c r="P274" s="60"/>
      <c r="Q274" s="60"/>
      <c r="R274" s="60"/>
      <c r="S274" s="60"/>
      <c r="T274" s="60"/>
      <c r="U274" s="60"/>
      <c r="V274" s="60"/>
      <c r="W274" s="60"/>
      <c r="X274" s="60"/>
      <c r="Y274" s="60"/>
      <c r="Z274" s="60"/>
      <c r="AA274" s="60"/>
      <c r="AB274" s="60"/>
      <c r="AC274" s="60"/>
      <c r="AD274" s="60"/>
      <c r="AE274" s="60"/>
      <c r="AF274" s="60"/>
      <c r="AG274" s="60"/>
      <c r="AH274" s="60"/>
      <c r="AI274" s="60"/>
      <c r="AJ274" s="60"/>
      <c r="AK274" s="60"/>
      <c r="AL274" s="60"/>
      <c r="AM274" s="60"/>
      <c r="AN274" s="60"/>
      <c r="AO274" s="60"/>
      <c r="AP274" s="60"/>
      <c r="AQ274" s="60"/>
      <c r="AR274" s="60"/>
      <c r="AS274" s="60"/>
      <c r="AT274" s="60"/>
      <c r="AU274" s="61"/>
      <c r="AV274" s="61"/>
      <c r="AW274" s="61"/>
      <c r="AX274" s="61"/>
      <c r="AY274" s="61"/>
      <c r="AZ274" s="61"/>
      <c r="BA274" s="61"/>
      <c r="BB274" s="61"/>
      <c r="BC274" s="62"/>
      <c r="BD274" s="63"/>
      <c r="BE274" s="64"/>
      <c r="BF274" s="64"/>
      <c r="BG274" s="65"/>
      <c r="BH274" s="65"/>
      <c r="BI274" s="60"/>
      <c r="BJ274" s="60"/>
      <c r="BK274" s="60"/>
      <c r="BL274" s="60"/>
      <c r="BM274" s="60"/>
      <c r="BN274" s="60"/>
      <c r="BO274" s="60"/>
      <c r="BP274" s="60"/>
      <c r="BQ274" s="60"/>
      <c r="BR274" s="60"/>
      <c r="BS274" s="60"/>
      <c r="BT274" s="60"/>
      <c r="BU274" s="60"/>
      <c r="BV274" s="60"/>
      <c r="BW274" s="60"/>
      <c r="BX274" s="60"/>
      <c r="BY274" s="66"/>
      <c r="BZ274" s="66"/>
      <c r="CA274" s="66"/>
      <c r="CB274" s="66"/>
      <c r="CC274" s="66"/>
      <c r="CD274" s="66"/>
      <c r="CE274" s="66"/>
      <c r="CF274" s="66"/>
    </row>
    <row r="275" spans="1:84">
      <c r="A275" s="32">
        <v>39200</v>
      </c>
      <c r="B275" s="30" t="s">
        <v>641</v>
      </c>
      <c r="C275" s="95">
        <v>9632977504.6248207</v>
      </c>
      <c r="D275" s="90">
        <v>5.9286741483778535E-2</v>
      </c>
      <c r="E275" s="59"/>
      <c r="F275" s="60"/>
      <c r="G275" s="60"/>
      <c r="H275" s="60"/>
      <c r="I275" s="60"/>
      <c r="J275" s="60"/>
      <c r="K275" s="60"/>
      <c r="L275" s="60"/>
      <c r="M275" s="60"/>
      <c r="N275" s="60"/>
      <c r="O275" s="60"/>
      <c r="P275" s="60"/>
      <c r="Q275" s="60"/>
      <c r="R275" s="60"/>
      <c r="S275" s="60"/>
      <c r="T275" s="60"/>
      <c r="U275" s="60"/>
      <c r="V275" s="60"/>
      <c r="W275" s="60"/>
      <c r="X275" s="60"/>
      <c r="Y275" s="60"/>
      <c r="Z275" s="60"/>
      <c r="AA275" s="60"/>
      <c r="AB275" s="60"/>
      <c r="AC275" s="60"/>
      <c r="AD275" s="60"/>
      <c r="AE275" s="60"/>
      <c r="AF275" s="60"/>
      <c r="AG275" s="60"/>
      <c r="AH275" s="60"/>
      <c r="AI275" s="60"/>
      <c r="AJ275" s="60"/>
      <c r="AK275" s="60"/>
      <c r="AL275" s="60"/>
      <c r="AM275" s="60"/>
      <c r="AN275" s="60"/>
      <c r="AO275" s="60"/>
      <c r="AP275" s="60"/>
      <c r="AQ275" s="60"/>
      <c r="AR275" s="60"/>
      <c r="AS275" s="60"/>
      <c r="AT275" s="60"/>
      <c r="AU275" s="61"/>
      <c r="AV275" s="61"/>
      <c r="AW275" s="61"/>
      <c r="AX275" s="61"/>
      <c r="AY275" s="61"/>
      <c r="AZ275" s="61"/>
      <c r="BA275" s="61"/>
      <c r="BB275" s="61"/>
      <c r="BC275" s="62"/>
      <c r="BD275" s="63"/>
      <c r="BE275" s="64"/>
      <c r="BF275" s="64"/>
      <c r="BG275" s="65"/>
      <c r="BH275" s="65"/>
      <c r="BI275" s="60"/>
      <c r="BJ275" s="60"/>
      <c r="BK275" s="60"/>
      <c r="BL275" s="60"/>
      <c r="BM275" s="60"/>
      <c r="BN275" s="60"/>
      <c r="BO275" s="60"/>
      <c r="BP275" s="60"/>
      <c r="BQ275" s="60"/>
      <c r="BR275" s="60"/>
      <c r="BS275" s="60"/>
      <c r="BT275" s="60"/>
      <c r="BU275" s="60"/>
      <c r="BV275" s="60"/>
      <c r="BW275" s="60"/>
      <c r="BX275" s="60"/>
      <c r="BY275" s="66"/>
      <c r="BZ275" s="66"/>
      <c r="CA275" s="66"/>
      <c r="CB275" s="66"/>
      <c r="CC275" s="66"/>
      <c r="CD275" s="66"/>
      <c r="CE275" s="66"/>
      <c r="CF275" s="66"/>
    </row>
    <row r="276" spans="1:84">
      <c r="A276" s="32">
        <v>39201</v>
      </c>
      <c r="B276" s="30" t="s">
        <v>642</v>
      </c>
      <c r="C276" s="95">
        <v>29745786.181361999</v>
      </c>
      <c r="D276" s="90">
        <v>1.8307223646266011E-4</v>
      </c>
      <c r="E276" s="59"/>
      <c r="F276" s="60"/>
      <c r="G276" s="60"/>
      <c r="H276" s="60"/>
      <c r="I276" s="60"/>
      <c r="J276" s="60"/>
      <c r="K276" s="60"/>
      <c r="L276" s="60"/>
      <c r="M276" s="60"/>
      <c r="N276" s="60"/>
      <c r="O276" s="60"/>
      <c r="P276" s="60"/>
      <c r="Q276" s="60"/>
      <c r="R276" s="60"/>
      <c r="S276" s="60"/>
      <c r="T276" s="60"/>
      <c r="U276" s="60"/>
      <c r="V276" s="60"/>
      <c r="W276" s="60"/>
      <c r="X276" s="60"/>
      <c r="Y276" s="60"/>
      <c r="Z276" s="60"/>
      <c r="AA276" s="60"/>
      <c r="AB276" s="60"/>
      <c r="AC276" s="60"/>
      <c r="AD276" s="60"/>
      <c r="AE276" s="60"/>
      <c r="AF276" s="60"/>
      <c r="AG276" s="60"/>
      <c r="AH276" s="60"/>
      <c r="AI276" s="60"/>
      <c r="AJ276" s="60"/>
      <c r="AK276" s="60"/>
      <c r="AL276" s="60"/>
      <c r="AM276" s="60"/>
      <c r="AN276" s="60"/>
      <c r="AO276" s="60"/>
      <c r="AP276" s="60"/>
      <c r="AQ276" s="60"/>
      <c r="AR276" s="60"/>
      <c r="AS276" s="60"/>
      <c r="AT276" s="60"/>
      <c r="AU276" s="61"/>
      <c r="AV276" s="61"/>
      <c r="AW276" s="61"/>
      <c r="AX276" s="61"/>
      <c r="AY276" s="61"/>
      <c r="AZ276" s="61"/>
      <c r="BA276" s="61"/>
      <c r="BB276" s="61"/>
      <c r="BC276" s="62"/>
      <c r="BD276" s="63"/>
      <c r="BE276" s="64"/>
      <c r="BF276" s="64"/>
      <c r="BG276" s="65"/>
      <c r="BH276" s="65"/>
      <c r="BI276" s="60"/>
      <c r="BJ276" s="60"/>
      <c r="BK276" s="60"/>
      <c r="BL276" s="60"/>
      <c r="BM276" s="60"/>
      <c r="BN276" s="60"/>
      <c r="BO276" s="60"/>
      <c r="BP276" s="60"/>
      <c r="BQ276" s="60"/>
      <c r="BR276" s="60"/>
      <c r="BS276" s="60"/>
      <c r="BT276" s="60"/>
      <c r="BU276" s="60"/>
      <c r="BV276" s="60"/>
      <c r="BW276" s="60"/>
      <c r="BX276" s="60"/>
      <c r="BY276" s="66"/>
      <c r="BZ276" s="66"/>
      <c r="CA276" s="66"/>
      <c r="CB276" s="66"/>
      <c r="CC276" s="66"/>
      <c r="CD276" s="66"/>
      <c r="CE276" s="66"/>
      <c r="CF276" s="66"/>
    </row>
    <row r="277" spans="1:84">
      <c r="A277" s="32">
        <v>39204</v>
      </c>
      <c r="B277" s="30" t="s">
        <v>643</v>
      </c>
      <c r="C277" s="95">
        <v>32603112.838316999</v>
      </c>
      <c r="D277" s="90">
        <v>2.006578258366901E-4</v>
      </c>
      <c r="E277" s="59"/>
      <c r="F277" s="60"/>
      <c r="G277" s="60"/>
      <c r="H277" s="60"/>
      <c r="I277" s="60"/>
      <c r="J277" s="60"/>
      <c r="K277" s="60"/>
      <c r="L277" s="60"/>
      <c r="M277" s="60"/>
      <c r="N277" s="60"/>
      <c r="O277" s="60"/>
      <c r="P277" s="60"/>
      <c r="Q277" s="60"/>
      <c r="R277" s="60"/>
      <c r="S277" s="60"/>
      <c r="T277" s="60"/>
      <c r="U277" s="60"/>
      <c r="V277" s="60"/>
      <c r="W277" s="60"/>
      <c r="X277" s="60"/>
      <c r="Y277" s="60"/>
      <c r="Z277" s="60"/>
      <c r="AA277" s="60"/>
      <c r="AB277" s="60"/>
      <c r="AC277" s="60"/>
      <c r="AD277" s="60"/>
      <c r="AE277" s="60"/>
      <c r="AF277" s="60"/>
      <c r="AG277" s="60"/>
      <c r="AH277" s="60"/>
      <c r="AI277" s="60"/>
      <c r="AJ277" s="60"/>
      <c r="AK277" s="60"/>
      <c r="AL277" s="60"/>
      <c r="AM277" s="60"/>
      <c r="AN277" s="60"/>
      <c r="AO277" s="60"/>
      <c r="AP277" s="60"/>
      <c r="AQ277" s="60"/>
      <c r="AR277" s="60"/>
      <c r="AS277" s="60"/>
      <c r="AT277" s="60"/>
      <c r="AU277" s="61"/>
      <c r="AV277" s="61"/>
      <c r="AW277" s="61"/>
      <c r="AX277" s="61"/>
      <c r="AY277" s="61"/>
      <c r="AZ277" s="61"/>
      <c r="BA277" s="61"/>
      <c r="BB277" s="61"/>
      <c r="BC277" s="62"/>
      <c r="BD277" s="63"/>
      <c r="BE277" s="64"/>
      <c r="BF277" s="64"/>
      <c r="BG277" s="65"/>
      <c r="BH277" s="65"/>
      <c r="BI277" s="60"/>
      <c r="BJ277" s="60"/>
      <c r="BK277" s="60"/>
      <c r="BL277" s="60"/>
      <c r="BM277" s="60"/>
      <c r="BN277" s="60"/>
      <c r="BO277" s="60"/>
      <c r="BP277" s="60"/>
      <c r="BQ277" s="60"/>
      <c r="BR277" s="60"/>
      <c r="BS277" s="60"/>
      <c r="BT277" s="60"/>
      <c r="BU277" s="60"/>
      <c r="BV277" s="60"/>
      <c r="BW277" s="60"/>
      <c r="BX277" s="60"/>
      <c r="BY277" s="66"/>
      <c r="BZ277" s="66"/>
      <c r="CA277" s="66"/>
      <c r="CB277" s="66"/>
      <c r="CC277" s="66"/>
      <c r="CD277" s="66"/>
      <c r="CE277" s="66"/>
      <c r="CF277" s="66"/>
    </row>
    <row r="278" spans="1:84">
      <c r="A278" s="32">
        <v>39205</v>
      </c>
      <c r="B278" s="30" t="s">
        <v>644</v>
      </c>
      <c r="C278" s="95">
        <v>758269149.71561694</v>
      </c>
      <c r="D278" s="90">
        <v>4.666813249873278E-3</v>
      </c>
      <c r="E278" s="59"/>
      <c r="F278" s="60"/>
      <c r="G278" s="60"/>
      <c r="H278" s="60"/>
      <c r="I278" s="60"/>
      <c r="J278" s="60"/>
      <c r="K278" s="60"/>
      <c r="L278" s="60"/>
      <c r="M278" s="60"/>
      <c r="N278" s="60"/>
      <c r="O278" s="60"/>
      <c r="P278" s="60"/>
      <c r="Q278" s="60"/>
      <c r="R278" s="60"/>
      <c r="S278" s="60"/>
      <c r="T278" s="60"/>
      <c r="U278" s="60"/>
      <c r="V278" s="60"/>
      <c r="W278" s="60"/>
      <c r="X278" s="60"/>
      <c r="Y278" s="60"/>
      <c r="Z278" s="60"/>
      <c r="AA278" s="60"/>
      <c r="AB278" s="60"/>
      <c r="AC278" s="60"/>
      <c r="AD278" s="60"/>
      <c r="AE278" s="60"/>
      <c r="AF278" s="60"/>
      <c r="AG278" s="60"/>
      <c r="AH278" s="60"/>
      <c r="AI278" s="60"/>
      <c r="AJ278" s="60"/>
      <c r="AK278" s="60"/>
      <c r="AL278" s="60"/>
      <c r="AM278" s="60"/>
      <c r="AN278" s="60"/>
      <c r="AO278" s="60"/>
      <c r="AP278" s="60"/>
      <c r="AQ278" s="60"/>
      <c r="AR278" s="60"/>
      <c r="AS278" s="60"/>
      <c r="AT278" s="60"/>
      <c r="AU278" s="61"/>
      <c r="AV278" s="61"/>
      <c r="AW278" s="61"/>
      <c r="AX278" s="61"/>
      <c r="AY278" s="61"/>
      <c r="AZ278" s="61"/>
      <c r="BA278" s="61"/>
      <c r="BB278" s="61"/>
      <c r="BC278" s="62"/>
      <c r="BD278" s="63"/>
      <c r="BE278" s="64"/>
      <c r="BF278" s="64"/>
      <c r="BG278" s="65"/>
      <c r="BH278" s="65"/>
      <c r="BI278" s="60"/>
      <c r="BJ278" s="60"/>
      <c r="BK278" s="60"/>
      <c r="BL278" s="60"/>
      <c r="BM278" s="60"/>
      <c r="BN278" s="60"/>
      <c r="BO278" s="60"/>
      <c r="BP278" s="60"/>
      <c r="BQ278" s="60"/>
      <c r="BR278" s="60"/>
      <c r="BS278" s="60"/>
      <c r="BT278" s="60"/>
      <c r="BU278" s="60"/>
      <c r="BV278" s="60"/>
      <c r="BW278" s="60"/>
      <c r="BX278" s="60"/>
      <c r="BY278" s="66"/>
      <c r="BZ278" s="66"/>
      <c r="CA278" s="66"/>
      <c r="CB278" s="66"/>
      <c r="CC278" s="66"/>
      <c r="CD278" s="66"/>
      <c r="CE278" s="66"/>
      <c r="CF278" s="66"/>
    </row>
    <row r="279" spans="1:84">
      <c r="A279" s="32">
        <v>39208</v>
      </c>
      <c r="B279" s="30" t="s">
        <v>645</v>
      </c>
      <c r="C279" s="95">
        <v>58299264.662396997</v>
      </c>
      <c r="D279" s="90">
        <v>3.5880634321781618E-4</v>
      </c>
      <c r="E279" s="59"/>
      <c r="F279" s="60"/>
      <c r="G279" s="60"/>
      <c r="H279" s="60"/>
      <c r="I279" s="60"/>
      <c r="J279" s="60"/>
      <c r="K279" s="60"/>
      <c r="L279" s="60"/>
      <c r="M279" s="60"/>
      <c r="N279" s="60"/>
      <c r="O279" s="60"/>
      <c r="P279" s="60"/>
      <c r="Q279" s="60"/>
      <c r="R279" s="60"/>
      <c r="S279" s="60"/>
      <c r="T279" s="60"/>
      <c r="U279" s="60"/>
      <c r="V279" s="60"/>
      <c r="W279" s="60"/>
      <c r="X279" s="60"/>
      <c r="Y279" s="60"/>
      <c r="Z279" s="60"/>
      <c r="AA279" s="60"/>
      <c r="AB279" s="60"/>
      <c r="AC279" s="60"/>
      <c r="AD279" s="60"/>
      <c r="AE279" s="60"/>
      <c r="AF279" s="60"/>
      <c r="AG279" s="60"/>
      <c r="AH279" s="60"/>
      <c r="AI279" s="60"/>
      <c r="AJ279" s="60"/>
      <c r="AK279" s="60"/>
      <c r="AL279" s="60"/>
      <c r="AM279" s="60"/>
      <c r="AN279" s="60"/>
      <c r="AO279" s="60"/>
      <c r="AP279" s="60"/>
      <c r="AQ279" s="60"/>
      <c r="AR279" s="60"/>
      <c r="AS279" s="60"/>
      <c r="AT279" s="60"/>
      <c r="AU279" s="61"/>
      <c r="AV279" s="61"/>
      <c r="AW279" s="61"/>
      <c r="AX279" s="61"/>
      <c r="AY279" s="61"/>
      <c r="AZ279" s="61"/>
      <c r="BA279" s="61"/>
      <c r="BB279" s="61"/>
      <c r="BC279" s="62"/>
      <c r="BD279" s="63"/>
      <c r="BE279" s="64"/>
      <c r="BF279" s="64"/>
      <c r="BG279" s="65"/>
      <c r="BH279" s="65"/>
      <c r="BI279" s="60"/>
      <c r="BJ279" s="60"/>
      <c r="BK279" s="60"/>
      <c r="BL279" s="60"/>
      <c r="BM279" s="60"/>
      <c r="BN279" s="60"/>
      <c r="BO279" s="60"/>
      <c r="BP279" s="60"/>
      <c r="BQ279" s="60"/>
      <c r="BR279" s="60"/>
      <c r="BS279" s="60"/>
      <c r="BT279" s="60"/>
      <c r="BU279" s="60"/>
      <c r="BV279" s="60"/>
      <c r="BW279" s="60"/>
      <c r="BX279" s="60"/>
      <c r="BY279" s="66"/>
      <c r="BZ279" s="66"/>
      <c r="CA279" s="66"/>
      <c r="CB279" s="66"/>
      <c r="CC279" s="66"/>
      <c r="CD279" s="66"/>
      <c r="CE279" s="66"/>
      <c r="CF279" s="66"/>
    </row>
    <row r="280" spans="1:84">
      <c r="A280" s="32">
        <v>39209</v>
      </c>
      <c r="B280" s="30" t="s">
        <v>646</v>
      </c>
      <c r="C280" s="95">
        <v>29125293.317674</v>
      </c>
      <c r="D280" s="90">
        <v>1.7925337568110649E-4</v>
      </c>
      <c r="E280" s="59"/>
      <c r="F280" s="60"/>
      <c r="G280" s="60"/>
      <c r="H280" s="60"/>
      <c r="I280" s="60"/>
      <c r="J280" s="60"/>
      <c r="K280" s="60"/>
      <c r="L280" s="60"/>
      <c r="M280" s="60"/>
      <c r="N280" s="60"/>
      <c r="O280" s="60"/>
      <c r="P280" s="60"/>
      <c r="Q280" s="60"/>
      <c r="R280" s="60"/>
      <c r="S280" s="60"/>
      <c r="T280" s="60"/>
      <c r="U280" s="60"/>
      <c r="V280" s="60"/>
      <c r="W280" s="60"/>
      <c r="X280" s="60"/>
      <c r="Y280" s="60"/>
      <c r="Z280" s="60"/>
      <c r="AA280" s="60"/>
      <c r="AB280" s="60"/>
      <c r="AC280" s="60"/>
      <c r="AD280" s="60"/>
      <c r="AE280" s="60"/>
      <c r="AF280" s="60"/>
      <c r="AG280" s="60"/>
      <c r="AH280" s="60"/>
      <c r="AI280" s="60"/>
      <c r="AJ280" s="60"/>
      <c r="AK280" s="60"/>
      <c r="AL280" s="60"/>
      <c r="AM280" s="60"/>
      <c r="AN280" s="60"/>
      <c r="AO280" s="60"/>
      <c r="AP280" s="60"/>
      <c r="AQ280" s="60"/>
      <c r="AR280" s="60"/>
      <c r="AS280" s="60"/>
      <c r="AT280" s="60"/>
      <c r="AU280" s="61"/>
      <c r="AV280" s="61"/>
      <c r="AW280" s="61"/>
      <c r="AX280" s="61"/>
      <c r="AY280" s="61"/>
      <c r="AZ280" s="61"/>
      <c r="BA280" s="61"/>
      <c r="BB280" s="61"/>
      <c r="BC280" s="62"/>
      <c r="BD280" s="63"/>
      <c r="BE280" s="64"/>
      <c r="BF280" s="64"/>
      <c r="BG280" s="65"/>
      <c r="BH280" s="65"/>
      <c r="BI280" s="60"/>
      <c r="BJ280" s="60"/>
      <c r="BK280" s="60"/>
      <c r="BL280" s="60"/>
      <c r="BM280" s="60"/>
      <c r="BN280" s="60"/>
      <c r="BO280" s="60"/>
      <c r="BP280" s="60"/>
      <c r="BQ280" s="60"/>
      <c r="BR280" s="60"/>
      <c r="BS280" s="60"/>
      <c r="BT280" s="60"/>
      <c r="BU280" s="60"/>
      <c r="BV280" s="60"/>
      <c r="BW280" s="60"/>
      <c r="BX280" s="60"/>
      <c r="BY280" s="66"/>
      <c r="BZ280" s="66"/>
      <c r="CA280" s="66"/>
      <c r="CB280" s="66"/>
      <c r="CC280" s="66"/>
      <c r="CD280" s="66"/>
      <c r="CE280" s="66"/>
      <c r="CF280" s="66"/>
    </row>
    <row r="281" spans="1:84">
      <c r="A281" s="32">
        <v>39300</v>
      </c>
      <c r="B281" s="30" t="s">
        <v>647</v>
      </c>
      <c r="C281" s="95">
        <v>116676926.72927199</v>
      </c>
      <c r="D281" s="90">
        <v>7.1809518799343785E-4</v>
      </c>
      <c r="E281" s="59"/>
      <c r="F281" s="60"/>
      <c r="G281" s="60"/>
      <c r="H281" s="60"/>
      <c r="I281" s="60"/>
      <c r="J281" s="60"/>
      <c r="K281" s="60"/>
      <c r="L281" s="60"/>
      <c r="M281" s="60"/>
      <c r="N281" s="60"/>
      <c r="O281" s="60"/>
      <c r="P281" s="60"/>
      <c r="Q281" s="60"/>
      <c r="R281" s="60"/>
      <c r="S281" s="60"/>
      <c r="T281" s="60"/>
      <c r="U281" s="60"/>
      <c r="V281" s="60"/>
      <c r="W281" s="60"/>
      <c r="X281" s="60"/>
      <c r="Y281" s="60"/>
      <c r="Z281" s="60"/>
      <c r="AA281" s="60"/>
      <c r="AB281" s="60"/>
      <c r="AC281" s="60"/>
      <c r="AD281" s="60"/>
      <c r="AE281" s="60"/>
      <c r="AF281" s="60"/>
      <c r="AG281" s="60"/>
      <c r="AH281" s="60"/>
      <c r="AI281" s="60"/>
      <c r="AJ281" s="60"/>
      <c r="AK281" s="60"/>
      <c r="AL281" s="60"/>
      <c r="AM281" s="60"/>
      <c r="AN281" s="60"/>
      <c r="AO281" s="60"/>
      <c r="AP281" s="60"/>
      <c r="AQ281" s="60"/>
      <c r="AR281" s="60"/>
      <c r="AS281" s="60"/>
      <c r="AT281" s="60"/>
      <c r="AU281" s="61"/>
      <c r="AV281" s="61"/>
      <c r="AW281" s="61"/>
      <c r="AX281" s="61"/>
      <c r="AY281" s="61"/>
      <c r="AZ281" s="61"/>
      <c r="BA281" s="61"/>
      <c r="BB281" s="61"/>
      <c r="BC281" s="62"/>
      <c r="BD281" s="63"/>
      <c r="BE281" s="64"/>
      <c r="BF281" s="64"/>
      <c r="BG281" s="65"/>
      <c r="BH281" s="65"/>
      <c r="BI281" s="60"/>
      <c r="BJ281" s="60"/>
      <c r="BK281" s="60"/>
      <c r="BL281" s="60"/>
      <c r="BM281" s="60"/>
      <c r="BN281" s="60"/>
      <c r="BO281" s="60"/>
      <c r="BP281" s="60"/>
      <c r="BQ281" s="60"/>
      <c r="BR281" s="60"/>
      <c r="BS281" s="60"/>
      <c r="BT281" s="60"/>
      <c r="BU281" s="60"/>
      <c r="BV281" s="60"/>
      <c r="BW281" s="60"/>
      <c r="BX281" s="60"/>
      <c r="BY281" s="66"/>
      <c r="BZ281" s="66"/>
      <c r="CA281" s="66"/>
      <c r="CB281" s="66"/>
      <c r="CC281" s="66"/>
      <c r="CD281" s="66"/>
      <c r="CE281" s="66"/>
      <c r="CF281" s="66"/>
    </row>
    <row r="282" spans="1:84">
      <c r="A282" s="32">
        <v>39301</v>
      </c>
      <c r="B282" s="30" t="s">
        <v>648</v>
      </c>
      <c r="C282" s="95">
        <v>6065556.1939420002</v>
      </c>
      <c r="D282" s="90">
        <v>3.7330831703169927E-5</v>
      </c>
      <c r="E282" s="59"/>
      <c r="F282" s="60"/>
      <c r="G282" s="60"/>
      <c r="H282" s="60"/>
      <c r="I282" s="60"/>
      <c r="J282" s="60"/>
      <c r="K282" s="60"/>
      <c r="L282" s="60"/>
      <c r="M282" s="60"/>
      <c r="N282" s="60"/>
      <c r="O282" s="60"/>
      <c r="P282" s="60"/>
      <c r="Q282" s="60"/>
      <c r="R282" s="60"/>
      <c r="S282" s="60"/>
      <c r="T282" s="60"/>
      <c r="U282" s="60"/>
      <c r="V282" s="60"/>
      <c r="W282" s="60"/>
      <c r="X282" s="60"/>
      <c r="Y282" s="60"/>
      <c r="Z282" s="60"/>
      <c r="AA282" s="60"/>
      <c r="AB282" s="60"/>
      <c r="AC282" s="60"/>
      <c r="AD282" s="60"/>
      <c r="AE282" s="60"/>
      <c r="AF282" s="60"/>
      <c r="AG282" s="60"/>
      <c r="AH282" s="60"/>
      <c r="AI282" s="60"/>
      <c r="AJ282" s="60"/>
      <c r="AK282" s="60"/>
      <c r="AL282" s="60"/>
      <c r="AM282" s="60"/>
      <c r="AN282" s="60"/>
      <c r="AO282" s="60"/>
      <c r="AP282" s="60"/>
      <c r="AQ282" s="60"/>
      <c r="AR282" s="60"/>
      <c r="AS282" s="60"/>
      <c r="AT282" s="60"/>
      <c r="AU282" s="61"/>
      <c r="AV282" s="61"/>
      <c r="AW282" s="61"/>
      <c r="AX282" s="61"/>
      <c r="AY282" s="61"/>
      <c r="AZ282" s="61"/>
      <c r="BA282" s="61"/>
      <c r="BB282" s="61"/>
      <c r="BC282" s="62"/>
      <c r="BD282" s="63"/>
      <c r="BE282" s="64"/>
      <c r="BF282" s="64"/>
      <c r="BG282" s="65"/>
      <c r="BH282" s="65"/>
      <c r="BI282" s="60"/>
      <c r="BJ282" s="60"/>
      <c r="BK282" s="60"/>
      <c r="BL282" s="60"/>
      <c r="BM282" s="60"/>
      <c r="BN282" s="60"/>
      <c r="BO282" s="60"/>
      <c r="BP282" s="60"/>
      <c r="BQ282" s="60"/>
      <c r="BR282" s="60"/>
      <c r="BS282" s="60"/>
      <c r="BT282" s="60"/>
      <c r="BU282" s="60"/>
      <c r="BV282" s="60"/>
      <c r="BW282" s="60"/>
      <c r="BX282" s="60"/>
      <c r="BY282" s="66"/>
      <c r="BZ282" s="66"/>
      <c r="CA282" s="66"/>
      <c r="CB282" s="66"/>
      <c r="CC282" s="66"/>
      <c r="CD282" s="66"/>
      <c r="CE282" s="66"/>
      <c r="CF282" s="66"/>
    </row>
    <row r="283" spans="1:84">
      <c r="A283" s="32">
        <v>39400</v>
      </c>
      <c r="B283" s="30" t="s">
        <v>649</v>
      </c>
      <c r="C283" s="95">
        <v>87973979.753693998</v>
      </c>
      <c r="D283" s="90">
        <v>5.4144116836693057E-4</v>
      </c>
      <c r="E283" s="59"/>
      <c r="F283" s="60"/>
      <c r="G283" s="60"/>
      <c r="H283" s="60"/>
      <c r="I283" s="60"/>
      <c r="J283" s="60"/>
      <c r="K283" s="60"/>
      <c r="L283" s="60"/>
      <c r="M283" s="60"/>
      <c r="N283" s="60"/>
      <c r="O283" s="60"/>
      <c r="P283" s="60"/>
      <c r="Q283" s="60"/>
      <c r="R283" s="60"/>
      <c r="S283" s="60"/>
      <c r="T283" s="60"/>
      <c r="U283" s="60"/>
      <c r="V283" s="60"/>
      <c r="W283" s="60"/>
      <c r="X283" s="60"/>
      <c r="Y283" s="60"/>
      <c r="Z283" s="60"/>
      <c r="AA283" s="60"/>
      <c r="AB283" s="60"/>
      <c r="AC283" s="60"/>
      <c r="AD283" s="60"/>
      <c r="AE283" s="60"/>
      <c r="AF283" s="60"/>
      <c r="AG283" s="60"/>
      <c r="AH283" s="60"/>
      <c r="AI283" s="60"/>
      <c r="AJ283" s="60"/>
      <c r="AK283" s="60"/>
      <c r="AL283" s="60"/>
      <c r="AM283" s="60"/>
      <c r="AN283" s="60"/>
      <c r="AO283" s="60"/>
      <c r="AP283" s="60"/>
      <c r="AQ283" s="60"/>
      <c r="AR283" s="60"/>
      <c r="AS283" s="60"/>
      <c r="AT283" s="60"/>
      <c r="AU283" s="61"/>
      <c r="AV283" s="61"/>
      <c r="AW283" s="61"/>
      <c r="AX283" s="61"/>
      <c r="AY283" s="61"/>
      <c r="AZ283" s="61"/>
      <c r="BA283" s="61"/>
      <c r="BB283" s="61"/>
      <c r="BC283" s="62"/>
      <c r="BD283" s="63"/>
      <c r="BE283" s="64"/>
      <c r="BF283" s="64"/>
      <c r="BG283" s="65"/>
      <c r="BH283" s="65"/>
      <c r="BI283" s="60"/>
      <c r="BJ283" s="60"/>
      <c r="BK283" s="60"/>
      <c r="BL283" s="60"/>
      <c r="BM283" s="60"/>
      <c r="BN283" s="60"/>
      <c r="BO283" s="60"/>
      <c r="BP283" s="60"/>
      <c r="BQ283" s="60"/>
      <c r="BR283" s="60"/>
      <c r="BS283" s="60"/>
      <c r="BT283" s="60"/>
      <c r="BU283" s="60"/>
      <c r="BV283" s="60"/>
      <c r="BW283" s="60"/>
      <c r="BX283" s="60"/>
      <c r="BY283" s="66"/>
      <c r="BZ283" s="66"/>
      <c r="CA283" s="66"/>
      <c r="CB283" s="66"/>
      <c r="CC283" s="66"/>
      <c r="CD283" s="66"/>
      <c r="CE283" s="66"/>
      <c r="CF283" s="66"/>
    </row>
    <row r="284" spans="1:84">
      <c r="A284" s="32">
        <v>39401</v>
      </c>
      <c r="B284" s="30" t="s">
        <v>650</v>
      </c>
      <c r="C284" s="95">
        <v>56068146.886037998</v>
      </c>
      <c r="D284" s="90">
        <v>3.4507479419640998E-4</v>
      </c>
      <c r="E284" s="59"/>
      <c r="F284" s="60"/>
      <c r="G284" s="60"/>
      <c r="H284" s="60"/>
      <c r="I284" s="60"/>
      <c r="J284" s="60"/>
      <c r="K284" s="60"/>
      <c r="L284" s="60"/>
      <c r="M284" s="60"/>
      <c r="N284" s="60"/>
      <c r="O284" s="60"/>
      <c r="P284" s="60"/>
      <c r="Q284" s="60"/>
      <c r="R284" s="60"/>
      <c r="S284" s="60"/>
      <c r="T284" s="60"/>
      <c r="U284" s="60"/>
      <c r="V284" s="60"/>
      <c r="W284" s="60"/>
      <c r="X284" s="60"/>
      <c r="Y284" s="60"/>
      <c r="Z284" s="60"/>
      <c r="AA284" s="60"/>
      <c r="AB284" s="60"/>
      <c r="AC284" s="60"/>
      <c r="AD284" s="60"/>
      <c r="AE284" s="60"/>
      <c r="AF284" s="60"/>
      <c r="AG284" s="60"/>
      <c r="AH284" s="60"/>
      <c r="AI284" s="60"/>
      <c r="AJ284" s="60"/>
      <c r="AK284" s="60"/>
      <c r="AL284" s="60"/>
      <c r="AM284" s="60"/>
      <c r="AN284" s="60"/>
      <c r="AO284" s="60"/>
      <c r="AP284" s="60"/>
      <c r="AQ284" s="60"/>
      <c r="AR284" s="60"/>
      <c r="AS284" s="60"/>
      <c r="AT284" s="60"/>
      <c r="AU284" s="61"/>
      <c r="AV284" s="61"/>
      <c r="AW284" s="61"/>
      <c r="AX284" s="61"/>
      <c r="AY284" s="61"/>
      <c r="AZ284" s="61"/>
      <c r="BA284" s="61"/>
      <c r="BB284" s="61"/>
      <c r="BC284" s="62"/>
      <c r="BD284" s="63"/>
      <c r="BE284" s="64"/>
      <c r="BF284" s="64"/>
      <c r="BG284" s="65"/>
      <c r="BH284" s="65"/>
      <c r="BI284" s="60"/>
      <c r="BJ284" s="60"/>
      <c r="BK284" s="60"/>
      <c r="BL284" s="60"/>
      <c r="BM284" s="60"/>
      <c r="BN284" s="60"/>
      <c r="BO284" s="60"/>
      <c r="BP284" s="60"/>
      <c r="BQ284" s="60"/>
      <c r="BR284" s="60"/>
      <c r="BS284" s="60"/>
      <c r="BT284" s="60"/>
      <c r="BU284" s="60"/>
      <c r="BV284" s="60"/>
      <c r="BW284" s="60"/>
      <c r="BX284" s="60"/>
      <c r="BY284" s="66"/>
      <c r="BZ284" s="66"/>
      <c r="CA284" s="66"/>
      <c r="CB284" s="66"/>
      <c r="CC284" s="66"/>
      <c r="CD284" s="66"/>
      <c r="CE284" s="66"/>
      <c r="CF284" s="66"/>
    </row>
    <row r="285" spans="1:84">
      <c r="A285" s="32">
        <v>39500</v>
      </c>
      <c r="B285" s="30" t="s">
        <v>651</v>
      </c>
      <c r="C285" s="95">
        <v>289137293.42046601</v>
      </c>
      <c r="D285" s="90">
        <v>1.779512924234346E-3</v>
      </c>
      <c r="E285" s="59"/>
      <c r="F285" s="60"/>
      <c r="G285" s="60"/>
      <c r="H285" s="60"/>
      <c r="I285" s="60"/>
      <c r="J285" s="60"/>
      <c r="K285" s="60"/>
      <c r="L285" s="60"/>
      <c r="M285" s="60"/>
      <c r="N285" s="60"/>
      <c r="O285" s="60"/>
      <c r="P285" s="60"/>
      <c r="Q285" s="60"/>
      <c r="R285" s="60"/>
      <c r="S285" s="60"/>
      <c r="T285" s="60"/>
      <c r="U285" s="60"/>
      <c r="V285" s="60"/>
      <c r="W285" s="60"/>
      <c r="X285" s="60"/>
      <c r="Y285" s="60"/>
      <c r="Z285" s="60"/>
      <c r="AA285" s="60"/>
      <c r="AB285" s="60"/>
      <c r="AC285" s="60"/>
      <c r="AD285" s="60"/>
      <c r="AE285" s="60"/>
      <c r="AF285" s="60"/>
      <c r="AG285" s="60"/>
      <c r="AH285" s="60"/>
      <c r="AI285" s="60"/>
      <c r="AJ285" s="60"/>
      <c r="AK285" s="60"/>
      <c r="AL285" s="60"/>
      <c r="AM285" s="60"/>
      <c r="AN285" s="60"/>
      <c r="AO285" s="60"/>
      <c r="AP285" s="60"/>
      <c r="AQ285" s="60"/>
      <c r="AR285" s="60"/>
      <c r="AS285" s="60"/>
      <c r="AT285" s="60"/>
      <c r="AU285" s="61"/>
      <c r="AV285" s="61"/>
      <c r="AW285" s="61"/>
      <c r="AX285" s="61"/>
      <c r="AY285" s="61"/>
      <c r="AZ285" s="61"/>
      <c r="BA285" s="61"/>
      <c r="BB285" s="61"/>
      <c r="BC285" s="62"/>
      <c r="BD285" s="63"/>
      <c r="BE285" s="64"/>
      <c r="BF285" s="64"/>
      <c r="BG285" s="65"/>
      <c r="BH285" s="65"/>
      <c r="BI285" s="60"/>
      <c r="BJ285" s="60"/>
      <c r="BK285" s="60"/>
      <c r="BL285" s="60"/>
      <c r="BM285" s="60"/>
      <c r="BN285" s="60"/>
      <c r="BO285" s="60"/>
      <c r="BP285" s="60"/>
      <c r="BQ285" s="60"/>
      <c r="BR285" s="60"/>
      <c r="BS285" s="60"/>
      <c r="BT285" s="60"/>
      <c r="BU285" s="60"/>
      <c r="BV285" s="60"/>
      <c r="BW285" s="60"/>
      <c r="BX285" s="60"/>
      <c r="BY285" s="66"/>
      <c r="BZ285" s="66"/>
      <c r="CA285" s="66"/>
      <c r="CB285" s="66"/>
      <c r="CC285" s="66"/>
      <c r="CD285" s="66"/>
      <c r="CE285" s="66"/>
      <c r="CF285" s="66"/>
    </row>
    <row r="286" spans="1:84">
      <c r="A286" s="32">
        <v>39501</v>
      </c>
      <c r="B286" s="30" t="s">
        <v>652</v>
      </c>
      <c r="C286" s="95">
        <v>8882942.3501849994</v>
      </c>
      <c r="D286" s="90">
        <v>5.4670604854821309E-5</v>
      </c>
      <c r="E286" s="59"/>
      <c r="F286" s="60"/>
      <c r="G286" s="60"/>
      <c r="H286" s="60"/>
      <c r="I286" s="60"/>
      <c r="J286" s="60"/>
      <c r="K286" s="60"/>
      <c r="L286" s="60"/>
      <c r="M286" s="60"/>
      <c r="N286" s="60"/>
      <c r="O286" s="60"/>
      <c r="P286" s="60"/>
      <c r="Q286" s="60"/>
      <c r="R286" s="60"/>
      <c r="S286" s="60"/>
      <c r="T286" s="60"/>
      <c r="U286" s="60"/>
      <c r="V286" s="60"/>
      <c r="W286" s="60"/>
      <c r="X286" s="60"/>
      <c r="Y286" s="60"/>
      <c r="Z286" s="60"/>
      <c r="AA286" s="60"/>
      <c r="AB286" s="60"/>
      <c r="AC286" s="60"/>
      <c r="AD286" s="60"/>
      <c r="AE286" s="60"/>
      <c r="AF286" s="60"/>
      <c r="AG286" s="60"/>
      <c r="AH286" s="60"/>
      <c r="AI286" s="60"/>
      <c r="AJ286" s="60"/>
      <c r="AK286" s="60"/>
      <c r="AL286" s="60"/>
      <c r="AM286" s="60"/>
      <c r="AN286" s="60"/>
      <c r="AO286" s="60"/>
      <c r="AP286" s="60"/>
      <c r="AQ286" s="60"/>
      <c r="AR286" s="60"/>
      <c r="AS286" s="60"/>
      <c r="AT286" s="60"/>
      <c r="AU286" s="61"/>
      <c r="AV286" s="61"/>
      <c r="AW286" s="61"/>
      <c r="AX286" s="61"/>
      <c r="AY286" s="61"/>
      <c r="AZ286" s="61"/>
      <c r="BA286" s="61"/>
      <c r="BB286" s="61"/>
      <c r="BC286" s="62"/>
      <c r="BD286" s="63"/>
      <c r="BE286" s="64"/>
      <c r="BF286" s="64"/>
      <c r="BG286" s="65"/>
      <c r="BH286" s="65"/>
      <c r="BI286" s="60"/>
      <c r="BJ286" s="60"/>
      <c r="BK286" s="60"/>
      <c r="BL286" s="60"/>
      <c r="BM286" s="60"/>
      <c r="BN286" s="60"/>
      <c r="BO286" s="60"/>
      <c r="BP286" s="60"/>
      <c r="BQ286" s="60"/>
      <c r="BR286" s="60"/>
      <c r="BS286" s="60"/>
      <c r="BT286" s="60"/>
      <c r="BU286" s="60"/>
      <c r="BV286" s="60"/>
      <c r="BW286" s="60"/>
      <c r="BX286" s="60"/>
      <c r="BY286" s="66"/>
      <c r="BZ286" s="66"/>
      <c r="CA286" s="66"/>
      <c r="CB286" s="66"/>
      <c r="CC286" s="66"/>
      <c r="CD286" s="66"/>
      <c r="CE286" s="66"/>
      <c r="CF286" s="66"/>
    </row>
    <row r="287" spans="1:84">
      <c r="A287" s="32">
        <v>39600</v>
      </c>
      <c r="B287" s="30" t="s">
        <v>653</v>
      </c>
      <c r="C287" s="95">
        <v>931760673.77748001</v>
      </c>
      <c r="D287" s="90">
        <v>5.7345773063910265E-3</v>
      </c>
      <c r="E287" s="59"/>
      <c r="F287" s="60"/>
      <c r="G287" s="60"/>
      <c r="H287" s="60"/>
      <c r="I287" s="60"/>
      <c r="J287" s="60"/>
      <c r="K287" s="60"/>
      <c r="L287" s="60"/>
      <c r="M287" s="60"/>
      <c r="N287" s="60"/>
      <c r="O287" s="60"/>
      <c r="P287" s="60"/>
      <c r="Q287" s="60"/>
      <c r="R287" s="60"/>
      <c r="S287" s="60"/>
      <c r="T287" s="60"/>
      <c r="U287" s="60"/>
      <c r="V287" s="60"/>
      <c r="W287" s="60"/>
      <c r="X287" s="60"/>
      <c r="Y287" s="60"/>
      <c r="Z287" s="60"/>
      <c r="AA287" s="60"/>
      <c r="AB287" s="60"/>
      <c r="AC287" s="60"/>
      <c r="AD287" s="60"/>
      <c r="AE287" s="60"/>
      <c r="AF287" s="60"/>
      <c r="AG287" s="60"/>
      <c r="AH287" s="60"/>
      <c r="AI287" s="60"/>
      <c r="AJ287" s="60"/>
      <c r="AK287" s="60"/>
      <c r="AL287" s="60"/>
      <c r="AM287" s="60"/>
      <c r="AN287" s="60"/>
      <c r="AO287" s="60"/>
      <c r="AP287" s="60"/>
      <c r="AQ287" s="60"/>
      <c r="AR287" s="60"/>
      <c r="AS287" s="60"/>
      <c r="AT287" s="60"/>
      <c r="AU287" s="61"/>
      <c r="AV287" s="61"/>
      <c r="AW287" s="61"/>
      <c r="AX287" s="61"/>
      <c r="AY287" s="61"/>
      <c r="AZ287" s="61"/>
      <c r="BA287" s="61"/>
      <c r="BB287" s="61"/>
      <c r="BC287" s="62"/>
      <c r="BD287" s="63"/>
      <c r="BE287" s="64"/>
      <c r="BF287" s="64"/>
      <c r="BG287" s="65"/>
      <c r="BH287" s="65"/>
      <c r="BI287" s="60"/>
      <c r="BJ287" s="60"/>
      <c r="BK287" s="60"/>
      <c r="BL287" s="60"/>
      <c r="BM287" s="60"/>
      <c r="BN287" s="60"/>
      <c r="BO287" s="60"/>
      <c r="BP287" s="60"/>
      <c r="BQ287" s="60"/>
      <c r="BR287" s="60"/>
      <c r="BS287" s="60"/>
      <c r="BT287" s="60"/>
      <c r="BU287" s="60"/>
      <c r="BV287" s="60"/>
      <c r="BW287" s="60"/>
      <c r="BX287" s="60"/>
      <c r="BY287" s="66"/>
      <c r="BZ287" s="66"/>
      <c r="CA287" s="66"/>
      <c r="CB287" s="66"/>
      <c r="CC287" s="66"/>
      <c r="CD287" s="66"/>
      <c r="CE287" s="66"/>
      <c r="CF287" s="66"/>
    </row>
    <row r="288" spans="1:84">
      <c r="A288" s="32">
        <v>39605</v>
      </c>
      <c r="B288" s="30" t="s">
        <v>654</v>
      </c>
      <c r="C288" s="95">
        <v>136916552.49955499</v>
      </c>
      <c r="D288" s="90">
        <v>8.4266118642902996E-4</v>
      </c>
      <c r="E288" s="59"/>
      <c r="F288" s="60"/>
      <c r="G288" s="60"/>
      <c r="H288" s="60"/>
      <c r="I288" s="60"/>
      <c r="J288" s="60"/>
      <c r="K288" s="60"/>
      <c r="L288" s="60"/>
      <c r="M288" s="60"/>
      <c r="N288" s="60"/>
      <c r="O288" s="60"/>
      <c r="P288" s="60"/>
      <c r="Q288" s="60"/>
      <c r="R288" s="60"/>
      <c r="S288" s="60"/>
      <c r="T288" s="60"/>
      <c r="U288" s="60"/>
      <c r="V288" s="60"/>
      <c r="W288" s="60"/>
      <c r="X288" s="60"/>
      <c r="Y288" s="60"/>
      <c r="Z288" s="60"/>
      <c r="AA288" s="60"/>
      <c r="AB288" s="60"/>
      <c r="AC288" s="60"/>
      <c r="AD288" s="60"/>
      <c r="AE288" s="60"/>
      <c r="AF288" s="60"/>
      <c r="AG288" s="60"/>
      <c r="AH288" s="60"/>
      <c r="AI288" s="60"/>
      <c r="AJ288" s="60"/>
      <c r="AK288" s="60"/>
      <c r="AL288" s="60"/>
      <c r="AM288" s="60"/>
      <c r="AN288" s="60"/>
      <c r="AO288" s="60"/>
      <c r="AP288" s="60"/>
      <c r="AQ288" s="60"/>
      <c r="AR288" s="60"/>
      <c r="AS288" s="60"/>
      <c r="AT288" s="60"/>
      <c r="AU288" s="61"/>
      <c r="AV288" s="61"/>
      <c r="AW288" s="61"/>
      <c r="AX288" s="61"/>
      <c r="AY288" s="61"/>
      <c r="AZ288" s="61"/>
      <c r="BA288" s="61"/>
      <c r="BB288" s="61"/>
      <c r="BC288" s="62"/>
      <c r="BD288" s="63"/>
      <c r="BE288" s="64"/>
      <c r="BF288" s="64"/>
      <c r="BG288" s="65"/>
      <c r="BH288" s="65"/>
      <c r="BI288" s="60"/>
      <c r="BJ288" s="60"/>
      <c r="BK288" s="60"/>
      <c r="BL288" s="60"/>
      <c r="BM288" s="60"/>
      <c r="BN288" s="60"/>
      <c r="BO288" s="60"/>
      <c r="BP288" s="60"/>
      <c r="BQ288" s="60"/>
      <c r="BR288" s="60"/>
      <c r="BS288" s="60"/>
      <c r="BT288" s="60"/>
      <c r="BU288" s="60"/>
      <c r="BV288" s="60"/>
      <c r="BW288" s="60"/>
      <c r="BX288" s="60"/>
      <c r="BY288" s="66"/>
      <c r="BZ288" s="66"/>
      <c r="CA288" s="66"/>
      <c r="CB288" s="66"/>
      <c r="CC288" s="66"/>
      <c r="CD288" s="66"/>
      <c r="CE288" s="66"/>
      <c r="CF288" s="66"/>
    </row>
    <row r="289" spans="1:84">
      <c r="A289" s="32">
        <v>39700</v>
      </c>
      <c r="B289" s="30" t="s">
        <v>655</v>
      </c>
      <c r="C289" s="95">
        <v>525613091.89889699</v>
      </c>
      <c r="D289" s="90">
        <v>3.2349174992818701E-3</v>
      </c>
      <c r="E289" s="59"/>
      <c r="F289" s="60"/>
      <c r="G289" s="60"/>
      <c r="H289" s="60"/>
      <c r="I289" s="60"/>
      <c r="J289" s="60"/>
      <c r="K289" s="60"/>
      <c r="L289" s="60"/>
      <c r="M289" s="60"/>
      <c r="N289" s="60"/>
      <c r="O289" s="60"/>
      <c r="P289" s="60"/>
      <c r="Q289" s="60"/>
      <c r="R289" s="60"/>
      <c r="S289" s="60"/>
      <c r="T289" s="60"/>
      <c r="U289" s="60"/>
      <c r="V289" s="60"/>
      <c r="W289" s="60"/>
      <c r="X289" s="60"/>
      <c r="Y289" s="60"/>
      <c r="Z289" s="60"/>
      <c r="AA289" s="60"/>
      <c r="AB289" s="60"/>
      <c r="AC289" s="60"/>
      <c r="AD289" s="60"/>
      <c r="AE289" s="60"/>
      <c r="AF289" s="60"/>
      <c r="AG289" s="60"/>
      <c r="AH289" s="60"/>
      <c r="AI289" s="60"/>
      <c r="AJ289" s="60"/>
      <c r="AK289" s="60"/>
      <c r="AL289" s="60"/>
      <c r="AM289" s="60"/>
      <c r="AN289" s="60"/>
      <c r="AO289" s="60"/>
      <c r="AP289" s="60"/>
      <c r="AQ289" s="60"/>
      <c r="AR289" s="60"/>
      <c r="AS289" s="60"/>
      <c r="AT289" s="60"/>
      <c r="AU289" s="61"/>
      <c r="AV289" s="61"/>
      <c r="AW289" s="61"/>
      <c r="AX289" s="61"/>
      <c r="AY289" s="61"/>
      <c r="AZ289" s="61"/>
      <c r="BA289" s="61"/>
      <c r="BB289" s="61"/>
      <c r="BC289" s="62"/>
      <c r="BD289" s="63"/>
      <c r="BE289" s="64"/>
      <c r="BF289" s="64"/>
      <c r="BG289" s="65"/>
      <c r="BH289" s="65"/>
      <c r="BI289" s="60"/>
      <c r="BJ289" s="60"/>
      <c r="BK289" s="60"/>
      <c r="BL289" s="60"/>
      <c r="BM289" s="60"/>
      <c r="BN289" s="60"/>
      <c r="BO289" s="60"/>
      <c r="BP289" s="60"/>
      <c r="BQ289" s="60"/>
      <c r="BR289" s="60"/>
      <c r="BS289" s="60"/>
      <c r="BT289" s="60"/>
      <c r="BU289" s="60"/>
      <c r="BV289" s="60"/>
      <c r="BW289" s="60"/>
      <c r="BX289" s="60"/>
      <c r="BY289" s="66"/>
      <c r="BZ289" s="66"/>
      <c r="CA289" s="66"/>
      <c r="CB289" s="66"/>
      <c r="CC289" s="66"/>
      <c r="CD289" s="66"/>
      <c r="CE289" s="66"/>
      <c r="CF289" s="66"/>
    </row>
    <row r="290" spans="1:84">
      <c r="A290" s="32">
        <v>39703</v>
      </c>
      <c r="B290" s="30" t="s">
        <v>656</v>
      </c>
      <c r="C290" s="95">
        <v>31884777.956439</v>
      </c>
      <c r="D290" s="90">
        <v>1.9623679044859384E-4</v>
      </c>
      <c r="E290" s="59"/>
      <c r="F290" s="60"/>
      <c r="G290" s="60"/>
      <c r="H290" s="60"/>
      <c r="I290" s="60"/>
      <c r="J290" s="60"/>
      <c r="K290" s="60"/>
      <c r="L290" s="60"/>
      <c r="M290" s="60"/>
      <c r="N290" s="60"/>
      <c r="O290" s="60"/>
      <c r="P290" s="60"/>
      <c r="Q290" s="60"/>
      <c r="R290" s="60"/>
      <c r="S290" s="60"/>
      <c r="T290" s="60"/>
      <c r="U290" s="60"/>
      <c r="V290" s="60"/>
      <c r="W290" s="60"/>
      <c r="X290" s="60"/>
      <c r="Y290" s="60"/>
      <c r="Z290" s="60"/>
      <c r="AA290" s="60"/>
      <c r="AB290" s="60"/>
      <c r="AC290" s="60"/>
      <c r="AD290" s="60"/>
      <c r="AE290" s="60"/>
      <c r="AF290" s="60"/>
      <c r="AG290" s="60"/>
      <c r="AH290" s="60"/>
      <c r="AI290" s="60"/>
      <c r="AJ290" s="60"/>
      <c r="AK290" s="60"/>
      <c r="AL290" s="60"/>
      <c r="AM290" s="60"/>
      <c r="AN290" s="60"/>
      <c r="AO290" s="60"/>
      <c r="AP290" s="60"/>
      <c r="AQ290" s="60"/>
      <c r="AR290" s="60"/>
      <c r="AS290" s="60"/>
      <c r="AT290" s="60"/>
      <c r="AU290" s="61"/>
      <c r="AV290" s="61"/>
      <c r="AW290" s="61"/>
      <c r="AX290" s="61"/>
      <c r="AY290" s="61"/>
      <c r="AZ290" s="61"/>
      <c r="BA290" s="61"/>
      <c r="BB290" s="61"/>
      <c r="BC290" s="62"/>
      <c r="BD290" s="63"/>
      <c r="BE290" s="64"/>
      <c r="BF290" s="64"/>
      <c r="BG290" s="65"/>
      <c r="BH290" s="65"/>
      <c r="BI290" s="60"/>
      <c r="BJ290" s="60"/>
      <c r="BK290" s="60"/>
      <c r="BL290" s="60"/>
      <c r="BM290" s="60"/>
      <c r="BN290" s="60"/>
      <c r="BO290" s="60"/>
      <c r="BP290" s="60"/>
      <c r="BQ290" s="60"/>
      <c r="BR290" s="60"/>
      <c r="BS290" s="60"/>
      <c r="BT290" s="60"/>
      <c r="BU290" s="60"/>
      <c r="BV290" s="60"/>
      <c r="BW290" s="60"/>
      <c r="BX290" s="60"/>
      <c r="BY290" s="66"/>
      <c r="BZ290" s="66"/>
      <c r="CA290" s="66"/>
      <c r="CB290" s="66"/>
      <c r="CC290" s="66"/>
      <c r="CD290" s="66"/>
      <c r="CE290" s="66"/>
      <c r="CF290" s="66"/>
    </row>
    <row r="291" spans="1:84">
      <c r="A291" s="32">
        <v>39705</v>
      </c>
      <c r="B291" s="30" t="s">
        <v>657</v>
      </c>
      <c r="C291" s="95">
        <v>124312224.550992</v>
      </c>
      <c r="D291" s="90">
        <v>7.6508708929193476E-4</v>
      </c>
      <c r="E291" s="59"/>
      <c r="F291" s="60"/>
      <c r="G291" s="60"/>
      <c r="H291" s="60"/>
      <c r="I291" s="60"/>
      <c r="J291" s="60"/>
      <c r="K291" s="60"/>
      <c r="L291" s="60"/>
      <c r="M291" s="60"/>
      <c r="N291" s="60"/>
      <c r="O291" s="60"/>
      <c r="P291" s="60"/>
      <c r="Q291" s="60"/>
      <c r="R291" s="60"/>
      <c r="S291" s="60"/>
      <c r="T291" s="60"/>
      <c r="U291" s="60"/>
      <c r="V291" s="60"/>
      <c r="W291" s="60"/>
      <c r="X291" s="60"/>
      <c r="Y291" s="60"/>
      <c r="Z291" s="60"/>
      <c r="AA291" s="60"/>
      <c r="AB291" s="60"/>
      <c r="AC291" s="60"/>
      <c r="AD291" s="60"/>
      <c r="AE291" s="60"/>
      <c r="AF291" s="60"/>
      <c r="AG291" s="60"/>
      <c r="AH291" s="60"/>
      <c r="AI291" s="60"/>
      <c r="AJ291" s="60"/>
      <c r="AK291" s="60"/>
      <c r="AL291" s="60"/>
      <c r="AM291" s="60"/>
      <c r="AN291" s="60"/>
      <c r="AO291" s="60"/>
      <c r="AP291" s="60"/>
      <c r="AQ291" s="60"/>
      <c r="AR291" s="60"/>
      <c r="AS291" s="60"/>
      <c r="AT291" s="60"/>
      <c r="AU291" s="61"/>
      <c r="AV291" s="61"/>
      <c r="AW291" s="61"/>
      <c r="AX291" s="61"/>
      <c r="AY291" s="61"/>
      <c r="AZ291" s="61"/>
      <c r="BA291" s="61"/>
      <c r="BB291" s="61"/>
      <c r="BC291" s="62"/>
      <c r="BD291" s="63"/>
      <c r="BE291" s="64"/>
      <c r="BF291" s="64"/>
      <c r="BG291" s="65"/>
      <c r="BH291" s="65"/>
      <c r="BI291" s="60"/>
      <c r="BJ291" s="60"/>
      <c r="BK291" s="60"/>
      <c r="BL291" s="60"/>
      <c r="BM291" s="60"/>
      <c r="BN291" s="60"/>
      <c r="BO291" s="60"/>
      <c r="BP291" s="60"/>
      <c r="BQ291" s="60"/>
      <c r="BR291" s="60"/>
      <c r="BS291" s="60"/>
      <c r="BT291" s="60"/>
      <c r="BU291" s="60"/>
      <c r="BV291" s="60"/>
      <c r="BW291" s="60"/>
      <c r="BX291" s="60"/>
      <c r="BY291" s="66"/>
      <c r="BZ291" s="66"/>
      <c r="CA291" s="66"/>
      <c r="CB291" s="66"/>
      <c r="CC291" s="66"/>
      <c r="CD291" s="66"/>
      <c r="CE291" s="66"/>
      <c r="CF291" s="66"/>
    </row>
    <row r="292" spans="1:84">
      <c r="A292" s="32">
        <v>39800</v>
      </c>
      <c r="B292" s="30" t="s">
        <v>658</v>
      </c>
      <c r="C292" s="95">
        <v>612478560.551301</v>
      </c>
      <c r="D292" s="90">
        <v>3.7695362691679024E-3</v>
      </c>
      <c r="E292" s="59"/>
      <c r="F292" s="60"/>
      <c r="G292" s="60"/>
      <c r="H292" s="60"/>
      <c r="I292" s="60"/>
      <c r="J292" s="60"/>
      <c r="K292" s="60"/>
      <c r="L292" s="60"/>
      <c r="M292" s="60"/>
      <c r="N292" s="60"/>
      <c r="O292" s="60"/>
      <c r="P292" s="60"/>
      <c r="Q292" s="60"/>
      <c r="R292" s="60"/>
      <c r="S292" s="60"/>
      <c r="T292" s="60"/>
      <c r="U292" s="60"/>
      <c r="V292" s="60"/>
      <c r="W292" s="60"/>
      <c r="X292" s="60"/>
      <c r="Y292" s="60"/>
      <c r="Z292" s="60"/>
      <c r="AA292" s="60"/>
      <c r="AB292" s="60"/>
      <c r="AC292" s="60"/>
      <c r="AD292" s="60"/>
      <c r="AE292" s="60"/>
      <c r="AF292" s="60"/>
      <c r="AG292" s="60"/>
      <c r="AH292" s="60"/>
      <c r="AI292" s="60"/>
      <c r="AJ292" s="60"/>
      <c r="AK292" s="60"/>
      <c r="AL292" s="60"/>
      <c r="AM292" s="60"/>
      <c r="AN292" s="60"/>
      <c r="AO292" s="60"/>
      <c r="AP292" s="60"/>
      <c r="AQ292" s="60"/>
      <c r="AR292" s="60"/>
      <c r="AS292" s="60"/>
      <c r="AT292" s="60"/>
      <c r="AU292" s="61"/>
      <c r="AV292" s="61"/>
      <c r="AW292" s="61"/>
      <c r="AX292" s="61"/>
      <c r="AY292" s="61"/>
      <c r="AZ292" s="61"/>
      <c r="BA292" s="61"/>
      <c r="BB292" s="61"/>
      <c r="BC292" s="62"/>
      <c r="BD292" s="63"/>
      <c r="BE292" s="64"/>
      <c r="BF292" s="64"/>
      <c r="BG292" s="65"/>
      <c r="BH292" s="65"/>
      <c r="BI292" s="60"/>
      <c r="BJ292" s="60"/>
      <c r="BK292" s="60"/>
      <c r="BL292" s="60"/>
      <c r="BM292" s="60"/>
      <c r="BN292" s="60"/>
      <c r="BO292" s="60"/>
      <c r="BP292" s="60"/>
      <c r="BQ292" s="60"/>
      <c r="BR292" s="60"/>
      <c r="BS292" s="60"/>
      <c r="BT292" s="60"/>
      <c r="BU292" s="60"/>
      <c r="BV292" s="60"/>
      <c r="BW292" s="60"/>
      <c r="BX292" s="60"/>
      <c r="BY292" s="66"/>
      <c r="BZ292" s="66"/>
      <c r="CA292" s="66"/>
      <c r="CB292" s="66"/>
      <c r="CC292" s="66"/>
      <c r="CD292" s="66"/>
      <c r="CE292" s="66"/>
      <c r="CF292" s="66"/>
    </row>
    <row r="293" spans="1:84">
      <c r="A293" s="32">
        <v>39805</v>
      </c>
      <c r="B293" s="30" t="s">
        <v>659</v>
      </c>
      <c r="C293" s="95">
        <v>65691757.420708999</v>
      </c>
      <c r="D293" s="90">
        <v>4.0430388609823196E-4</v>
      </c>
      <c r="E293" s="59"/>
      <c r="F293" s="60"/>
      <c r="G293" s="60"/>
      <c r="H293" s="60"/>
      <c r="I293" s="60"/>
      <c r="J293" s="60"/>
      <c r="K293" s="60"/>
      <c r="L293" s="60"/>
      <c r="M293" s="60"/>
      <c r="N293" s="60"/>
      <c r="O293" s="60"/>
      <c r="P293" s="60"/>
      <c r="Q293" s="60"/>
      <c r="R293" s="60"/>
      <c r="S293" s="60"/>
      <c r="T293" s="60"/>
      <c r="U293" s="60"/>
      <c r="V293" s="60"/>
      <c r="W293" s="60"/>
      <c r="X293" s="60"/>
      <c r="Y293" s="60"/>
      <c r="Z293" s="60"/>
      <c r="AA293" s="60"/>
      <c r="AB293" s="60"/>
      <c r="AC293" s="60"/>
      <c r="AD293" s="60"/>
      <c r="AE293" s="60"/>
      <c r="AF293" s="60"/>
      <c r="AG293" s="60"/>
      <c r="AH293" s="60"/>
      <c r="AI293" s="60"/>
      <c r="AJ293" s="60"/>
      <c r="AK293" s="60"/>
      <c r="AL293" s="60"/>
      <c r="AM293" s="60"/>
      <c r="AN293" s="60"/>
      <c r="AO293" s="60"/>
      <c r="AP293" s="60"/>
      <c r="AQ293" s="60"/>
      <c r="AR293" s="60"/>
      <c r="AS293" s="60"/>
      <c r="AT293" s="60"/>
      <c r="AU293" s="61"/>
      <c r="AV293" s="61"/>
      <c r="AW293" s="61"/>
      <c r="AX293" s="61"/>
      <c r="AY293" s="61"/>
      <c r="AZ293" s="61"/>
      <c r="BA293" s="61"/>
      <c r="BB293" s="61"/>
      <c r="BC293" s="62"/>
      <c r="BD293" s="63"/>
      <c r="BE293" s="64"/>
      <c r="BF293" s="64"/>
      <c r="BG293" s="65"/>
      <c r="BH293" s="65"/>
      <c r="BI293" s="60"/>
      <c r="BJ293" s="60"/>
      <c r="BK293" s="60"/>
      <c r="BL293" s="60"/>
      <c r="BM293" s="60"/>
      <c r="BN293" s="60"/>
      <c r="BO293" s="60"/>
      <c r="BP293" s="60"/>
      <c r="BQ293" s="60"/>
      <c r="BR293" s="60"/>
      <c r="BS293" s="60"/>
      <c r="BT293" s="60"/>
      <c r="BU293" s="60"/>
      <c r="BV293" s="60"/>
      <c r="BW293" s="60"/>
      <c r="BX293" s="60"/>
      <c r="BY293" s="66"/>
      <c r="BZ293" s="66"/>
      <c r="CA293" s="66"/>
      <c r="CB293" s="66"/>
      <c r="CC293" s="66"/>
      <c r="CD293" s="66"/>
      <c r="CE293" s="66"/>
      <c r="CF293" s="66"/>
    </row>
    <row r="294" spans="1:84">
      <c r="A294" s="32">
        <v>39900</v>
      </c>
      <c r="B294" s="30" t="s">
        <v>660</v>
      </c>
      <c r="C294" s="95">
        <v>303538836.69337702</v>
      </c>
      <c r="D294" s="90">
        <v>1.8681480915622676E-3</v>
      </c>
      <c r="E294" s="59"/>
      <c r="F294" s="60"/>
      <c r="G294" s="60"/>
      <c r="H294" s="60"/>
      <c r="I294" s="60"/>
      <c r="J294" s="60"/>
      <c r="K294" s="60"/>
      <c r="L294" s="60"/>
      <c r="M294" s="60"/>
      <c r="N294" s="60"/>
      <c r="O294" s="60"/>
      <c r="P294" s="60"/>
      <c r="Q294" s="60"/>
      <c r="R294" s="60"/>
      <c r="S294" s="60"/>
      <c r="T294" s="60"/>
      <c r="U294" s="60"/>
      <c r="V294" s="60"/>
      <c r="W294" s="60"/>
      <c r="X294" s="60"/>
      <c r="Y294" s="60"/>
      <c r="Z294" s="60"/>
      <c r="AA294" s="60"/>
      <c r="AB294" s="60"/>
      <c r="AC294" s="60"/>
      <c r="AD294" s="60"/>
      <c r="AE294" s="60"/>
      <c r="AF294" s="60"/>
      <c r="AG294" s="60"/>
      <c r="AH294" s="60"/>
      <c r="AI294" s="60"/>
      <c r="AJ294" s="60"/>
      <c r="AK294" s="60"/>
      <c r="AL294" s="60"/>
      <c r="AM294" s="60"/>
      <c r="AN294" s="60"/>
      <c r="AO294" s="60"/>
      <c r="AP294" s="60"/>
      <c r="AQ294" s="60"/>
      <c r="AR294" s="60"/>
      <c r="AS294" s="60"/>
      <c r="AT294" s="60"/>
      <c r="AU294" s="61"/>
      <c r="AV294" s="61"/>
      <c r="AW294" s="61"/>
      <c r="AX294" s="61"/>
      <c r="AY294" s="61"/>
      <c r="AZ294" s="61"/>
      <c r="BA294" s="61"/>
      <c r="BB294" s="61"/>
      <c r="BC294" s="62"/>
      <c r="BD294" s="63"/>
      <c r="BE294" s="64"/>
      <c r="BF294" s="64"/>
      <c r="BG294" s="65"/>
      <c r="BH294" s="65"/>
      <c r="BI294" s="60"/>
      <c r="BJ294" s="60"/>
      <c r="BK294" s="60"/>
      <c r="BL294" s="60"/>
      <c r="BM294" s="60"/>
      <c r="BN294" s="60"/>
      <c r="BO294" s="60"/>
      <c r="BP294" s="60"/>
      <c r="BQ294" s="60"/>
      <c r="BR294" s="60"/>
      <c r="BS294" s="60"/>
      <c r="BT294" s="60"/>
      <c r="BU294" s="60"/>
      <c r="BV294" s="60"/>
      <c r="BW294" s="60"/>
      <c r="BX294" s="60"/>
      <c r="BY294" s="66"/>
      <c r="BZ294" s="66"/>
      <c r="CA294" s="66"/>
      <c r="CB294" s="66"/>
      <c r="CC294" s="66"/>
      <c r="CD294" s="66"/>
      <c r="CE294" s="66"/>
      <c r="CF294" s="66"/>
    </row>
    <row r="295" spans="1:84">
      <c r="A295" s="32">
        <v>40000</v>
      </c>
      <c r="B295" s="30" t="s">
        <v>661</v>
      </c>
      <c r="C295" s="95">
        <v>370700417.53833097</v>
      </c>
      <c r="D295" s="90">
        <v>2.2814980946412747E-3</v>
      </c>
      <c r="E295" s="59"/>
      <c r="F295" s="60"/>
      <c r="G295" s="60"/>
      <c r="H295" s="60"/>
      <c r="I295" s="60"/>
      <c r="J295" s="60"/>
      <c r="K295" s="60"/>
      <c r="L295" s="60"/>
      <c r="M295" s="60"/>
      <c r="N295" s="60"/>
      <c r="O295" s="60"/>
      <c r="P295" s="60"/>
      <c r="Q295" s="60"/>
      <c r="R295" s="60"/>
      <c r="S295" s="60"/>
      <c r="T295" s="60"/>
      <c r="U295" s="60"/>
      <c r="V295" s="60"/>
      <c r="W295" s="60"/>
      <c r="X295" s="60"/>
      <c r="Y295" s="60"/>
      <c r="Z295" s="60"/>
      <c r="AA295" s="60"/>
      <c r="AB295" s="60"/>
      <c r="AC295" s="60"/>
      <c r="AD295" s="60"/>
      <c r="AE295" s="60"/>
      <c r="AF295" s="60"/>
      <c r="AG295" s="60"/>
      <c r="AH295" s="60"/>
      <c r="AI295" s="60"/>
      <c r="AJ295" s="60"/>
      <c r="AK295" s="60"/>
      <c r="AL295" s="60"/>
      <c r="AM295" s="60"/>
      <c r="AN295" s="60"/>
      <c r="AO295" s="60"/>
      <c r="AP295" s="60"/>
      <c r="AQ295" s="60"/>
      <c r="AR295" s="60"/>
      <c r="AS295" s="60"/>
      <c r="AT295" s="60"/>
      <c r="AU295" s="61"/>
      <c r="AV295" s="61"/>
      <c r="AW295" s="61"/>
      <c r="AX295" s="61"/>
      <c r="AY295" s="61"/>
      <c r="AZ295" s="61"/>
      <c r="BA295" s="61"/>
      <c r="BB295" s="61"/>
      <c r="BC295" s="62"/>
      <c r="BD295" s="63"/>
      <c r="BE295" s="64"/>
      <c r="BF295" s="64"/>
      <c r="BG295" s="65"/>
      <c r="BH295" s="65"/>
      <c r="BI295" s="60"/>
      <c r="BJ295" s="60"/>
      <c r="BK295" s="60"/>
      <c r="BL295" s="60"/>
      <c r="BM295" s="60"/>
      <c r="BN295" s="60"/>
      <c r="BO295" s="60"/>
      <c r="BP295" s="60"/>
      <c r="BQ295" s="60"/>
      <c r="BR295" s="60"/>
      <c r="BS295" s="60"/>
      <c r="BT295" s="60"/>
      <c r="BU295" s="60"/>
      <c r="BV295" s="60"/>
      <c r="BW295" s="60"/>
      <c r="BX295" s="60"/>
      <c r="BY295" s="66"/>
      <c r="BZ295" s="66"/>
      <c r="CA295" s="66"/>
      <c r="CB295" s="66"/>
      <c r="CC295" s="66"/>
      <c r="CD295" s="66"/>
      <c r="CE295" s="66"/>
      <c r="CF295" s="66"/>
    </row>
    <row r="296" spans="1:84">
      <c r="A296" s="32">
        <v>51000</v>
      </c>
      <c r="B296" s="30" t="s">
        <v>662</v>
      </c>
      <c r="C296" s="95">
        <v>4094358490.2716999</v>
      </c>
      <c r="D296" s="90">
        <v>2.5198976457498346E-2</v>
      </c>
      <c r="E296" s="59"/>
      <c r="F296" s="60"/>
      <c r="G296" s="60"/>
      <c r="H296" s="60"/>
      <c r="I296" s="60"/>
      <c r="J296" s="60"/>
      <c r="K296" s="60"/>
      <c r="L296" s="60"/>
      <c r="M296" s="60"/>
      <c r="N296" s="60"/>
      <c r="O296" s="60"/>
      <c r="P296" s="60"/>
      <c r="Q296" s="60"/>
      <c r="R296" s="60"/>
      <c r="S296" s="60"/>
      <c r="T296" s="60"/>
      <c r="U296" s="60"/>
      <c r="V296" s="60"/>
      <c r="W296" s="60"/>
      <c r="X296" s="60"/>
      <c r="Y296" s="60"/>
      <c r="Z296" s="60"/>
      <c r="AA296" s="60"/>
      <c r="AB296" s="60"/>
      <c r="AC296" s="60"/>
      <c r="AD296" s="60"/>
      <c r="AE296" s="60"/>
      <c r="AF296" s="60"/>
      <c r="AG296" s="60"/>
      <c r="AH296" s="60"/>
      <c r="AI296" s="60"/>
      <c r="AJ296" s="60"/>
      <c r="AK296" s="60"/>
      <c r="AL296" s="60"/>
      <c r="AM296" s="60"/>
      <c r="AN296" s="60"/>
      <c r="AO296" s="60"/>
      <c r="AP296" s="60"/>
      <c r="AQ296" s="60"/>
      <c r="AR296" s="60"/>
      <c r="AS296" s="60"/>
      <c r="AT296" s="60"/>
      <c r="AU296" s="61"/>
      <c r="AV296" s="61"/>
      <c r="AW296" s="61"/>
      <c r="AX296" s="61"/>
      <c r="AY296" s="61"/>
      <c r="AZ296" s="61"/>
      <c r="BA296" s="61"/>
      <c r="BB296" s="61"/>
      <c r="BC296" s="62"/>
      <c r="BD296" s="63"/>
      <c r="BE296" s="64"/>
      <c r="BF296" s="64"/>
      <c r="BG296" s="65"/>
      <c r="BH296" s="65"/>
      <c r="BI296" s="60"/>
      <c r="BJ296" s="60"/>
      <c r="BK296" s="60"/>
      <c r="BL296" s="60"/>
      <c r="BM296" s="60"/>
      <c r="BN296" s="60"/>
      <c r="BO296" s="60"/>
      <c r="BP296" s="60"/>
      <c r="BQ296" s="60"/>
      <c r="BR296" s="60"/>
      <c r="BS296" s="60"/>
      <c r="BT296" s="60"/>
      <c r="BU296" s="60"/>
      <c r="BV296" s="60"/>
      <c r="BW296" s="60"/>
      <c r="BX296" s="60"/>
      <c r="BY296" s="66"/>
      <c r="BZ296" s="66"/>
      <c r="CA296" s="66"/>
      <c r="CB296" s="66"/>
      <c r="CC296" s="66"/>
      <c r="CD296" s="66"/>
      <c r="CE296" s="66"/>
      <c r="CF296" s="66"/>
    </row>
    <row r="297" spans="1:84">
      <c r="A297" s="32">
        <v>51000.1</v>
      </c>
      <c r="B297" s="30" t="s">
        <v>663</v>
      </c>
      <c r="C297" s="95">
        <v>3460829.1812439999</v>
      </c>
      <c r="D297" s="90">
        <v>2.1299882086241954E-5</v>
      </c>
      <c r="E297" s="59"/>
      <c r="F297" s="60"/>
      <c r="G297" s="60"/>
      <c r="H297" s="60"/>
      <c r="I297" s="60"/>
      <c r="J297" s="60"/>
      <c r="K297" s="60"/>
      <c r="L297" s="60"/>
      <c r="M297" s="60"/>
      <c r="N297" s="60"/>
      <c r="O297" s="60"/>
      <c r="P297" s="60"/>
      <c r="Q297" s="60"/>
      <c r="R297" s="60"/>
      <c r="S297" s="60"/>
      <c r="T297" s="60"/>
      <c r="U297" s="60"/>
      <c r="V297" s="60"/>
      <c r="W297" s="60"/>
      <c r="X297" s="60"/>
      <c r="Y297" s="60"/>
      <c r="Z297" s="60"/>
      <c r="AA297" s="60"/>
      <c r="AB297" s="60"/>
      <c r="AC297" s="60"/>
      <c r="AD297" s="60"/>
      <c r="AE297" s="60"/>
      <c r="AF297" s="60"/>
      <c r="AG297" s="60"/>
      <c r="AH297" s="60"/>
      <c r="AI297" s="60"/>
      <c r="AJ297" s="60"/>
      <c r="AK297" s="60"/>
      <c r="AL297" s="60"/>
      <c r="AM297" s="60"/>
      <c r="AN297" s="60"/>
      <c r="AO297" s="60"/>
      <c r="AP297" s="60"/>
      <c r="AQ297" s="60"/>
      <c r="AR297" s="60"/>
      <c r="AS297" s="60"/>
      <c r="AT297" s="60"/>
      <c r="AU297" s="61"/>
      <c r="AV297" s="61"/>
      <c r="AW297" s="61"/>
      <c r="AX297" s="61"/>
      <c r="AY297" s="61"/>
      <c r="AZ297" s="61"/>
      <c r="BA297" s="61"/>
      <c r="BB297" s="61"/>
      <c r="BC297" s="62"/>
      <c r="BD297" s="63"/>
      <c r="BE297" s="64"/>
      <c r="BF297" s="64"/>
      <c r="BG297" s="65"/>
      <c r="BH297" s="65"/>
      <c r="BI297" s="60"/>
      <c r="BJ297" s="60"/>
      <c r="BK297" s="60"/>
      <c r="BL297" s="60"/>
      <c r="BM297" s="60"/>
      <c r="BN297" s="60"/>
      <c r="BO297" s="60"/>
      <c r="BP297" s="60"/>
      <c r="BQ297" s="60"/>
      <c r="BR297" s="60"/>
      <c r="BS297" s="60"/>
      <c r="BT297" s="60"/>
      <c r="BU297" s="60"/>
      <c r="BV297" s="60"/>
      <c r="BW297" s="60"/>
      <c r="BX297" s="60"/>
      <c r="BY297" s="66"/>
      <c r="BZ297" s="66"/>
      <c r="CA297" s="66"/>
      <c r="CB297" s="66"/>
      <c r="CC297" s="66"/>
      <c r="CD297" s="66"/>
      <c r="CE297" s="66"/>
      <c r="CF297" s="66"/>
    </row>
    <row r="298" spans="1:84">
      <c r="A298" s="32">
        <v>51000.2</v>
      </c>
      <c r="B298" s="30" t="s">
        <v>664</v>
      </c>
      <c r="C298" s="95">
        <v>105757340.19831</v>
      </c>
      <c r="D298" s="90">
        <v>6.5088993359934408E-4</v>
      </c>
      <c r="E298" s="59"/>
      <c r="F298" s="60"/>
      <c r="G298" s="60"/>
      <c r="H298" s="60"/>
      <c r="I298" s="60"/>
      <c r="J298" s="60"/>
      <c r="K298" s="60"/>
      <c r="L298" s="60"/>
      <c r="M298" s="60"/>
      <c r="N298" s="60"/>
      <c r="O298" s="60"/>
      <c r="P298" s="60"/>
      <c r="Q298" s="60"/>
      <c r="R298" s="60"/>
      <c r="S298" s="60"/>
      <c r="T298" s="60"/>
      <c r="U298" s="60"/>
      <c r="V298" s="60"/>
      <c r="W298" s="60"/>
      <c r="X298" s="60"/>
      <c r="Y298" s="60"/>
      <c r="Z298" s="60"/>
      <c r="AA298" s="60"/>
      <c r="AB298" s="60"/>
      <c r="AC298" s="60"/>
      <c r="AD298" s="60"/>
      <c r="AE298" s="60"/>
      <c r="AF298" s="60"/>
      <c r="AG298" s="60"/>
      <c r="AH298" s="60"/>
      <c r="AI298" s="60"/>
      <c r="AJ298" s="60"/>
      <c r="AK298" s="60"/>
      <c r="AL298" s="60"/>
      <c r="AM298" s="60"/>
      <c r="AN298" s="60"/>
      <c r="AO298" s="60"/>
      <c r="AP298" s="60"/>
      <c r="AQ298" s="60"/>
      <c r="AR298" s="60"/>
      <c r="AS298" s="60"/>
      <c r="AT298" s="60"/>
      <c r="AU298" s="61"/>
      <c r="AV298" s="61"/>
      <c r="AW298" s="61"/>
      <c r="AX298" s="61"/>
      <c r="AY298" s="61"/>
      <c r="AZ298" s="61"/>
      <c r="BA298" s="61"/>
      <c r="BB298" s="61"/>
      <c r="BC298" s="62"/>
      <c r="BD298" s="63"/>
      <c r="BE298" s="64"/>
      <c r="BF298" s="64"/>
      <c r="BG298" s="65"/>
      <c r="BH298" s="65"/>
      <c r="BI298" s="60"/>
      <c r="BJ298" s="60"/>
      <c r="BK298" s="60"/>
      <c r="BL298" s="60"/>
      <c r="BM298" s="60"/>
      <c r="BN298" s="60"/>
      <c r="BO298" s="60"/>
      <c r="BP298" s="60"/>
      <c r="BQ298" s="60"/>
      <c r="BR298" s="60"/>
      <c r="BS298" s="60"/>
      <c r="BT298" s="60"/>
      <c r="BU298" s="60"/>
      <c r="BV298" s="60"/>
      <c r="BW298" s="60"/>
      <c r="BX298" s="60"/>
      <c r="BY298" s="66"/>
      <c r="BZ298" s="66"/>
      <c r="CA298" s="66"/>
      <c r="CB298" s="66"/>
      <c r="CC298" s="66"/>
      <c r="CD298" s="66"/>
      <c r="CE298" s="66"/>
      <c r="CF298" s="66"/>
    </row>
    <row r="299" spans="1:84">
      <c r="A299" s="32">
        <v>60000</v>
      </c>
      <c r="B299" s="30" t="s">
        <v>665</v>
      </c>
      <c r="C299" s="95">
        <v>17582535.078163002</v>
      </c>
      <c r="D299" s="90">
        <v>1.0821277339307114E-4</v>
      </c>
      <c r="E299" s="59"/>
      <c r="F299" s="60"/>
      <c r="G299" s="60"/>
      <c r="H299" s="60"/>
      <c r="I299" s="60"/>
      <c r="J299" s="60"/>
      <c r="K299" s="60"/>
      <c r="L299" s="60"/>
      <c r="M299" s="60"/>
      <c r="N299" s="60"/>
      <c r="O299" s="60"/>
      <c r="P299" s="60"/>
      <c r="Q299" s="60"/>
      <c r="R299" s="60"/>
      <c r="S299" s="60"/>
      <c r="T299" s="60"/>
      <c r="U299" s="60"/>
      <c r="V299" s="60"/>
      <c r="W299" s="60"/>
      <c r="X299" s="60"/>
      <c r="Y299" s="60"/>
      <c r="Z299" s="60"/>
      <c r="AA299" s="60"/>
      <c r="AB299" s="60"/>
      <c r="AC299" s="60"/>
      <c r="AD299" s="60"/>
      <c r="AE299" s="60"/>
      <c r="AF299" s="60"/>
      <c r="AG299" s="60"/>
      <c r="AH299" s="60"/>
      <c r="AI299" s="60"/>
      <c r="AJ299" s="60"/>
      <c r="AK299" s="60"/>
      <c r="AL299" s="60"/>
      <c r="AM299" s="60"/>
      <c r="AN299" s="60"/>
      <c r="AO299" s="60"/>
      <c r="AP299" s="60"/>
      <c r="AQ299" s="60"/>
      <c r="AR299" s="60"/>
      <c r="AS299" s="60"/>
      <c r="AT299" s="60"/>
      <c r="AU299" s="61"/>
      <c r="AV299" s="61"/>
      <c r="AW299" s="61"/>
      <c r="AX299" s="61"/>
      <c r="AY299" s="61"/>
      <c r="AZ299" s="61"/>
      <c r="BA299" s="61"/>
      <c r="BB299" s="61"/>
      <c r="BC299" s="62"/>
      <c r="BD299" s="63"/>
      <c r="BE299" s="64"/>
      <c r="BF299" s="64"/>
      <c r="BG299" s="65"/>
      <c r="BH299" s="65"/>
      <c r="BI299" s="60"/>
      <c r="BJ299" s="60"/>
      <c r="BK299" s="60"/>
      <c r="BL299" s="60"/>
      <c r="BM299" s="60"/>
      <c r="BN299" s="60"/>
      <c r="BO299" s="60"/>
      <c r="BP299" s="60"/>
      <c r="BQ299" s="60"/>
      <c r="BR299" s="60"/>
      <c r="BS299" s="60"/>
      <c r="BT299" s="60"/>
      <c r="BU299" s="60"/>
      <c r="BV299" s="60"/>
      <c r="BW299" s="60"/>
      <c r="BX299" s="60"/>
      <c r="BY299" s="66"/>
      <c r="BZ299" s="66"/>
      <c r="CA299" s="66"/>
      <c r="CB299" s="66"/>
      <c r="CC299" s="66"/>
      <c r="CD299" s="66"/>
      <c r="CE299" s="66"/>
      <c r="CF299" s="66"/>
    </row>
    <row r="300" spans="1:84">
      <c r="A300" s="32">
        <v>90901</v>
      </c>
      <c r="B300" s="30" t="s">
        <v>666</v>
      </c>
      <c r="C300" s="95">
        <v>127162684.59619901</v>
      </c>
      <c r="D300" s="90">
        <v>7.8263041768950373E-4</v>
      </c>
      <c r="E300" s="59"/>
      <c r="F300" s="60"/>
      <c r="G300" s="60"/>
      <c r="H300" s="60"/>
      <c r="I300" s="60"/>
      <c r="J300" s="60"/>
      <c r="K300" s="60"/>
      <c r="L300" s="60"/>
      <c r="M300" s="60"/>
      <c r="N300" s="60"/>
      <c r="O300" s="60"/>
      <c r="P300" s="60"/>
      <c r="Q300" s="60"/>
      <c r="R300" s="60"/>
      <c r="S300" s="60"/>
      <c r="T300" s="60"/>
      <c r="U300" s="60"/>
      <c r="V300" s="60"/>
      <c r="W300" s="60"/>
      <c r="X300" s="60"/>
      <c r="Y300" s="60"/>
      <c r="Z300" s="60"/>
      <c r="AA300" s="60"/>
      <c r="AB300" s="60"/>
      <c r="AC300" s="60"/>
      <c r="AD300" s="60"/>
      <c r="AE300" s="60"/>
      <c r="AF300" s="60"/>
      <c r="AG300" s="60"/>
      <c r="AH300" s="60"/>
      <c r="AI300" s="60"/>
      <c r="AJ300" s="60"/>
      <c r="AK300" s="60"/>
      <c r="AL300" s="60"/>
      <c r="AM300" s="60"/>
      <c r="AN300" s="60"/>
      <c r="AO300" s="60"/>
      <c r="AP300" s="60"/>
      <c r="AQ300" s="60"/>
      <c r="AR300" s="60"/>
      <c r="AS300" s="60"/>
      <c r="AT300" s="60"/>
      <c r="AU300" s="61"/>
      <c r="AV300" s="61"/>
      <c r="AW300" s="61"/>
      <c r="AX300" s="61"/>
      <c r="AY300" s="61"/>
      <c r="AZ300" s="61"/>
      <c r="BA300" s="61"/>
      <c r="BB300" s="61"/>
      <c r="BC300" s="62"/>
      <c r="BD300" s="63"/>
      <c r="BE300" s="64"/>
      <c r="BF300" s="64"/>
      <c r="BG300" s="65"/>
      <c r="BH300" s="65"/>
      <c r="BI300" s="60"/>
      <c r="BJ300" s="60"/>
      <c r="BK300" s="60"/>
      <c r="BL300" s="60"/>
      <c r="BM300" s="60"/>
      <c r="BN300" s="60"/>
      <c r="BO300" s="60"/>
      <c r="BP300" s="60"/>
      <c r="BQ300" s="60"/>
      <c r="BR300" s="60"/>
      <c r="BS300" s="60"/>
      <c r="BT300" s="60"/>
      <c r="BU300" s="60"/>
      <c r="BV300" s="60"/>
      <c r="BW300" s="60"/>
      <c r="BX300" s="60"/>
      <c r="BY300" s="66"/>
      <c r="BZ300" s="66"/>
      <c r="CA300" s="66"/>
      <c r="CB300" s="66"/>
      <c r="CC300" s="66"/>
      <c r="CD300" s="66"/>
      <c r="CE300" s="66"/>
      <c r="CF300" s="66"/>
    </row>
    <row r="301" spans="1:84">
      <c r="A301" s="32">
        <v>91041</v>
      </c>
      <c r="B301" s="30" t="s">
        <v>667</v>
      </c>
      <c r="C301" s="95">
        <v>25134611.78712</v>
      </c>
      <c r="D301" s="90">
        <v>1.5469248532997104E-4</v>
      </c>
      <c r="E301" s="59"/>
      <c r="F301" s="60"/>
      <c r="G301" s="60"/>
      <c r="H301" s="60"/>
      <c r="I301" s="60"/>
      <c r="J301" s="60"/>
      <c r="K301" s="60"/>
      <c r="L301" s="60"/>
      <c r="M301" s="60"/>
      <c r="N301" s="60"/>
      <c r="O301" s="60"/>
      <c r="P301" s="60"/>
      <c r="Q301" s="60"/>
      <c r="R301" s="60"/>
      <c r="S301" s="60"/>
      <c r="T301" s="60"/>
      <c r="U301" s="60"/>
      <c r="V301" s="60"/>
      <c r="W301" s="60"/>
      <c r="X301" s="60"/>
      <c r="Y301" s="60"/>
      <c r="Z301" s="60"/>
      <c r="AA301" s="60"/>
      <c r="AB301" s="60"/>
      <c r="AC301" s="60"/>
      <c r="AD301" s="60"/>
      <c r="AE301" s="60"/>
      <c r="AF301" s="60"/>
      <c r="AG301" s="60"/>
      <c r="AH301" s="60"/>
      <c r="AI301" s="60"/>
      <c r="AJ301" s="60"/>
      <c r="AK301" s="60"/>
      <c r="AL301" s="60"/>
      <c r="AM301" s="60"/>
      <c r="AN301" s="60"/>
      <c r="AO301" s="60"/>
      <c r="AP301" s="60"/>
      <c r="AQ301" s="60"/>
      <c r="AR301" s="60"/>
      <c r="AS301" s="60"/>
      <c r="AT301" s="60"/>
      <c r="AU301" s="61"/>
      <c r="AV301" s="61"/>
      <c r="AW301" s="61"/>
      <c r="AX301" s="61"/>
      <c r="AY301" s="61"/>
      <c r="AZ301" s="61"/>
      <c r="BA301" s="61"/>
      <c r="BB301" s="61"/>
      <c r="BC301" s="62"/>
      <c r="BD301" s="63"/>
      <c r="BE301" s="64"/>
      <c r="BF301" s="64"/>
      <c r="BG301" s="65"/>
      <c r="BH301" s="65"/>
      <c r="BI301" s="60"/>
      <c r="BJ301" s="60"/>
      <c r="BK301" s="60"/>
      <c r="BL301" s="60"/>
      <c r="BM301" s="60"/>
      <c r="BN301" s="60"/>
      <c r="BO301" s="60"/>
      <c r="BP301" s="60"/>
      <c r="BQ301" s="60"/>
      <c r="BR301" s="60"/>
      <c r="BS301" s="60"/>
      <c r="BT301" s="60"/>
      <c r="BU301" s="60"/>
      <c r="BV301" s="60"/>
      <c r="BW301" s="60"/>
      <c r="BX301" s="60"/>
      <c r="BY301" s="66"/>
      <c r="BZ301" s="66"/>
      <c r="CA301" s="66"/>
      <c r="CB301" s="66"/>
      <c r="CC301" s="66"/>
      <c r="CD301" s="66"/>
      <c r="CE301" s="66"/>
      <c r="CF301" s="66"/>
    </row>
    <row r="302" spans="1:84">
      <c r="A302" s="32">
        <v>91111</v>
      </c>
      <c r="B302" s="30" t="s">
        <v>668</v>
      </c>
      <c r="C302" s="95">
        <v>12767952.154662</v>
      </c>
      <c r="D302" s="90">
        <v>7.8581132189634563E-5</v>
      </c>
      <c r="E302" s="59"/>
      <c r="F302" s="60"/>
      <c r="G302" s="60"/>
      <c r="H302" s="60"/>
      <c r="I302" s="60"/>
      <c r="J302" s="60"/>
      <c r="K302" s="60"/>
      <c r="L302" s="60"/>
      <c r="M302" s="60"/>
      <c r="N302" s="60"/>
      <c r="O302" s="60"/>
      <c r="P302" s="60"/>
      <c r="Q302" s="60"/>
      <c r="R302" s="60"/>
      <c r="S302" s="60"/>
      <c r="T302" s="60"/>
      <c r="U302" s="60"/>
      <c r="V302" s="60"/>
      <c r="W302" s="60"/>
      <c r="X302" s="60"/>
      <c r="Y302" s="60"/>
      <c r="Z302" s="60"/>
      <c r="AA302" s="60"/>
      <c r="AB302" s="60"/>
      <c r="AC302" s="60"/>
      <c r="AD302" s="60"/>
      <c r="AE302" s="60"/>
      <c r="AF302" s="60"/>
      <c r="AG302" s="60"/>
      <c r="AH302" s="60"/>
      <c r="AI302" s="60"/>
      <c r="AJ302" s="60"/>
      <c r="AK302" s="60"/>
      <c r="AL302" s="60"/>
      <c r="AM302" s="60"/>
      <c r="AN302" s="60"/>
      <c r="AO302" s="60"/>
      <c r="AP302" s="60"/>
      <c r="AQ302" s="60"/>
      <c r="AR302" s="60"/>
      <c r="AS302" s="60"/>
      <c r="AT302" s="60"/>
      <c r="AU302" s="61"/>
      <c r="AV302" s="61"/>
      <c r="AW302" s="61"/>
      <c r="AX302" s="61"/>
      <c r="AY302" s="61"/>
      <c r="AZ302" s="61"/>
      <c r="BA302" s="61"/>
      <c r="BB302" s="61"/>
      <c r="BC302" s="62"/>
      <c r="BD302" s="63"/>
      <c r="BE302" s="64"/>
      <c r="BF302" s="64"/>
      <c r="BG302" s="65"/>
      <c r="BH302" s="65"/>
      <c r="BI302" s="60"/>
      <c r="BJ302" s="60"/>
      <c r="BK302" s="60"/>
      <c r="BL302" s="60"/>
      <c r="BM302" s="60"/>
      <c r="BN302" s="60"/>
      <c r="BO302" s="60"/>
      <c r="BP302" s="60"/>
      <c r="BQ302" s="60"/>
      <c r="BR302" s="60"/>
      <c r="BS302" s="60"/>
      <c r="BT302" s="60"/>
      <c r="BU302" s="60"/>
      <c r="BV302" s="60"/>
      <c r="BW302" s="60"/>
      <c r="BX302" s="60"/>
      <c r="BY302" s="66"/>
      <c r="BZ302" s="66"/>
      <c r="CA302" s="66"/>
      <c r="CB302" s="66"/>
      <c r="CC302" s="66"/>
      <c r="CD302" s="66"/>
      <c r="CE302" s="66"/>
      <c r="CF302" s="66"/>
    </row>
    <row r="303" spans="1:84">
      <c r="A303" s="32">
        <v>91151</v>
      </c>
      <c r="B303" s="30" t="s">
        <v>669</v>
      </c>
      <c r="C303" s="95">
        <v>35519852.525027998</v>
      </c>
      <c r="D303" s="90">
        <v>2.1860907628843161E-4</v>
      </c>
      <c r="E303" s="59"/>
      <c r="F303" s="60"/>
      <c r="G303" s="60"/>
      <c r="H303" s="60"/>
      <c r="I303" s="60"/>
      <c r="J303" s="60"/>
      <c r="K303" s="60"/>
      <c r="L303" s="60"/>
      <c r="M303" s="60"/>
      <c r="N303" s="60"/>
      <c r="O303" s="60"/>
      <c r="P303" s="60"/>
      <c r="Q303" s="60"/>
      <c r="R303" s="60"/>
      <c r="S303" s="60"/>
      <c r="T303" s="60"/>
      <c r="U303" s="60"/>
      <c r="V303" s="60"/>
      <c r="W303" s="60"/>
      <c r="X303" s="60"/>
      <c r="Y303" s="60"/>
      <c r="Z303" s="60"/>
      <c r="AA303" s="60"/>
      <c r="AB303" s="60"/>
      <c r="AC303" s="60"/>
      <c r="AD303" s="60"/>
      <c r="AE303" s="60"/>
      <c r="AF303" s="60"/>
      <c r="AG303" s="60"/>
      <c r="AH303" s="60"/>
      <c r="AI303" s="60"/>
      <c r="AJ303" s="60"/>
      <c r="AK303" s="60"/>
      <c r="AL303" s="60"/>
      <c r="AM303" s="60"/>
      <c r="AN303" s="60"/>
      <c r="AO303" s="60"/>
      <c r="AP303" s="60"/>
      <c r="AQ303" s="60"/>
      <c r="AR303" s="60"/>
      <c r="AS303" s="60"/>
      <c r="AT303" s="60"/>
      <c r="AU303" s="61"/>
      <c r="AV303" s="61"/>
      <c r="AW303" s="61"/>
      <c r="AX303" s="61"/>
      <c r="AY303" s="61"/>
      <c r="AZ303" s="61"/>
      <c r="BA303" s="61"/>
      <c r="BB303" s="61"/>
      <c r="BC303" s="62"/>
      <c r="BD303" s="63"/>
      <c r="BE303" s="64"/>
      <c r="BF303" s="64"/>
      <c r="BG303" s="65"/>
      <c r="BH303" s="65"/>
      <c r="BI303" s="60"/>
      <c r="BJ303" s="60"/>
      <c r="BK303" s="60"/>
      <c r="BL303" s="60"/>
      <c r="BM303" s="60"/>
      <c r="BN303" s="60"/>
      <c r="BO303" s="60"/>
      <c r="BP303" s="60"/>
      <c r="BQ303" s="60"/>
      <c r="BR303" s="60"/>
      <c r="BS303" s="60"/>
      <c r="BT303" s="60"/>
      <c r="BU303" s="60"/>
      <c r="BV303" s="60"/>
      <c r="BW303" s="60"/>
      <c r="BX303" s="60"/>
      <c r="BY303" s="66"/>
      <c r="BZ303" s="66"/>
      <c r="CA303" s="66"/>
      <c r="CB303" s="66"/>
      <c r="CC303" s="66"/>
      <c r="CD303" s="66"/>
      <c r="CE303" s="66"/>
      <c r="CF303" s="66"/>
    </row>
    <row r="304" spans="1:84">
      <c r="A304" s="32">
        <v>98101</v>
      </c>
      <c r="B304" s="30" t="s">
        <v>670</v>
      </c>
      <c r="C304" s="95">
        <v>158400550.93388301</v>
      </c>
      <c r="D304" s="90">
        <v>9.7488575153388914E-4</v>
      </c>
      <c r="E304" s="59"/>
      <c r="F304" s="60"/>
      <c r="G304" s="60"/>
      <c r="H304" s="60"/>
      <c r="I304" s="60"/>
      <c r="J304" s="60"/>
      <c r="K304" s="60"/>
      <c r="L304" s="60"/>
      <c r="M304" s="60"/>
      <c r="N304" s="60"/>
      <c r="O304" s="60"/>
      <c r="P304" s="60"/>
      <c r="Q304" s="60"/>
      <c r="R304" s="60"/>
      <c r="S304" s="60"/>
      <c r="T304" s="60"/>
      <c r="U304" s="60"/>
      <c r="V304" s="60"/>
      <c r="W304" s="60"/>
      <c r="X304" s="60"/>
      <c r="Y304" s="60"/>
      <c r="Z304" s="60"/>
      <c r="AA304" s="60"/>
      <c r="AB304" s="60"/>
      <c r="AC304" s="60"/>
      <c r="AD304" s="60"/>
      <c r="AE304" s="60"/>
      <c r="AF304" s="60"/>
      <c r="AG304" s="60"/>
      <c r="AH304" s="60"/>
      <c r="AI304" s="60"/>
      <c r="AJ304" s="60"/>
      <c r="AK304" s="60"/>
      <c r="AL304" s="60"/>
      <c r="AM304" s="60"/>
      <c r="AN304" s="60"/>
      <c r="AO304" s="60"/>
      <c r="AP304" s="60"/>
      <c r="AQ304" s="60"/>
      <c r="AR304" s="60"/>
      <c r="AS304" s="60"/>
      <c r="AT304" s="60"/>
      <c r="AU304" s="61"/>
      <c r="AV304" s="61"/>
      <c r="AW304" s="61"/>
      <c r="AX304" s="61"/>
      <c r="AY304" s="61"/>
      <c r="AZ304" s="61"/>
      <c r="BA304" s="61"/>
      <c r="BB304" s="61"/>
      <c r="BC304" s="62"/>
      <c r="BD304" s="63"/>
      <c r="BE304" s="64"/>
      <c r="BF304" s="64"/>
      <c r="BG304" s="65"/>
      <c r="BH304" s="65"/>
      <c r="BI304" s="60"/>
      <c r="BJ304" s="60"/>
      <c r="BK304" s="60"/>
      <c r="BL304" s="60"/>
      <c r="BM304" s="60"/>
      <c r="BN304" s="60"/>
      <c r="BO304" s="60"/>
      <c r="BP304" s="60"/>
      <c r="BQ304" s="60"/>
      <c r="BR304" s="60"/>
      <c r="BS304" s="60"/>
      <c r="BT304" s="60"/>
      <c r="BU304" s="60"/>
      <c r="BV304" s="60"/>
      <c r="BW304" s="60"/>
      <c r="BX304" s="60"/>
      <c r="BY304" s="66"/>
      <c r="BZ304" s="66"/>
      <c r="CA304" s="66"/>
      <c r="CB304" s="66"/>
      <c r="CC304" s="66"/>
      <c r="CD304" s="66"/>
      <c r="CE304" s="66"/>
      <c r="CF304" s="66"/>
    </row>
    <row r="305" spans="1:84">
      <c r="A305" s="32">
        <v>98103</v>
      </c>
      <c r="B305" s="30" t="s">
        <v>671</v>
      </c>
      <c r="C305" s="95">
        <v>29019518.330081001</v>
      </c>
      <c r="D305" s="90">
        <v>1.7860237713555137E-4</v>
      </c>
      <c r="E305" s="59"/>
      <c r="F305" s="60"/>
      <c r="G305" s="60"/>
      <c r="H305" s="60"/>
      <c r="I305" s="60"/>
      <c r="J305" s="60"/>
      <c r="K305" s="60"/>
      <c r="L305" s="60"/>
      <c r="M305" s="60"/>
      <c r="N305" s="60"/>
      <c r="O305" s="60"/>
      <c r="P305" s="60"/>
      <c r="Q305" s="60"/>
      <c r="R305" s="60"/>
      <c r="S305" s="60"/>
      <c r="T305" s="60"/>
      <c r="U305" s="60"/>
      <c r="V305" s="60"/>
      <c r="W305" s="60"/>
      <c r="X305" s="60"/>
      <c r="Y305" s="60"/>
      <c r="Z305" s="60"/>
      <c r="AA305" s="60"/>
      <c r="AB305" s="60"/>
      <c r="AC305" s="60"/>
      <c r="AD305" s="60"/>
      <c r="AE305" s="60"/>
      <c r="AF305" s="60"/>
      <c r="AG305" s="60"/>
      <c r="AH305" s="60"/>
      <c r="AI305" s="60"/>
      <c r="AJ305" s="60"/>
      <c r="AK305" s="60"/>
      <c r="AL305" s="60"/>
      <c r="AM305" s="60"/>
      <c r="AN305" s="60"/>
      <c r="AO305" s="60"/>
      <c r="AP305" s="60"/>
      <c r="AQ305" s="60"/>
      <c r="AR305" s="60"/>
      <c r="AS305" s="60"/>
      <c r="AT305" s="60"/>
      <c r="AU305" s="61"/>
      <c r="AV305" s="61"/>
      <c r="AW305" s="61"/>
      <c r="AX305" s="61"/>
      <c r="AY305" s="61"/>
      <c r="AZ305" s="61"/>
      <c r="BA305" s="61"/>
      <c r="BB305" s="61"/>
      <c r="BC305" s="62"/>
      <c r="BD305" s="63"/>
      <c r="BE305" s="64"/>
      <c r="BF305" s="64"/>
      <c r="BG305" s="65"/>
      <c r="BH305" s="65"/>
      <c r="BI305" s="60"/>
      <c r="BJ305" s="60"/>
      <c r="BK305" s="60"/>
      <c r="BL305" s="60"/>
      <c r="BM305" s="60"/>
      <c r="BN305" s="60"/>
      <c r="BO305" s="60"/>
      <c r="BP305" s="60"/>
      <c r="BQ305" s="60"/>
      <c r="BR305" s="60"/>
      <c r="BS305" s="60"/>
      <c r="BT305" s="60"/>
      <c r="BU305" s="60"/>
      <c r="BV305" s="60"/>
      <c r="BW305" s="60"/>
      <c r="BX305" s="60"/>
      <c r="BY305" s="66"/>
      <c r="BZ305" s="66"/>
      <c r="CA305" s="66"/>
      <c r="CB305" s="66"/>
      <c r="CC305" s="66"/>
      <c r="CD305" s="66"/>
      <c r="CE305" s="66"/>
      <c r="CF305" s="66"/>
    </row>
    <row r="306" spans="1:84">
      <c r="A306" s="32">
        <v>98111</v>
      </c>
      <c r="B306" s="30" t="s">
        <v>672</v>
      </c>
      <c r="C306" s="95">
        <v>59777419.129883997</v>
      </c>
      <c r="D306" s="90">
        <v>3.6790373410707346E-4</v>
      </c>
      <c r="E306" s="59"/>
      <c r="F306" s="60"/>
      <c r="G306" s="60"/>
      <c r="H306" s="60"/>
      <c r="I306" s="60"/>
      <c r="J306" s="60"/>
      <c r="K306" s="60"/>
      <c r="L306" s="60"/>
      <c r="M306" s="60"/>
      <c r="N306" s="60"/>
      <c r="O306" s="60"/>
      <c r="P306" s="60"/>
      <c r="Q306" s="60"/>
      <c r="R306" s="60"/>
      <c r="S306" s="60"/>
      <c r="T306" s="60"/>
      <c r="U306" s="60"/>
      <c r="V306" s="60"/>
      <c r="W306" s="60"/>
      <c r="X306" s="60"/>
      <c r="Y306" s="60"/>
      <c r="Z306" s="60"/>
      <c r="AA306" s="60"/>
      <c r="AB306" s="60"/>
      <c r="AC306" s="60"/>
      <c r="AD306" s="60"/>
      <c r="AE306" s="60"/>
      <c r="AF306" s="60"/>
      <c r="AG306" s="60"/>
      <c r="AH306" s="60"/>
      <c r="AI306" s="60"/>
      <c r="AJ306" s="60"/>
      <c r="AK306" s="60"/>
      <c r="AL306" s="60"/>
      <c r="AM306" s="60"/>
      <c r="AN306" s="60"/>
      <c r="AO306" s="60"/>
      <c r="AP306" s="60"/>
      <c r="AQ306" s="60"/>
      <c r="AR306" s="60"/>
      <c r="AS306" s="60"/>
      <c r="AT306" s="60"/>
      <c r="AU306" s="61"/>
      <c r="AV306" s="61"/>
      <c r="AW306" s="61"/>
      <c r="AX306" s="61"/>
      <c r="AY306" s="61"/>
      <c r="AZ306" s="61"/>
      <c r="BA306" s="61"/>
      <c r="BB306" s="61"/>
      <c r="BC306" s="62"/>
      <c r="BD306" s="63"/>
      <c r="BE306" s="64"/>
      <c r="BF306" s="64"/>
      <c r="BG306" s="65"/>
      <c r="BH306" s="65"/>
      <c r="BI306" s="60"/>
      <c r="BJ306" s="60"/>
      <c r="BK306" s="60"/>
      <c r="BL306" s="60"/>
      <c r="BM306" s="60"/>
      <c r="BN306" s="60"/>
      <c r="BO306" s="60"/>
      <c r="BP306" s="60"/>
      <c r="BQ306" s="60"/>
      <c r="BR306" s="60"/>
      <c r="BS306" s="60"/>
      <c r="BT306" s="60"/>
      <c r="BU306" s="60"/>
      <c r="BV306" s="60"/>
      <c r="BW306" s="60"/>
      <c r="BX306" s="60"/>
      <c r="BY306" s="66"/>
      <c r="BZ306" s="66"/>
      <c r="CA306" s="66"/>
      <c r="CB306" s="66"/>
      <c r="CC306" s="66"/>
      <c r="CD306" s="66"/>
      <c r="CE306" s="66"/>
      <c r="CF306" s="66"/>
    </row>
    <row r="307" spans="1:84">
      <c r="A307" s="32">
        <v>98131</v>
      </c>
      <c r="B307" s="30" t="s">
        <v>673</v>
      </c>
      <c r="C307" s="95">
        <v>12795843.089337001</v>
      </c>
      <c r="D307" s="90">
        <v>7.8752788630545356E-5</v>
      </c>
      <c r="E307" s="59"/>
      <c r="F307" s="60"/>
      <c r="G307" s="60"/>
      <c r="H307" s="60"/>
      <c r="I307" s="60"/>
      <c r="J307" s="60"/>
      <c r="K307" s="60"/>
      <c r="L307" s="60"/>
      <c r="M307" s="60"/>
      <c r="N307" s="60"/>
      <c r="O307" s="60"/>
      <c r="P307" s="60"/>
      <c r="Q307" s="60"/>
      <c r="R307" s="60"/>
      <c r="S307" s="60"/>
      <c r="T307" s="60"/>
      <c r="U307" s="60"/>
      <c r="V307" s="60"/>
      <c r="W307" s="60"/>
      <c r="X307" s="60"/>
      <c r="Y307" s="60"/>
      <c r="Z307" s="60"/>
      <c r="AA307" s="60"/>
      <c r="AB307" s="60"/>
      <c r="AC307" s="60"/>
      <c r="AD307" s="60"/>
      <c r="AE307" s="60"/>
      <c r="AF307" s="60"/>
      <c r="AG307" s="60"/>
      <c r="AH307" s="60"/>
      <c r="AI307" s="60"/>
      <c r="AJ307" s="60"/>
      <c r="AK307" s="60"/>
      <c r="AL307" s="60"/>
      <c r="AM307" s="60"/>
      <c r="AN307" s="60"/>
      <c r="AO307" s="60"/>
      <c r="AP307" s="60"/>
      <c r="AQ307" s="60"/>
      <c r="AR307" s="60"/>
      <c r="AS307" s="60"/>
      <c r="AT307" s="60"/>
      <c r="AU307" s="61"/>
      <c r="AV307" s="61"/>
      <c r="AW307" s="61"/>
      <c r="AX307" s="61"/>
      <c r="AY307" s="61"/>
      <c r="AZ307" s="61"/>
      <c r="BA307" s="61"/>
      <c r="BB307" s="61"/>
      <c r="BC307" s="62"/>
      <c r="BD307" s="63"/>
      <c r="BE307" s="64"/>
      <c r="BF307" s="64"/>
      <c r="BG307" s="65"/>
      <c r="BH307" s="65"/>
      <c r="BI307" s="60"/>
      <c r="BJ307" s="60"/>
      <c r="BK307" s="60"/>
      <c r="BL307" s="60"/>
      <c r="BM307" s="60"/>
      <c r="BN307" s="60"/>
      <c r="BO307" s="60"/>
      <c r="BP307" s="60"/>
      <c r="BQ307" s="60"/>
      <c r="BR307" s="60"/>
      <c r="BS307" s="60"/>
      <c r="BT307" s="60"/>
      <c r="BU307" s="60"/>
      <c r="BV307" s="60"/>
      <c r="BW307" s="60"/>
      <c r="BX307" s="60"/>
      <c r="BY307" s="66"/>
      <c r="BZ307" s="66"/>
      <c r="CA307" s="66"/>
      <c r="CB307" s="66"/>
      <c r="CC307" s="66"/>
      <c r="CD307" s="66"/>
      <c r="CE307" s="66"/>
      <c r="CF307" s="66"/>
    </row>
    <row r="308" spans="1:84">
      <c r="A308" s="32">
        <v>99401</v>
      </c>
      <c r="B308" s="30" t="s">
        <v>674</v>
      </c>
      <c r="C308" s="95">
        <v>48325679.879818</v>
      </c>
      <c r="D308" s="90">
        <v>2.9742331368334222E-4</v>
      </c>
      <c r="E308" s="59"/>
      <c r="F308" s="60"/>
      <c r="G308" s="60"/>
      <c r="H308" s="60"/>
      <c r="I308" s="60"/>
      <c r="J308" s="60"/>
      <c r="K308" s="60"/>
      <c r="L308" s="60"/>
      <c r="M308" s="60"/>
      <c r="N308" s="60"/>
      <c r="O308" s="60"/>
      <c r="P308" s="60"/>
      <c r="Q308" s="60"/>
      <c r="R308" s="60"/>
      <c r="S308" s="60"/>
      <c r="T308" s="60"/>
      <c r="U308" s="60"/>
      <c r="V308" s="60"/>
      <c r="W308" s="60"/>
      <c r="X308" s="60"/>
      <c r="Y308" s="60"/>
      <c r="Z308" s="60"/>
      <c r="AA308" s="60"/>
      <c r="AB308" s="60"/>
      <c r="AC308" s="60"/>
      <c r="AD308" s="60"/>
      <c r="AE308" s="60"/>
      <c r="AF308" s="60"/>
      <c r="AG308" s="60"/>
      <c r="AH308" s="60"/>
      <c r="AI308" s="60"/>
      <c r="AJ308" s="60"/>
      <c r="AK308" s="60"/>
      <c r="AL308" s="60"/>
      <c r="AM308" s="60"/>
      <c r="AN308" s="60"/>
      <c r="AO308" s="60"/>
      <c r="AP308" s="60"/>
      <c r="AQ308" s="60"/>
      <c r="AR308" s="60"/>
      <c r="AS308" s="60"/>
      <c r="AT308" s="60"/>
      <c r="AU308" s="61"/>
      <c r="AV308" s="61"/>
      <c r="AW308" s="61"/>
      <c r="AX308" s="61"/>
      <c r="AY308" s="61"/>
      <c r="AZ308" s="61"/>
      <c r="BA308" s="61"/>
      <c r="BB308" s="61"/>
      <c r="BC308" s="62"/>
      <c r="BD308" s="63"/>
      <c r="BE308" s="64"/>
      <c r="BF308" s="64"/>
      <c r="BG308" s="65"/>
      <c r="BH308" s="65"/>
      <c r="BI308" s="60"/>
      <c r="BJ308" s="60"/>
      <c r="BK308" s="60"/>
      <c r="BL308" s="60"/>
      <c r="BM308" s="60"/>
      <c r="BN308" s="60"/>
      <c r="BO308" s="60"/>
      <c r="BP308" s="60"/>
      <c r="BQ308" s="60"/>
      <c r="BR308" s="60"/>
      <c r="BS308" s="60"/>
      <c r="BT308" s="60"/>
      <c r="BU308" s="60"/>
      <c r="BV308" s="60"/>
      <c r="BW308" s="60"/>
      <c r="BX308" s="60"/>
      <c r="BY308" s="66"/>
      <c r="BZ308" s="66"/>
      <c r="CA308" s="66"/>
      <c r="CB308" s="66"/>
      <c r="CC308" s="66"/>
      <c r="CD308" s="66"/>
      <c r="CE308" s="66"/>
      <c r="CF308" s="66"/>
    </row>
    <row r="309" spans="1:84">
      <c r="A309" s="32">
        <v>99521</v>
      </c>
      <c r="B309" s="30" t="s">
        <v>675</v>
      </c>
      <c r="C309" s="95">
        <v>27116003.366269998</v>
      </c>
      <c r="D309" s="90">
        <v>1.6688707939756893E-4</v>
      </c>
      <c r="E309" s="59"/>
      <c r="F309" s="60"/>
      <c r="G309" s="60"/>
      <c r="H309" s="60"/>
      <c r="I309" s="60"/>
      <c r="J309" s="60"/>
      <c r="K309" s="60"/>
      <c r="L309" s="60"/>
      <c r="M309" s="60"/>
      <c r="N309" s="60"/>
      <c r="O309" s="60"/>
      <c r="P309" s="60"/>
      <c r="Q309" s="60"/>
      <c r="R309" s="60"/>
      <c r="S309" s="60"/>
      <c r="T309" s="60"/>
      <c r="U309" s="60"/>
      <c r="V309" s="60"/>
      <c r="W309" s="60"/>
      <c r="X309" s="60"/>
      <c r="Y309" s="60"/>
      <c r="Z309" s="60"/>
      <c r="AA309" s="60"/>
      <c r="AB309" s="60"/>
      <c r="AC309" s="60"/>
      <c r="AD309" s="60"/>
      <c r="AE309" s="60"/>
      <c r="AF309" s="60"/>
      <c r="AG309" s="60"/>
      <c r="AH309" s="60"/>
      <c r="AI309" s="60"/>
      <c r="AJ309" s="60"/>
      <c r="AK309" s="60"/>
      <c r="AL309" s="60"/>
      <c r="AM309" s="60"/>
      <c r="AN309" s="60"/>
      <c r="AO309" s="60"/>
      <c r="AP309" s="60"/>
      <c r="AQ309" s="60"/>
      <c r="AR309" s="60"/>
      <c r="AS309" s="60"/>
      <c r="AT309" s="60"/>
      <c r="AU309" s="61"/>
      <c r="AV309" s="61"/>
      <c r="AW309" s="61"/>
      <c r="AX309" s="61"/>
      <c r="AY309" s="61"/>
      <c r="AZ309" s="61"/>
      <c r="BA309" s="61"/>
      <c r="BB309" s="61"/>
      <c r="BC309" s="62"/>
      <c r="BD309" s="63"/>
      <c r="BE309" s="64"/>
      <c r="BF309" s="64"/>
      <c r="BG309" s="65"/>
      <c r="BH309" s="65"/>
      <c r="BI309" s="60"/>
      <c r="BJ309" s="60"/>
      <c r="BK309" s="60"/>
      <c r="BL309" s="60"/>
      <c r="BM309" s="60"/>
      <c r="BN309" s="60"/>
      <c r="BO309" s="60"/>
      <c r="BP309" s="60"/>
      <c r="BQ309" s="60"/>
      <c r="BR309" s="60"/>
      <c r="BS309" s="60"/>
      <c r="BT309" s="60"/>
      <c r="BU309" s="60"/>
      <c r="BV309" s="60"/>
      <c r="BW309" s="60"/>
      <c r="BX309" s="60"/>
      <c r="BY309" s="66"/>
      <c r="BZ309" s="66"/>
      <c r="CA309" s="66"/>
      <c r="CB309" s="66"/>
      <c r="CC309" s="66"/>
      <c r="CD309" s="66"/>
      <c r="CE309" s="66"/>
      <c r="CF309" s="66"/>
    </row>
    <row r="310" spans="1:84">
      <c r="A310" s="32">
        <v>99831</v>
      </c>
      <c r="B310" s="30" t="s">
        <v>676</v>
      </c>
      <c r="C310" s="95">
        <v>2963949.1513999999</v>
      </c>
      <c r="D310" s="90">
        <v>1.8241803951659958E-5</v>
      </c>
      <c r="E310" s="59"/>
      <c r="F310" s="60"/>
      <c r="G310" s="60"/>
      <c r="H310" s="60"/>
      <c r="I310" s="60"/>
      <c r="J310" s="60"/>
      <c r="K310" s="60"/>
      <c r="L310" s="60"/>
      <c r="M310" s="60"/>
      <c r="N310" s="60"/>
      <c r="O310" s="60"/>
      <c r="P310" s="60"/>
      <c r="Q310" s="60"/>
      <c r="R310" s="60"/>
      <c r="S310" s="60"/>
      <c r="T310" s="60"/>
      <c r="U310" s="60"/>
      <c r="V310" s="60"/>
      <c r="W310" s="60"/>
      <c r="X310" s="60"/>
      <c r="Y310" s="60"/>
      <c r="Z310" s="60"/>
      <c r="AA310" s="60"/>
      <c r="AB310" s="60"/>
      <c r="AC310" s="60"/>
      <c r="AD310" s="60"/>
      <c r="AE310" s="60"/>
      <c r="AF310" s="60"/>
      <c r="AG310" s="60"/>
      <c r="AH310" s="60"/>
      <c r="AI310" s="60"/>
      <c r="AJ310" s="60"/>
      <c r="AK310" s="60"/>
      <c r="AL310" s="60"/>
      <c r="AM310" s="60"/>
      <c r="AN310" s="60"/>
      <c r="AO310" s="60"/>
      <c r="AP310" s="60"/>
      <c r="AQ310" s="60"/>
      <c r="AR310" s="60"/>
      <c r="AS310" s="60"/>
      <c r="AT310" s="60"/>
      <c r="AU310" s="61"/>
      <c r="AV310" s="61"/>
      <c r="AW310" s="61"/>
      <c r="AX310" s="61"/>
      <c r="AY310" s="61"/>
      <c r="AZ310" s="61"/>
      <c r="BA310" s="61"/>
      <c r="BB310" s="61"/>
      <c r="BC310" s="62"/>
      <c r="BD310" s="63"/>
      <c r="BE310" s="64"/>
      <c r="BF310" s="64"/>
      <c r="BG310" s="65"/>
      <c r="BH310" s="65"/>
      <c r="BI310" s="60"/>
      <c r="BJ310" s="60"/>
      <c r="BK310" s="60"/>
      <c r="BL310" s="60"/>
      <c r="BM310" s="60"/>
      <c r="BN310" s="60"/>
      <c r="BO310" s="60"/>
      <c r="BP310" s="60"/>
      <c r="BQ310" s="60"/>
      <c r="BR310" s="60"/>
      <c r="BS310" s="60"/>
      <c r="BT310" s="60"/>
      <c r="BU310" s="60"/>
      <c r="BV310" s="60"/>
      <c r="BW310" s="60"/>
      <c r="BX310" s="60"/>
      <c r="BY310" s="66"/>
      <c r="BZ310" s="66"/>
      <c r="CA310" s="66"/>
      <c r="CB310" s="66"/>
      <c r="CC310" s="66"/>
      <c r="CD310" s="66"/>
      <c r="CE310" s="66"/>
      <c r="CF310" s="66"/>
    </row>
    <row r="311" spans="1:84">
      <c r="A311" s="32">
        <v>36303</v>
      </c>
      <c r="B311" s="30" t="s">
        <v>739</v>
      </c>
      <c r="C311" s="95">
        <v>22838069.419787999</v>
      </c>
      <c r="D311" s="90">
        <v>1.4055827671449479E-4</v>
      </c>
      <c r="E311" s="59"/>
      <c r="F311" s="60"/>
      <c r="G311" s="60"/>
      <c r="H311" s="60"/>
      <c r="I311" s="60"/>
      <c r="J311" s="60"/>
      <c r="K311" s="60"/>
      <c r="L311" s="60"/>
      <c r="M311" s="60"/>
      <c r="N311" s="60"/>
      <c r="O311" s="60"/>
      <c r="P311" s="60"/>
      <c r="Q311" s="60"/>
      <c r="R311" s="60"/>
      <c r="S311" s="60"/>
      <c r="T311" s="60"/>
      <c r="U311" s="60"/>
      <c r="V311" s="60"/>
      <c r="W311" s="60"/>
      <c r="X311" s="60"/>
      <c r="Y311" s="60"/>
      <c r="Z311" s="60"/>
      <c r="AA311" s="60"/>
      <c r="AB311" s="60"/>
      <c r="AC311" s="60"/>
      <c r="AD311" s="60"/>
      <c r="AE311" s="60"/>
      <c r="AF311" s="60"/>
      <c r="AG311" s="60"/>
      <c r="AH311" s="60"/>
      <c r="AI311" s="60"/>
      <c r="AJ311" s="60"/>
      <c r="AK311" s="60"/>
      <c r="AL311" s="60"/>
      <c r="AM311" s="60"/>
      <c r="AN311" s="60"/>
      <c r="AO311" s="60"/>
      <c r="AP311" s="60"/>
      <c r="AQ311" s="60"/>
      <c r="AR311" s="60"/>
      <c r="AS311" s="60"/>
      <c r="AT311" s="60"/>
      <c r="AU311" s="61"/>
      <c r="AV311" s="61"/>
      <c r="AW311" s="61"/>
      <c r="AX311" s="61"/>
      <c r="AY311" s="61"/>
      <c r="AZ311" s="61"/>
      <c r="BA311" s="61"/>
      <c r="BB311" s="61"/>
      <c r="BC311" s="62"/>
      <c r="BD311" s="63"/>
      <c r="BE311" s="64"/>
      <c r="BF311" s="64"/>
      <c r="BG311" s="65"/>
      <c r="BH311" s="65"/>
      <c r="BI311" s="60"/>
      <c r="BJ311" s="60"/>
      <c r="BK311" s="60"/>
      <c r="BL311" s="60"/>
      <c r="BM311" s="60"/>
      <c r="BN311" s="60"/>
      <c r="BO311" s="60"/>
      <c r="BP311" s="60"/>
      <c r="BQ311" s="60"/>
      <c r="BR311" s="60"/>
      <c r="BS311" s="60"/>
      <c r="BT311" s="60"/>
      <c r="BU311" s="60"/>
      <c r="BV311" s="60"/>
      <c r="BW311" s="60"/>
      <c r="BX311" s="60"/>
      <c r="BY311" s="66"/>
      <c r="BZ311" s="66"/>
      <c r="CA311" s="66"/>
      <c r="CB311" s="66"/>
      <c r="CC311" s="66"/>
      <c r="CD311" s="66"/>
      <c r="CE311" s="66"/>
      <c r="CF311" s="66"/>
    </row>
    <row r="312" spans="1:84">
      <c r="A312" s="32">
        <v>18640</v>
      </c>
      <c r="B312" s="30" t="s">
        <v>738</v>
      </c>
      <c r="C312" s="95">
        <v>148814.438815</v>
      </c>
      <c r="D312" s="90">
        <v>9.158874458953805E-7</v>
      </c>
      <c r="E312" s="59"/>
      <c r="F312" s="60"/>
      <c r="G312" s="60"/>
      <c r="H312" s="60"/>
      <c r="I312" s="60"/>
      <c r="J312" s="60"/>
      <c r="K312" s="60"/>
      <c r="L312" s="60"/>
      <c r="M312" s="60"/>
      <c r="N312" s="60"/>
      <c r="O312" s="60"/>
      <c r="P312" s="60"/>
      <c r="Q312" s="60"/>
      <c r="R312" s="60"/>
      <c r="S312" s="60"/>
      <c r="T312" s="60"/>
      <c r="U312" s="60"/>
      <c r="V312" s="60"/>
      <c r="W312" s="60"/>
      <c r="X312" s="60"/>
      <c r="Y312" s="60"/>
      <c r="Z312" s="60"/>
      <c r="AA312" s="60"/>
      <c r="AB312" s="60"/>
      <c r="AC312" s="60"/>
      <c r="AD312" s="60"/>
      <c r="AE312" s="60"/>
      <c r="AF312" s="60"/>
      <c r="AG312" s="60"/>
      <c r="AH312" s="60"/>
      <c r="AI312" s="60"/>
      <c r="AJ312" s="60"/>
      <c r="AK312" s="60"/>
      <c r="AL312" s="60"/>
      <c r="AM312" s="60"/>
      <c r="AN312" s="60"/>
      <c r="AO312" s="60"/>
      <c r="AP312" s="60"/>
      <c r="AQ312" s="60"/>
      <c r="AR312" s="60"/>
      <c r="AS312" s="60"/>
      <c r="AT312" s="60"/>
      <c r="AU312" s="61"/>
      <c r="AV312" s="61"/>
      <c r="AW312" s="61"/>
      <c r="AX312" s="61"/>
      <c r="AY312" s="61"/>
      <c r="AZ312" s="61"/>
      <c r="BA312" s="61"/>
      <c r="BB312" s="61"/>
      <c r="BC312" s="62"/>
      <c r="BD312" s="63"/>
      <c r="BE312" s="64"/>
      <c r="BF312" s="64"/>
      <c r="BG312" s="65"/>
      <c r="BH312" s="65"/>
      <c r="BI312" s="60"/>
      <c r="BJ312" s="60"/>
      <c r="BK312" s="60"/>
      <c r="BL312" s="60"/>
      <c r="BM312" s="60"/>
      <c r="BN312" s="60"/>
      <c r="BO312" s="60"/>
      <c r="BP312" s="60"/>
      <c r="BQ312" s="60"/>
      <c r="BR312" s="60"/>
      <c r="BS312" s="60"/>
      <c r="BT312" s="60"/>
      <c r="BU312" s="60"/>
      <c r="BV312" s="60"/>
      <c r="BW312" s="60"/>
      <c r="BX312" s="60"/>
      <c r="BY312" s="66"/>
      <c r="BZ312" s="66"/>
      <c r="CA312" s="66"/>
      <c r="CB312" s="66"/>
      <c r="CC312" s="66"/>
      <c r="CD312" s="66"/>
      <c r="CE312" s="66"/>
      <c r="CF312" s="66"/>
    </row>
    <row r="313" spans="1:84">
      <c r="A313" s="32">
        <v>11050</v>
      </c>
      <c r="B313" s="30" t="s">
        <v>737</v>
      </c>
      <c r="C313" s="95">
        <v>32299254.749637999</v>
      </c>
      <c r="D313" s="90">
        <v>1.9878771288951277E-4</v>
      </c>
      <c r="E313" s="59"/>
      <c r="F313" s="60"/>
      <c r="G313" s="60"/>
      <c r="H313" s="60"/>
      <c r="I313" s="60"/>
      <c r="J313" s="60"/>
      <c r="K313" s="60"/>
      <c r="L313" s="60"/>
      <c r="M313" s="60"/>
      <c r="N313" s="60"/>
      <c r="O313" s="60"/>
      <c r="P313" s="60"/>
      <c r="Q313" s="60"/>
      <c r="R313" s="60"/>
      <c r="S313" s="60"/>
      <c r="T313" s="60"/>
      <c r="U313" s="60"/>
      <c r="V313" s="60"/>
      <c r="W313" s="60"/>
      <c r="X313" s="60"/>
      <c r="Y313" s="60"/>
      <c r="Z313" s="60"/>
      <c r="AA313" s="60"/>
      <c r="AB313" s="60"/>
      <c r="AC313" s="60"/>
      <c r="AD313" s="60"/>
      <c r="AE313" s="60"/>
      <c r="AF313" s="60"/>
      <c r="AG313" s="60"/>
      <c r="AH313" s="60"/>
      <c r="AI313" s="60"/>
      <c r="AJ313" s="60"/>
      <c r="AK313" s="60"/>
      <c r="AL313" s="60"/>
      <c r="AM313" s="60"/>
      <c r="AN313" s="60"/>
      <c r="AO313" s="60"/>
      <c r="AP313" s="60"/>
      <c r="AQ313" s="60"/>
      <c r="AR313" s="60"/>
      <c r="AS313" s="60"/>
      <c r="AT313" s="60"/>
      <c r="AU313" s="61"/>
      <c r="AV313" s="61"/>
      <c r="AW313" s="61"/>
      <c r="AX313" s="61"/>
      <c r="AY313" s="61"/>
      <c r="AZ313" s="61"/>
      <c r="BA313" s="61"/>
      <c r="BB313" s="61"/>
      <c r="BC313" s="62"/>
      <c r="BD313" s="63"/>
      <c r="BE313" s="64"/>
      <c r="BF313" s="64"/>
      <c r="BG313" s="65"/>
      <c r="BH313" s="65"/>
      <c r="BI313" s="60"/>
      <c r="BJ313" s="60"/>
      <c r="BK313" s="60"/>
      <c r="BL313" s="60"/>
      <c r="BM313" s="60"/>
      <c r="BN313" s="60"/>
      <c r="BO313" s="60"/>
      <c r="BP313" s="60"/>
      <c r="BQ313" s="60"/>
      <c r="BR313" s="60"/>
      <c r="BS313" s="60"/>
      <c r="BT313" s="60"/>
      <c r="BU313" s="60"/>
      <c r="BV313" s="60"/>
      <c r="BW313" s="60"/>
      <c r="BX313" s="60"/>
      <c r="BY313" s="66"/>
      <c r="BZ313" s="66"/>
      <c r="CA313" s="66"/>
      <c r="CB313" s="66"/>
      <c r="CC313" s="66"/>
      <c r="CD313" s="66"/>
      <c r="CE313" s="66"/>
      <c r="CF313" s="66"/>
    </row>
    <row r="314" spans="1:84" ht="18" customHeight="1">
      <c r="A314" s="35"/>
      <c r="B314" s="36" t="s">
        <v>325</v>
      </c>
      <c r="C314" s="98">
        <f>SUM(C7:C313)</f>
        <v>162481142723.29343</v>
      </c>
      <c r="D314" s="99">
        <f>SUM(D7:D313)</f>
        <v>1.0000000000000009</v>
      </c>
      <c r="E314" s="69"/>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69"/>
      <c r="AE314" s="69"/>
      <c r="AF314" s="69"/>
      <c r="AG314" s="69"/>
      <c r="AH314" s="60"/>
      <c r="AI314" s="60"/>
      <c r="AJ314" s="60"/>
      <c r="AK314" s="60"/>
      <c r="AL314" s="60"/>
      <c r="AM314" s="60"/>
      <c r="AN314" s="60"/>
      <c r="AO314" s="60"/>
      <c r="AP314" s="60"/>
      <c r="AQ314" s="60"/>
      <c r="AR314" s="60"/>
      <c r="AS314" s="60"/>
      <c r="AT314" s="71"/>
      <c r="AU314" s="69"/>
      <c r="AV314" s="69"/>
      <c r="AW314" s="69"/>
      <c r="AX314" s="69"/>
      <c r="AY314" s="69"/>
      <c r="AZ314" s="69"/>
      <c r="BA314" s="69"/>
      <c r="BB314" s="69"/>
      <c r="BC314" s="72"/>
      <c r="BD314" s="73"/>
      <c r="BE314" s="59"/>
      <c r="BF314" s="59"/>
      <c r="BG314" s="74"/>
      <c r="BH314" s="74"/>
      <c r="BI314" s="60"/>
      <c r="BJ314" s="60"/>
      <c r="BK314" s="60"/>
      <c r="BL314" s="60"/>
      <c r="BM314" s="60"/>
      <c r="BN314" s="60"/>
      <c r="BO314" s="60"/>
      <c r="BP314" s="60"/>
      <c r="BQ314" s="60"/>
      <c r="BR314" s="60"/>
      <c r="BS314" s="60"/>
      <c r="BT314" s="60"/>
      <c r="BU314" s="60"/>
      <c r="BV314" s="60"/>
      <c r="BW314" s="60"/>
      <c r="BX314" s="60"/>
    </row>
    <row r="315" spans="1:84" ht="18" customHeight="1">
      <c r="A315" s="37"/>
      <c r="B315" s="38"/>
      <c r="C315" s="95"/>
      <c r="D315" s="75"/>
      <c r="E315" s="76"/>
      <c r="F315" s="76"/>
      <c r="G315" s="76"/>
      <c r="H315" s="76"/>
      <c r="I315" s="76"/>
      <c r="J315" s="76"/>
      <c r="K315" s="76"/>
      <c r="L315" s="76"/>
      <c r="M315" s="76"/>
      <c r="N315" s="76"/>
      <c r="O315" s="39"/>
      <c r="P315" s="77"/>
      <c r="Q315" s="39"/>
      <c r="R315" s="77"/>
      <c r="S315" s="39"/>
      <c r="T315" s="39"/>
      <c r="U315" s="76"/>
      <c r="V315" s="76"/>
      <c r="W315" s="76"/>
      <c r="X315" s="76"/>
      <c r="Y315" s="76"/>
      <c r="Z315" s="76"/>
      <c r="AA315" s="76"/>
      <c r="AB315" s="76"/>
      <c r="AC315" s="76"/>
      <c r="AD315" s="76"/>
      <c r="AE315" s="76"/>
      <c r="AF315" s="76"/>
      <c r="AG315" s="76"/>
      <c r="AH315" s="76"/>
      <c r="AI315" s="76"/>
      <c r="AJ315" s="76"/>
      <c r="AK315" s="76"/>
      <c r="AL315" s="76"/>
      <c r="AM315" s="76"/>
      <c r="AN315" s="76"/>
      <c r="AO315" s="76"/>
      <c r="AP315" s="76"/>
      <c r="AQ315" s="76"/>
      <c r="AR315" s="76"/>
      <c r="AS315" s="76"/>
      <c r="AT315" s="76"/>
      <c r="AU315" s="78"/>
      <c r="AV315" s="78"/>
      <c r="AW315" s="78"/>
      <c r="AX315" s="78"/>
      <c r="AY315" s="78"/>
      <c r="AZ315" s="78"/>
      <c r="BA315" s="78"/>
      <c r="BB315" s="79"/>
      <c r="BC315" s="79"/>
      <c r="BD315" s="76"/>
      <c r="BE315" s="76"/>
      <c r="BF315" s="76"/>
      <c r="BG315" s="76"/>
      <c r="BH315" s="76"/>
      <c r="BI315" s="76"/>
      <c r="BJ315" s="76"/>
      <c r="BK315" s="76"/>
      <c r="BL315" s="76"/>
      <c r="BM315" s="76"/>
      <c r="BN315" s="76"/>
      <c r="BO315" s="76"/>
      <c r="BP315" s="76"/>
      <c r="BQ315" s="76"/>
      <c r="BR315" s="76"/>
      <c r="BS315" s="76"/>
      <c r="BT315" s="76"/>
      <c r="BU315" s="76"/>
      <c r="BV315" s="76"/>
      <c r="BW315" s="76"/>
      <c r="BX315" s="76"/>
    </row>
    <row r="316" spans="1:84" ht="18" customHeight="1">
      <c r="AU316" s="80"/>
      <c r="AV316" s="80"/>
      <c r="AW316" s="80"/>
      <c r="AX316" s="80"/>
      <c r="AY316" s="80"/>
      <c r="AZ316" s="80"/>
      <c r="BA316" s="80"/>
      <c r="BB316" s="80"/>
      <c r="BC316" s="80"/>
    </row>
    <row r="317" spans="1:84" ht="18" customHeight="1">
      <c r="P317" s="42"/>
      <c r="Q317" s="42"/>
      <c r="R317" s="42"/>
      <c r="AU317" s="81"/>
      <c r="AV317" s="81"/>
      <c r="AW317" s="81"/>
      <c r="AX317" s="81"/>
      <c r="AY317" s="81"/>
      <c r="AZ317" s="81"/>
      <c r="BA317" s="81"/>
      <c r="BB317" s="81"/>
      <c r="BC317" s="82"/>
    </row>
    <row r="318" spans="1:84" ht="18" customHeight="1">
      <c r="P318" s="42"/>
      <c r="Q318" s="42"/>
      <c r="R318" s="42"/>
      <c r="AU318" s="81"/>
      <c r="AV318" s="81"/>
      <c r="AW318" s="81"/>
      <c r="AX318" s="81"/>
      <c r="AY318" s="81"/>
      <c r="AZ318" s="81"/>
      <c r="BA318" s="81"/>
      <c r="BB318" s="81"/>
      <c r="BC318" s="82"/>
    </row>
    <row r="319" spans="1:84" ht="18" customHeight="1">
      <c r="P319" s="43"/>
      <c r="Q319" s="42"/>
      <c r="R319" s="42"/>
    </row>
    <row r="320" spans="1:84" ht="18" customHeight="1">
      <c r="O320" s="42"/>
      <c r="Q320" s="42"/>
      <c r="R320" s="42"/>
    </row>
    <row r="321" spans="13:55" ht="18" customHeight="1">
      <c r="Q321" s="42"/>
      <c r="R321" s="42"/>
    </row>
    <row r="322" spans="13:55" ht="18" customHeight="1">
      <c r="P322" s="42"/>
      <c r="Q322" s="42"/>
      <c r="R322" s="42"/>
      <c r="S322" s="42"/>
      <c r="T322" s="42"/>
    </row>
    <row r="323" spans="13:55" ht="18" customHeight="1">
      <c r="P323" s="42"/>
      <c r="Q323" s="42"/>
      <c r="R323" s="42"/>
      <c r="AU323" s="83"/>
      <c r="AV323" s="83"/>
      <c r="AW323" s="83"/>
      <c r="AX323" s="83"/>
      <c r="AY323" s="83"/>
      <c r="AZ323" s="83"/>
      <c r="BA323" s="83"/>
      <c r="BB323" s="83"/>
      <c r="BC323" s="83"/>
    </row>
    <row r="324" spans="13:55" ht="18" customHeight="1">
      <c r="M324" s="84"/>
      <c r="P324" s="42"/>
      <c r="Q324" s="42"/>
    </row>
    <row r="325" spans="13:55" ht="18" customHeight="1">
      <c r="P325" s="42"/>
      <c r="Q325" s="42"/>
    </row>
    <row r="326" spans="13:55" ht="18" customHeight="1">
      <c r="P326" s="42"/>
      <c r="R326" s="42"/>
    </row>
    <row r="327" spans="13:55" ht="18" customHeight="1">
      <c r="P327" s="42"/>
      <c r="R327" s="42"/>
    </row>
    <row r="328" spans="13:55" ht="18" customHeight="1">
      <c r="P328" s="42"/>
      <c r="Q328" s="42"/>
      <c r="R328" s="42"/>
    </row>
    <row r="329" spans="13:55" ht="18" customHeight="1">
      <c r="P329" s="43"/>
      <c r="Q329" s="43"/>
      <c r="R329" s="42"/>
    </row>
    <row r="330" spans="13:55" ht="18" customHeight="1">
      <c r="O330" s="42"/>
      <c r="Q330" s="42"/>
      <c r="R330" s="42"/>
      <c r="S330" s="42"/>
      <c r="T330" s="42"/>
    </row>
    <row r="331" spans="13:55" ht="18" customHeight="1">
      <c r="P331" s="42"/>
      <c r="Q331" s="42"/>
      <c r="R331" s="42"/>
      <c r="S331" s="43"/>
      <c r="T331" s="43"/>
    </row>
    <row r="332" spans="13:55" ht="18" customHeight="1">
      <c r="O332" s="42"/>
      <c r="P332" s="42"/>
      <c r="Q332" s="42"/>
      <c r="R332" s="42"/>
      <c r="S332" s="42"/>
      <c r="T332" s="42"/>
    </row>
    <row r="333" spans="13:55" ht="18" customHeight="1">
      <c r="P333" s="42"/>
      <c r="Q333" s="42"/>
      <c r="R333" s="42"/>
    </row>
    <row r="334" spans="13:55" ht="18" customHeight="1">
      <c r="M334" s="84"/>
      <c r="O334" s="42"/>
      <c r="P334" s="42"/>
      <c r="Q334" s="42"/>
    </row>
    <row r="335" spans="13:55" ht="18" customHeight="1">
      <c r="M335" s="84"/>
      <c r="O335" s="42"/>
      <c r="P335" s="42"/>
      <c r="Q335" s="42"/>
    </row>
    <row r="336" spans="13:55" ht="18" customHeight="1">
      <c r="M336" s="85"/>
      <c r="O336" s="42"/>
    </row>
    <row r="337" spans="13:14" ht="18" customHeight="1">
      <c r="M337" s="84"/>
    </row>
    <row r="338" spans="13:14" ht="18" customHeight="1">
      <c r="M338" s="84"/>
    </row>
    <row r="339" spans="13:14" ht="18" customHeight="1">
      <c r="M339" s="84"/>
      <c r="N339" s="86"/>
    </row>
    <row r="340" spans="13:14" ht="18" customHeight="1">
      <c r="M340" s="85"/>
      <c r="N340" s="84"/>
    </row>
    <row r="341" spans="13:14" ht="18" customHeight="1">
      <c r="M341" s="84"/>
    </row>
    <row r="342" spans="13:14" ht="18" customHeight="1">
      <c r="M342" s="84"/>
    </row>
    <row r="343" spans="13:14" ht="18" customHeight="1"/>
    <row r="344" spans="13:14" ht="36" customHeight="1"/>
    <row r="345" spans="13:14" ht="18" customHeight="1"/>
    <row r="346" spans="13:14" ht="18" customHeight="1"/>
    <row r="347" spans="13:14" ht="18" customHeight="1"/>
    <row r="348" spans="13:14" ht="18" customHeight="1"/>
    <row r="349" spans="13:14" ht="18" customHeight="1"/>
    <row r="350" spans="13:14" ht="18" customHeight="1"/>
    <row r="351" spans="13:14" ht="18" customHeight="1"/>
    <row r="352" spans="13:14" ht="18" customHeight="1"/>
    <row r="353" ht="18" customHeight="1"/>
    <row r="354" ht="18" customHeight="1"/>
    <row r="355" ht="18" customHeight="1"/>
    <row r="356" ht="18" customHeight="1"/>
    <row r="357" ht="18" customHeight="1"/>
    <row r="358" ht="54"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spans="13:13" ht="18" customHeight="1"/>
    <row r="402" spans="13:13" ht="18" customHeight="1"/>
    <row r="403" spans="13:13" ht="18" customHeight="1"/>
    <row r="404" spans="13:13" ht="18" customHeight="1"/>
    <row r="405" spans="13:13" ht="18" customHeight="1"/>
    <row r="406" spans="13:13" ht="18" customHeight="1"/>
    <row r="407" spans="13:13" ht="18" customHeight="1">
      <c r="M407" s="87"/>
    </row>
    <row r="408" spans="13:13" ht="18" customHeight="1">
      <c r="M408" s="87"/>
    </row>
    <row r="409" spans="13:13" ht="18" customHeight="1">
      <c r="M409" s="88"/>
    </row>
    <row r="410" spans="13:13" ht="18" customHeight="1">
      <c r="M410" s="88"/>
    </row>
    <row r="411" spans="13:13" ht="18" customHeight="1">
      <c r="M411" s="88"/>
    </row>
    <row r="412" spans="13:13" ht="18" customHeight="1">
      <c r="M412" s="87"/>
    </row>
    <row r="413" spans="13:13" ht="18" customHeight="1">
      <c r="M413" s="87"/>
    </row>
    <row r="414" spans="13:13" ht="18" customHeight="1">
      <c r="M414" s="87"/>
    </row>
    <row r="415" spans="13:13" ht="18" customHeight="1">
      <c r="M415" s="87"/>
    </row>
    <row r="416" spans="13:13" ht="18" customHeight="1">
      <c r="M416" s="87"/>
    </row>
    <row r="417" spans="13:13" ht="18" customHeight="1">
      <c r="M417" s="87"/>
    </row>
    <row r="418" spans="13:13" ht="18" customHeight="1">
      <c r="M418" s="87"/>
    </row>
    <row r="419" spans="13:13" ht="18" customHeight="1">
      <c r="M419" s="87"/>
    </row>
    <row r="420" spans="13:13" ht="18" customHeight="1">
      <c r="M420" s="87"/>
    </row>
    <row r="421" spans="13:13" ht="18" customHeight="1">
      <c r="M421" s="87"/>
    </row>
    <row r="422" spans="13:13" ht="18" customHeight="1"/>
    <row r="423" spans="13:13" ht="18" customHeight="1"/>
    <row r="424" spans="13:13" ht="18" customHeight="1"/>
    <row r="425" spans="13:13" ht="18" customHeight="1"/>
    <row r="426" spans="13:13" ht="18" customHeight="1"/>
    <row r="427" spans="13:13" ht="18" customHeight="1"/>
    <row r="428" spans="13:13" ht="18" customHeight="1"/>
    <row r="429" spans="13:13" ht="18" customHeight="1"/>
    <row r="430" spans="13:13" ht="18" customHeight="1"/>
    <row r="431" spans="13:13" ht="18" customHeight="1"/>
    <row r="432" spans="13:13" ht="18" customHeight="1"/>
    <row r="433" ht="18" customHeight="1"/>
    <row r="434" ht="18" customHeight="1"/>
    <row r="435" ht="18" customHeight="1"/>
  </sheetData>
  <autoFilter ref="A5:BX314" xr:uid="{00000000-0009-0000-0000-000003000000}"/>
  <mergeCells count="2">
    <mergeCell ref="A1:B1"/>
    <mergeCell ref="A2:B2"/>
  </mergeCells>
  <conditionalFormatting sqref="AU318:BB318">
    <cfRule type="cellIs" dxfId="1" priority="2" operator="notEqual">
      <formula>0</formula>
    </cfRule>
  </conditionalFormatting>
  <conditionalFormatting sqref="BC318">
    <cfRule type="cellIs" dxfId="0" priority="1" operator="notEqual">
      <formula>0</formula>
    </cfRule>
  </conditionalFormatting>
  <printOptions horizontalCentered="1"/>
  <pageMargins left="0.25" right="0.25" top="0.75" bottom="0.65" header="0.25" footer="0.25"/>
  <pageSetup scale="40" firstPageNumber="7" fitToWidth="3" orientation="portrait" r:id="rId1"/>
  <headerFooter scaleWithDoc="0" alignWithMargins="0"/>
  <rowBreaks count="1" manualBreakCount="1">
    <brk id="315" max="16383" man="1"/>
  </rowBreaks>
  <colBreaks count="6" manualBreakCount="6">
    <brk id="5" max="1048575" man="1"/>
    <brk id="20" max="1048575" man="1"/>
    <brk id="29" max="1048575" man="1"/>
    <brk id="46" min="3" max="313" man="1"/>
    <brk id="55" min="3" max="313" man="1"/>
    <brk id="60" min="3" max="31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432"/>
  <sheetViews>
    <sheetView zoomScale="80" zoomScaleNormal="80" zoomScaleSheetLayoutView="115" workbookViewId="0">
      <selection sqref="A1:B1"/>
    </sheetView>
  </sheetViews>
  <sheetFormatPr defaultColWidth="9.140625" defaultRowHeight="15.75"/>
  <cols>
    <col min="1" max="1" width="14.28515625" style="9" customWidth="1"/>
    <col min="2" max="2" width="63.7109375" style="8" customWidth="1"/>
    <col min="3" max="3" width="18.140625" style="107" customWidth="1"/>
    <col min="4" max="4" width="18.140625" style="14" customWidth="1"/>
    <col min="5" max="16384" width="9.140625" style="13"/>
  </cols>
  <sheetData>
    <row r="1" spans="1:4" s="7" customFormat="1" ht="18" customHeight="1">
      <c r="A1" s="352" t="s">
        <v>678</v>
      </c>
      <c r="B1" s="353"/>
      <c r="C1" s="102"/>
      <c r="D1" s="10"/>
    </row>
    <row r="2" spans="1:4" s="7" customFormat="1" ht="18" customHeight="1">
      <c r="A2" s="354" t="s">
        <v>679</v>
      </c>
      <c r="B2" s="354"/>
      <c r="C2" s="103"/>
      <c r="D2" s="11"/>
    </row>
    <row r="3" spans="1:4" s="7" customFormat="1" ht="18" customHeight="1">
      <c r="A3" s="355" t="s">
        <v>682</v>
      </c>
      <c r="B3" s="355"/>
      <c r="C3" s="104"/>
      <c r="D3" s="12"/>
    </row>
    <row r="4" spans="1:4" s="7" customFormat="1" ht="11.25" customHeight="1">
      <c r="A4" s="109"/>
      <c r="B4" s="109"/>
      <c r="C4" s="104"/>
      <c r="D4" s="12"/>
    </row>
    <row r="5" spans="1:4" s="17" customFormat="1" ht="48" customHeight="1">
      <c r="A5" s="24" t="s">
        <v>364</v>
      </c>
      <c r="B5" s="25" t="s">
        <v>365</v>
      </c>
      <c r="C5" s="94" t="s">
        <v>680</v>
      </c>
      <c r="D5" s="27" t="s">
        <v>681</v>
      </c>
    </row>
    <row r="6" spans="1:4" s="7" customFormat="1">
      <c r="A6" s="29" t="s">
        <v>361</v>
      </c>
      <c r="B6" s="30" t="s">
        <v>677</v>
      </c>
      <c r="C6" s="105">
        <v>0</v>
      </c>
      <c r="D6" s="100">
        <v>0</v>
      </c>
    </row>
    <row r="7" spans="1:4">
      <c r="A7" s="32">
        <v>10200</v>
      </c>
      <c r="B7" s="30" t="s">
        <v>375</v>
      </c>
      <c r="C7" s="95">
        <v>151278761.46977487</v>
      </c>
      <c r="D7" s="58">
        <v>9.6689044702995112E-4</v>
      </c>
    </row>
    <row r="8" spans="1:4">
      <c r="A8" s="32">
        <v>10400</v>
      </c>
      <c r="B8" s="30" t="s">
        <v>376</v>
      </c>
      <c r="C8" s="95">
        <v>444204788.96117777</v>
      </c>
      <c r="D8" s="58">
        <v>2.839112131793403E-3</v>
      </c>
    </row>
    <row r="9" spans="1:4">
      <c r="A9" s="32">
        <v>10500</v>
      </c>
      <c r="B9" s="30" t="s">
        <v>377</v>
      </c>
      <c r="C9" s="95">
        <v>108596288.01285191</v>
      </c>
      <c r="D9" s="58">
        <v>6.9408760649801188E-4</v>
      </c>
    </row>
    <row r="10" spans="1:4">
      <c r="A10" s="32">
        <v>10700</v>
      </c>
      <c r="B10" s="30" t="s">
        <v>378</v>
      </c>
      <c r="C10" s="95">
        <v>632811246.22669399</v>
      </c>
      <c r="D10" s="58">
        <v>4.0445806325031062E-3</v>
      </c>
    </row>
    <row r="11" spans="1:4">
      <c r="A11" s="32">
        <v>10800</v>
      </c>
      <c r="B11" s="30" t="s">
        <v>379</v>
      </c>
      <c r="C11" s="95">
        <v>2759371409.8694439</v>
      </c>
      <c r="D11" s="58">
        <v>1.7636380877849762E-2</v>
      </c>
    </row>
    <row r="12" spans="1:4">
      <c r="A12" s="32">
        <v>10850</v>
      </c>
      <c r="B12" s="30" t="s">
        <v>380</v>
      </c>
      <c r="C12" s="95">
        <v>19455666.992133986</v>
      </c>
      <c r="D12" s="58">
        <v>1.2434989797988785E-4</v>
      </c>
    </row>
    <row r="13" spans="1:4">
      <c r="A13" s="32">
        <v>10900</v>
      </c>
      <c r="B13" s="30" t="s">
        <v>381</v>
      </c>
      <c r="C13" s="95">
        <v>241548865.51702979</v>
      </c>
      <c r="D13" s="58">
        <v>1.5438471883973048E-3</v>
      </c>
    </row>
    <row r="14" spans="1:4">
      <c r="A14" s="32">
        <v>10910</v>
      </c>
      <c r="B14" s="30" t="s">
        <v>382</v>
      </c>
      <c r="C14" s="95">
        <v>39725870.880236961</v>
      </c>
      <c r="D14" s="58">
        <v>2.5390586676452112E-4</v>
      </c>
    </row>
    <row r="15" spans="1:4">
      <c r="A15" s="32">
        <v>10930</v>
      </c>
      <c r="B15" s="30" t="s">
        <v>383</v>
      </c>
      <c r="C15" s="95">
        <v>374889331.17624676</v>
      </c>
      <c r="D15" s="58">
        <v>2.3960859375503456E-3</v>
      </c>
    </row>
    <row r="16" spans="1:4">
      <c r="A16" s="32">
        <v>10940</v>
      </c>
      <c r="B16" s="30" t="s">
        <v>384</v>
      </c>
      <c r="C16" s="95">
        <v>94706182.262014896</v>
      </c>
      <c r="D16" s="58">
        <v>6.0530970781457101E-4</v>
      </c>
    </row>
    <row r="17" spans="1:4">
      <c r="A17" s="32">
        <v>10950</v>
      </c>
      <c r="B17" s="30" t="s">
        <v>385</v>
      </c>
      <c r="C17" s="95">
        <v>113049748.22566591</v>
      </c>
      <c r="D17" s="58">
        <v>7.2255166909451958E-4</v>
      </c>
    </row>
    <row r="18" spans="1:4">
      <c r="A18" s="32">
        <v>11300</v>
      </c>
      <c r="B18" s="30" t="s">
        <v>386</v>
      </c>
      <c r="C18" s="95">
        <v>656458329.85469723</v>
      </c>
      <c r="D18" s="58">
        <v>4.1957197549938926E-3</v>
      </c>
    </row>
    <row r="19" spans="1:4">
      <c r="A19" s="32">
        <v>11310</v>
      </c>
      <c r="B19" s="30" t="s">
        <v>387</v>
      </c>
      <c r="C19" s="95">
        <v>69037817.777353898</v>
      </c>
      <c r="D19" s="58">
        <v>4.4125167237077693E-4</v>
      </c>
    </row>
    <row r="20" spans="1:4">
      <c r="A20" s="32">
        <v>11600</v>
      </c>
      <c r="B20" s="30" t="s">
        <v>388</v>
      </c>
      <c r="C20" s="95">
        <v>298796434.34960705</v>
      </c>
      <c r="D20" s="58">
        <v>1.9097420891892296E-3</v>
      </c>
    </row>
    <row r="21" spans="1:4">
      <c r="A21" s="32">
        <v>11900</v>
      </c>
      <c r="B21" s="30" t="s">
        <v>389</v>
      </c>
      <c r="C21" s="95">
        <v>31083791.338324968</v>
      </c>
      <c r="D21" s="58">
        <v>1.9867045849991037E-4</v>
      </c>
    </row>
    <row r="22" spans="1:4">
      <c r="A22" s="32">
        <v>12100</v>
      </c>
      <c r="B22" s="30" t="s">
        <v>390</v>
      </c>
      <c r="C22" s="95">
        <v>38584651.542408958</v>
      </c>
      <c r="D22" s="58">
        <v>2.4661182188346091E-4</v>
      </c>
    </row>
    <row r="23" spans="1:4">
      <c r="A23" s="32">
        <v>12150</v>
      </c>
      <c r="B23" s="30" t="s">
        <v>391</v>
      </c>
      <c r="C23" s="95">
        <v>5747250.1479969798</v>
      </c>
      <c r="D23" s="58">
        <v>3.6733254627418531E-5</v>
      </c>
    </row>
    <row r="24" spans="1:4">
      <c r="A24" s="32">
        <v>12160</v>
      </c>
      <c r="B24" s="30" t="s">
        <v>392</v>
      </c>
      <c r="C24" s="95">
        <v>253684135.76642466</v>
      </c>
      <c r="D24" s="58">
        <v>1.6214091459534619E-3</v>
      </c>
    </row>
    <row r="25" spans="1:4">
      <c r="A25" s="32">
        <v>12220</v>
      </c>
      <c r="B25" s="30" t="s">
        <v>393</v>
      </c>
      <c r="C25" s="95">
        <v>6496161497.4463596</v>
      </c>
      <c r="D25" s="58">
        <v>4.1519883116570934E-2</v>
      </c>
    </row>
    <row r="26" spans="1:4">
      <c r="A26" s="32">
        <v>12510</v>
      </c>
      <c r="B26" s="30" t="s">
        <v>394</v>
      </c>
      <c r="C26" s="95">
        <v>711960958.10496521</v>
      </c>
      <c r="D26" s="58">
        <v>4.5504619575268031E-3</v>
      </c>
    </row>
    <row r="27" spans="1:4">
      <c r="A27" s="32">
        <v>12600</v>
      </c>
      <c r="B27" s="30" t="s">
        <v>395</v>
      </c>
      <c r="C27" s="95">
        <v>195618821.8723667</v>
      </c>
      <c r="D27" s="58">
        <v>1.2502876695314241E-3</v>
      </c>
    </row>
    <row r="28" spans="1:4">
      <c r="A28" s="32">
        <v>12700</v>
      </c>
      <c r="B28" s="30" t="s">
        <v>396</v>
      </c>
      <c r="C28" s="95">
        <v>149482887.22850388</v>
      </c>
      <c r="D28" s="58">
        <v>9.5541220890133568E-4</v>
      </c>
    </row>
    <row r="29" spans="1:4">
      <c r="A29" s="32">
        <v>13500</v>
      </c>
      <c r="B29" s="30" t="s">
        <v>397</v>
      </c>
      <c r="C29" s="95">
        <v>611760613.93434072</v>
      </c>
      <c r="D29" s="58">
        <v>3.9100365955896154E-3</v>
      </c>
    </row>
    <row r="30" spans="1:4">
      <c r="A30" s="32">
        <v>13700</v>
      </c>
      <c r="B30" s="30" t="s">
        <v>398</v>
      </c>
      <c r="C30" s="95">
        <v>64846347.784430966</v>
      </c>
      <c r="D30" s="58">
        <v>4.1446210683100616E-4</v>
      </c>
    </row>
    <row r="31" spans="1:4">
      <c r="A31" s="32">
        <v>14300</v>
      </c>
      <c r="B31" s="30" t="s">
        <v>399</v>
      </c>
      <c r="C31" s="95">
        <v>224564201.97455668</v>
      </c>
      <c r="D31" s="58">
        <v>1.4352905822638241E-3</v>
      </c>
    </row>
    <row r="32" spans="1:4">
      <c r="A32" s="32">
        <v>14300.1</v>
      </c>
      <c r="B32" s="30" t="s">
        <v>400</v>
      </c>
      <c r="C32" s="95">
        <v>26444047.544841971</v>
      </c>
      <c r="D32" s="58">
        <v>1.6901577394935283E-4</v>
      </c>
    </row>
    <row r="33" spans="1:4">
      <c r="A33" s="32">
        <v>18400</v>
      </c>
      <c r="B33" s="30" t="s">
        <v>401</v>
      </c>
      <c r="C33" s="95">
        <v>762848436.49386168</v>
      </c>
      <c r="D33" s="58">
        <v>4.8757066663651797E-3</v>
      </c>
    </row>
    <row r="34" spans="1:4">
      <c r="A34" s="32">
        <v>18600</v>
      </c>
      <c r="B34" s="30" t="s">
        <v>402</v>
      </c>
      <c r="C34" s="95">
        <v>2285168.7105169981</v>
      </c>
      <c r="D34" s="58">
        <v>1.4605538639950403E-5</v>
      </c>
    </row>
    <row r="35" spans="1:4">
      <c r="A35" s="32">
        <v>18690</v>
      </c>
      <c r="B35" s="30" t="s">
        <v>403</v>
      </c>
      <c r="C35" s="95">
        <v>0</v>
      </c>
      <c r="D35" s="58">
        <v>0</v>
      </c>
    </row>
    <row r="36" spans="1:4">
      <c r="A36" s="32">
        <v>18740</v>
      </c>
      <c r="B36" s="30" t="s">
        <v>404</v>
      </c>
      <c r="C36" s="95">
        <v>1057611.949054999</v>
      </c>
      <c r="D36" s="58">
        <v>6.759672542733752E-6</v>
      </c>
    </row>
    <row r="37" spans="1:4">
      <c r="A37" s="32">
        <v>18780</v>
      </c>
      <c r="B37" s="30" t="s">
        <v>405</v>
      </c>
      <c r="C37" s="95">
        <v>1857368.1779549979</v>
      </c>
      <c r="D37" s="58">
        <v>1.1871273471794813E-5</v>
      </c>
    </row>
    <row r="38" spans="1:4">
      <c r="A38" s="32">
        <v>19005</v>
      </c>
      <c r="B38" s="30" t="s">
        <v>406</v>
      </c>
      <c r="C38" s="95">
        <v>104259327.7018559</v>
      </c>
      <c r="D38" s="58">
        <v>6.6636814705037543E-4</v>
      </c>
    </row>
    <row r="39" spans="1:4">
      <c r="A39" s="32">
        <v>19100</v>
      </c>
      <c r="B39" s="30" t="s">
        <v>407</v>
      </c>
      <c r="C39" s="95">
        <v>9531318506.4417439</v>
      </c>
      <c r="D39" s="58">
        <v>6.0918933510171462E-2</v>
      </c>
    </row>
    <row r="40" spans="1:4">
      <c r="A40" s="32">
        <v>20100</v>
      </c>
      <c r="B40" s="30" t="s">
        <v>408</v>
      </c>
      <c r="C40" s="95">
        <v>1511114283.480468</v>
      </c>
      <c r="D40" s="58">
        <v>9.6582094596252676E-3</v>
      </c>
    </row>
    <row r="41" spans="1:4">
      <c r="A41" s="32">
        <v>20200</v>
      </c>
      <c r="B41" s="30" t="s">
        <v>409</v>
      </c>
      <c r="C41" s="95">
        <v>212535881.89687678</v>
      </c>
      <c r="D41" s="58">
        <v>1.3584121912462528E-3</v>
      </c>
    </row>
    <row r="42" spans="1:4">
      <c r="A42" s="32">
        <v>20300</v>
      </c>
      <c r="B42" s="30" t="s">
        <v>410</v>
      </c>
      <c r="C42" s="95">
        <v>3565610628.898767</v>
      </c>
      <c r="D42" s="58">
        <v>2.2789417505903412E-2</v>
      </c>
    </row>
    <row r="43" spans="1:4">
      <c r="A43" s="32">
        <v>20400</v>
      </c>
      <c r="B43" s="30" t="s">
        <v>411</v>
      </c>
      <c r="C43" s="95">
        <v>172168068.94325083</v>
      </c>
      <c r="D43" s="58">
        <v>1.1004033846356092E-3</v>
      </c>
    </row>
    <row r="44" spans="1:4">
      <c r="A44" s="32">
        <v>20600</v>
      </c>
      <c r="B44" s="30" t="s">
        <v>412</v>
      </c>
      <c r="C44" s="95">
        <v>405730167.77591527</v>
      </c>
      <c r="D44" s="58">
        <v>2.5932035632957747E-3</v>
      </c>
    </row>
    <row r="45" spans="1:4">
      <c r="A45" s="32">
        <v>20700</v>
      </c>
      <c r="B45" s="30" t="s">
        <v>413</v>
      </c>
      <c r="C45" s="95">
        <v>853811837.38459063</v>
      </c>
      <c r="D45" s="58">
        <v>5.457094578958409E-3</v>
      </c>
    </row>
    <row r="46" spans="1:4">
      <c r="A46" s="32">
        <v>20800</v>
      </c>
      <c r="B46" s="30" t="s">
        <v>414</v>
      </c>
      <c r="C46" s="95">
        <v>685096769.32046795</v>
      </c>
      <c r="D46" s="58">
        <v>4.3787608723871736E-3</v>
      </c>
    </row>
    <row r="47" spans="1:4">
      <c r="A47" s="32">
        <v>20900</v>
      </c>
      <c r="B47" s="30" t="s">
        <v>415</v>
      </c>
      <c r="C47" s="95">
        <v>1399944073.2439826</v>
      </c>
      <c r="D47" s="58">
        <v>8.9476707612142197E-3</v>
      </c>
    </row>
    <row r="48" spans="1:4">
      <c r="A48" s="32">
        <v>21200</v>
      </c>
      <c r="B48" s="30" t="s">
        <v>416</v>
      </c>
      <c r="C48" s="95">
        <v>446235486.89006805</v>
      </c>
      <c r="D48" s="58">
        <v>2.8520912334807197E-3</v>
      </c>
    </row>
    <row r="49" spans="1:4">
      <c r="A49" s="32">
        <v>21300</v>
      </c>
      <c r="B49" s="30" t="s">
        <v>417</v>
      </c>
      <c r="C49" s="95">
        <v>5542245011.3132687</v>
      </c>
      <c r="D49" s="58">
        <v>3.5422974808059005E-2</v>
      </c>
    </row>
    <row r="50" spans="1:4">
      <c r="A50" s="32">
        <v>21520</v>
      </c>
      <c r="B50" s="30" t="s">
        <v>41</v>
      </c>
      <c r="C50" s="95">
        <v>9951875403.7290554</v>
      </c>
      <c r="D50" s="58">
        <v>6.3606901354890374E-2</v>
      </c>
    </row>
    <row r="51" spans="1:4">
      <c r="A51" s="32">
        <v>21525</v>
      </c>
      <c r="B51" s="30" t="s">
        <v>418</v>
      </c>
      <c r="C51" s="95">
        <v>261341213.79390097</v>
      </c>
      <c r="D51" s="58">
        <v>1.670348967545067E-3</v>
      </c>
    </row>
    <row r="52" spans="1:4">
      <c r="A52" s="32">
        <v>21525.1</v>
      </c>
      <c r="B52" s="30" t="s">
        <v>419</v>
      </c>
      <c r="C52" s="95">
        <v>18275592.124965992</v>
      </c>
      <c r="D52" s="58">
        <v>1.1680750997539032E-4</v>
      </c>
    </row>
    <row r="53" spans="1:4">
      <c r="A53" s="32">
        <v>21550</v>
      </c>
      <c r="B53" s="30" t="s">
        <v>420</v>
      </c>
      <c r="C53" s="95">
        <v>6046851324.7070007</v>
      </c>
      <c r="D53" s="58">
        <v>3.8648140186140732E-2</v>
      </c>
    </row>
    <row r="54" spans="1:4">
      <c r="A54" s="32">
        <v>21570</v>
      </c>
      <c r="B54" s="30" t="s">
        <v>421</v>
      </c>
      <c r="C54" s="95">
        <v>25655364.407752987</v>
      </c>
      <c r="D54" s="58">
        <v>1.639749461188228E-4</v>
      </c>
    </row>
    <row r="55" spans="1:4">
      <c r="A55" s="32">
        <v>21800</v>
      </c>
      <c r="B55" s="30" t="s">
        <v>422</v>
      </c>
      <c r="C55" s="95">
        <v>814072661.46500587</v>
      </c>
      <c r="D55" s="58">
        <v>5.20310367371712E-3</v>
      </c>
    </row>
    <row r="56" spans="1:4">
      <c r="A56" s="32">
        <v>21900</v>
      </c>
      <c r="B56" s="30" t="s">
        <v>423</v>
      </c>
      <c r="C56" s="95">
        <v>474166440.73100126</v>
      </c>
      <c r="D56" s="58">
        <v>3.0306104927795775E-3</v>
      </c>
    </row>
    <row r="57" spans="1:4">
      <c r="A57" s="32">
        <v>22000</v>
      </c>
      <c r="B57" s="30" t="s">
        <v>424</v>
      </c>
      <c r="C57" s="95">
        <v>508784706.43803841</v>
      </c>
      <c r="D57" s="58">
        <v>3.2518713629749382E-3</v>
      </c>
    </row>
    <row r="58" spans="1:4">
      <c r="A58" s="32">
        <v>23000</v>
      </c>
      <c r="B58" s="30" t="s">
        <v>425</v>
      </c>
      <c r="C58" s="95">
        <v>372002162.42288864</v>
      </c>
      <c r="D58" s="58">
        <v>2.3776327465044691E-3</v>
      </c>
    </row>
    <row r="59" spans="1:4">
      <c r="A59" s="32">
        <v>23100</v>
      </c>
      <c r="B59" s="30" t="s">
        <v>426</v>
      </c>
      <c r="C59" s="95">
        <v>2152717793.0116754</v>
      </c>
      <c r="D59" s="58">
        <v>1.3758985392210894E-2</v>
      </c>
    </row>
    <row r="60" spans="1:4">
      <c r="A60" s="32">
        <v>23200</v>
      </c>
      <c r="B60" s="30" t="s">
        <v>427</v>
      </c>
      <c r="C60" s="95">
        <v>1099391539.993813</v>
      </c>
      <c r="D60" s="58">
        <v>7.0267046559470102E-3</v>
      </c>
    </row>
    <row r="61" spans="1:4">
      <c r="A61" s="32">
        <v>30000</v>
      </c>
      <c r="B61" s="30" t="s">
        <v>428</v>
      </c>
      <c r="C61" s="95">
        <v>141275940.04332688</v>
      </c>
      <c r="D61" s="58">
        <v>9.0295792678313886E-4</v>
      </c>
    </row>
    <row r="62" spans="1:4">
      <c r="A62" s="32">
        <v>30100</v>
      </c>
      <c r="B62" s="30" t="s">
        <v>429</v>
      </c>
      <c r="C62" s="95">
        <v>1230734158.0963254</v>
      </c>
      <c r="D62" s="58">
        <v>7.8661742648821371E-3</v>
      </c>
    </row>
    <row r="63" spans="1:4">
      <c r="A63" s="32">
        <v>30102</v>
      </c>
      <c r="B63" s="30" t="s">
        <v>430</v>
      </c>
      <c r="C63" s="95">
        <v>22891996.327278987</v>
      </c>
      <c r="D63" s="58">
        <v>1.4631302072573557E-4</v>
      </c>
    </row>
    <row r="64" spans="1:4">
      <c r="A64" s="32">
        <v>30103</v>
      </c>
      <c r="B64" s="30" t="s">
        <v>431</v>
      </c>
      <c r="C64" s="95">
        <v>30824703.911766972</v>
      </c>
      <c r="D64" s="58">
        <v>1.9701451449791939E-4</v>
      </c>
    </row>
    <row r="65" spans="1:4">
      <c r="A65" s="32">
        <v>30104</v>
      </c>
      <c r="B65" s="30" t="s">
        <v>432</v>
      </c>
      <c r="C65" s="95">
        <v>18299991.133121978</v>
      </c>
      <c r="D65" s="58">
        <v>1.1696345498494636E-4</v>
      </c>
    </row>
    <row r="66" spans="1:4">
      <c r="A66" s="32">
        <v>30105</v>
      </c>
      <c r="B66" s="30" t="s">
        <v>433</v>
      </c>
      <c r="C66" s="95">
        <v>114402693.57095787</v>
      </c>
      <c r="D66" s="58">
        <v>7.3119894989591482E-4</v>
      </c>
    </row>
    <row r="67" spans="1:4">
      <c r="A67" s="32">
        <v>30200</v>
      </c>
      <c r="B67" s="30" t="s">
        <v>434</v>
      </c>
      <c r="C67" s="95">
        <v>281518404.34542543</v>
      </c>
      <c r="D67" s="58">
        <v>1.7993104463582702E-3</v>
      </c>
    </row>
    <row r="68" spans="1:4">
      <c r="A68" s="32">
        <v>30300</v>
      </c>
      <c r="B68" s="30" t="s">
        <v>435</v>
      </c>
      <c r="C68" s="95">
        <v>89075106.965557888</v>
      </c>
      <c r="D68" s="58">
        <v>5.6931897879383892E-4</v>
      </c>
    </row>
    <row r="69" spans="1:4">
      <c r="A69" s="32">
        <v>30400</v>
      </c>
      <c r="B69" s="30" t="s">
        <v>436</v>
      </c>
      <c r="C69" s="95">
        <v>168912080.60257411</v>
      </c>
      <c r="D69" s="58">
        <v>1.0795929021088187E-3</v>
      </c>
    </row>
    <row r="70" spans="1:4">
      <c r="A70" s="32">
        <v>30405</v>
      </c>
      <c r="B70" s="30" t="s">
        <v>437</v>
      </c>
      <c r="C70" s="95">
        <v>108397592.53525788</v>
      </c>
      <c r="D70" s="58">
        <v>6.9281765454119271E-4</v>
      </c>
    </row>
    <row r="71" spans="1:4">
      <c r="A71" s="32">
        <v>30500</v>
      </c>
      <c r="B71" s="30" t="s">
        <v>438</v>
      </c>
      <c r="C71" s="95">
        <v>181681531.87807506</v>
      </c>
      <c r="D71" s="58">
        <v>1.1612081951753418E-3</v>
      </c>
    </row>
    <row r="72" spans="1:4">
      <c r="A72" s="32">
        <v>30600</v>
      </c>
      <c r="B72" s="30" t="s">
        <v>439</v>
      </c>
      <c r="C72" s="95">
        <v>141523147.19381386</v>
      </c>
      <c r="D72" s="58">
        <v>9.0453793860978979E-4</v>
      </c>
    </row>
    <row r="73" spans="1:4">
      <c r="A73" s="32">
        <v>30601</v>
      </c>
      <c r="B73" s="30" t="s">
        <v>440</v>
      </c>
      <c r="C73" s="95">
        <v>2857973.3228489994</v>
      </c>
      <c r="D73" s="58">
        <v>1.8266589948789697E-5</v>
      </c>
    </row>
    <row r="74" spans="1:4">
      <c r="A74" s="32">
        <v>30700</v>
      </c>
      <c r="B74" s="30" t="s">
        <v>441</v>
      </c>
      <c r="C74" s="95">
        <v>363350314.19291508</v>
      </c>
      <c r="D74" s="58">
        <v>2.3223349021710077E-3</v>
      </c>
    </row>
    <row r="75" spans="1:4">
      <c r="A75" s="32">
        <v>30705</v>
      </c>
      <c r="B75" s="30" t="s">
        <v>442</v>
      </c>
      <c r="C75" s="95">
        <v>64233804.540324956</v>
      </c>
      <c r="D75" s="58">
        <v>4.1054706809480414E-4</v>
      </c>
    </row>
    <row r="76" spans="1:4">
      <c r="A76" s="32">
        <v>30800</v>
      </c>
      <c r="B76" s="30" t="s">
        <v>443</v>
      </c>
      <c r="C76" s="95">
        <v>133935453.43299983</v>
      </c>
      <c r="D76" s="58">
        <v>8.56041583000839E-4</v>
      </c>
    </row>
    <row r="77" spans="1:4">
      <c r="A77" s="32">
        <v>30900</v>
      </c>
      <c r="B77" s="30" t="s">
        <v>444</v>
      </c>
      <c r="C77" s="95">
        <v>226443680.40655485</v>
      </c>
      <c r="D77" s="58">
        <v>1.44730317229062E-3</v>
      </c>
    </row>
    <row r="78" spans="1:4">
      <c r="A78" s="32">
        <v>30905</v>
      </c>
      <c r="B78" s="30" t="s">
        <v>445</v>
      </c>
      <c r="C78" s="95">
        <v>40532801.753998972</v>
      </c>
      <c r="D78" s="58">
        <v>2.5906332406833377E-4</v>
      </c>
    </row>
    <row r="79" spans="1:4">
      <c r="A79" s="32">
        <v>31000</v>
      </c>
      <c r="B79" s="30" t="s">
        <v>446</v>
      </c>
      <c r="C79" s="95">
        <v>682218461.49290633</v>
      </c>
      <c r="D79" s="58">
        <v>4.3603643154941762E-3</v>
      </c>
    </row>
    <row r="80" spans="1:4">
      <c r="A80" s="32">
        <v>31005</v>
      </c>
      <c r="B80" s="30" t="s">
        <v>447</v>
      </c>
      <c r="C80" s="95">
        <v>60438273.180031955</v>
      </c>
      <c r="D80" s="58">
        <v>3.8628812402351014E-4</v>
      </c>
    </row>
    <row r="81" spans="1:4">
      <c r="A81" s="32">
        <v>31100</v>
      </c>
      <c r="B81" s="30" t="s">
        <v>448</v>
      </c>
      <c r="C81" s="95">
        <v>1413504560.4680743</v>
      </c>
      <c r="D81" s="58">
        <v>9.0343419199853444E-3</v>
      </c>
    </row>
    <row r="82" spans="1:4">
      <c r="A82" s="32">
        <v>31101</v>
      </c>
      <c r="B82" s="30" t="s">
        <v>449</v>
      </c>
      <c r="C82" s="95">
        <v>9676666.9907229934</v>
      </c>
      <c r="D82" s="58">
        <v>6.1847920894629276E-5</v>
      </c>
    </row>
    <row r="83" spans="1:4">
      <c r="A83" s="32">
        <v>31102</v>
      </c>
      <c r="B83" s="30" t="s">
        <v>450</v>
      </c>
      <c r="C83" s="95">
        <v>24134167.093543977</v>
      </c>
      <c r="D83" s="58">
        <v>1.5425229148530916E-4</v>
      </c>
    </row>
    <row r="84" spans="1:4">
      <c r="A84" s="32">
        <v>31105</v>
      </c>
      <c r="B84" s="30" t="s">
        <v>451</v>
      </c>
      <c r="C84" s="95">
        <v>203151780.73355991</v>
      </c>
      <c r="D84" s="58">
        <v>1.2984341898360113E-3</v>
      </c>
    </row>
    <row r="85" spans="1:4">
      <c r="A85" s="32">
        <v>31110</v>
      </c>
      <c r="B85" s="30" t="s">
        <v>452</v>
      </c>
      <c r="C85" s="95">
        <v>325165842.93337834</v>
      </c>
      <c r="D85" s="58">
        <v>2.0782808120460542E-3</v>
      </c>
    </row>
    <row r="86" spans="1:4">
      <c r="A86" s="32">
        <v>31200</v>
      </c>
      <c r="B86" s="30" t="s">
        <v>453</v>
      </c>
      <c r="C86" s="95">
        <v>637239464.76658523</v>
      </c>
      <c r="D86" s="58">
        <v>4.072883364241409E-3</v>
      </c>
    </row>
    <row r="87" spans="1:4">
      <c r="A87" s="32">
        <v>31205</v>
      </c>
      <c r="B87" s="30" t="s">
        <v>454</v>
      </c>
      <c r="C87" s="95">
        <v>70722362.917713925</v>
      </c>
      <c r="D87" s="58">
        <v>4.5201835625938256E-4</v>
      </c>
    </row>
    <row r="88" spans="1:4">
      <c r="A88" s="32">
        <v>31300</v>
      </c>
      <c r="B88" s="30" t="s">
        <v>455</v>
      </c>
      <c r="C88" s="95">
        <v>1736483398.2417493</v>
      </c>
      <c r="D88" s="58">
        <v>1.1098644600693082E-2</v>
      </c>
    </row>
    <row r="89" spans="1:4">
      <c r="A89" s="32">
        <v>31301</v>
      </c>
      <c r="B89" s="30" t="s">
        <v>456</v>
      </c>
      <c r="C89" s="95">
        <v>39930991.304829985</v>
      </c>
      <c r="D89" s="58">
        <v>2.5521688344064161E-4</v>
      </c>
    </row>
    <row r="90" spans="1:4">
      <c r="A90" s="32">
        <v>31320</v>
      </c>
      <c r="B90" s="30" t="s">
        <v>457</v>
      </c>
      <c r="C90" s="95">
        <v>312044266.85849297</v>
      </c>
      <c r="D90" s="58">
        <v>1.9944149313796643E-3</v>
      </c>
    </row>
    <row r="91" spans="1:4">
      <c r="A91" s="32">
        <v>31400</v>
      </c>
      <c r="B91" s="30" t="s">
        <v>458</v>
      </c>
      <c r="C91" s="95">
        <v>655349364.82575834</v>
      </c>
      <c r="D91" s="58">
        <v>4.1886318618742386E-3</v>
      </c>
    </row>
    <row r="92" spans="1:4">
      <c r="A92" s="32">
        <v>31405</v>
      </c>
      <c r="B92" s="30" t="s">
        <v>459</v>
      </c>
      <c r="C92" s="95">
        <v>121047691.05108789</v>
      </c>
      <c r="D92" s="58">
        <v>7.7367011056415913E-4</v>
      </c>
    </row>
    <row r="93" spans="1:4">
      <c r="A93" s="32">
        <v>31500</v>
      </c>
      <c r="B93" s="30" t="s">
        <v>460</v>
      </c>
      <c r="C93" s="95">
        <v>99186492.840072811</v>
      </c>
      <c r="D93" s="58">
        <v>6.3394538314376749E-4</v>
      </c>
    </row>
    <row r="94" spans="1:4">
      <c r="A94" s="32">
        <v>31600</v>
      </c>
      <c r="B94" s="30" t="s">
        <v>461</v>
      </c>
      <c r="C94" s="95">
        <v>462866473.20562577</v>
      </c>
      <c r="D94" s="58">
        <v>2.9583873297533707E-3</v>
      </c>
    </row>
    <row r="95" spans="1:4">
      <c r="A95" s="32">
        <v>31605</v>
      </c>
      <c r="B95" s="30" t="s">
        <v>462</v>
      </c>
      <c r="C95" s="95">
        <v>63944608.561488941</v>
      </c>
      <c r="D95" s="58">
        <v>4.0869868682476127E-4</v>
      </c>
    </row>
    <row r="96" spans="1:4">
      <c r="A96" s="32">
        <v>31700</v>
      </c>
      <c r="B96" s="30" t="s">
        <v>463</v>
      </c>
      <c r="C96" s="95">
        <v>138309100.19257885</v>
      </c>
      <c r="D96" s="58">
        <v>8.8399552200347533E-4</v>
      </c>
    </row>
    <row r="97" spans="1:4">
      <c r="A97" s="32">
        <v>31800</v>
      </c>
      <c r="B97" s="30" t="s">
        <v>464</v>
      </c>
      <c r="C97" s="95">
        <v>839765635.47317159</v>
      </c>
      <c r="D97" s="58">
        <v>5.367318999668527E-3</v>
      </c>
    </row>
    <row r="98" spans="1:4">
      <c r="A98" s="32">
        <v>31805</v>
      </c>
      <c r="B98" s="30" t="s">
        <v>465</v>
      </c>
      <c r="C98" s="95">
        <v>152249587.82535291</v>
      </c>
      <c r="D98" s="58">
        <v>9.7309543390195722E-4</v>
      </c>
    </row>
    <row r="99" spans="1:4">
      <c r="A99" s="32">
        <v>31810</v>
      </c>
      <c r="B99" s="30" t="s">
        <v>466</v>
      </c>
      <c r="C99" s="95">
        <v>218434974.71038678</v>
      </c>
      <c r="D99" s="58">
        <v>1.3961159404844792E-3</v>
      </c>
    </row>
    <row r="100" spans="1:4">
      <c r="A100" s="32">
        <v>31820</v>
      </c>
      <c r="B100" s="30" t="s">
        <v>467</v>
      </c>
      <c r="C100" s="95">
        <v>183085903.75335094</v>
      </c>
      <c r="D100" s="58">
        <v>1.1701841660062048E-3</v>
      </c>
    </row>
    <row r="101" spans="1:4">
      <c r="A101" s="32">
        <v>31900</v>
      </c>
      <c r="B101" s="30" t="s">
        <v>468</v>
      </c>
      <c r="C101" s="95">
        <v>515421727.80009276</v>
      </c>
      <c r="D101" s="58">
        <v>3.2942915446934821E-3</v>
      </c>
    </row>
    <row r="102" spans="1:4">
      <c r="A102" s="32">
        <v>32000</v>
      </c>
      <c r="B102" s="30" t="s">
        <v>469</v>
      </c>
      <c r="C102" s="95">
        <v>206627554.32907081</v>
      </c>
      <c r="D102" s="58">
        <v>1.3206494185494608E-3</v>
      </c>
    </row>
    <row r="103" spans="1:4">
      <c r="A103" s="32">
        <v>32005</v>
      </c>
      <c r="B103" s="30" t="s">
        <v>470</v>
      </c>
      <c r="C103" s="95">
        <v>42547698.618388936</v>
      </c>
      <c r="D103" s="58">
        <v>2.719414340621051E-4</v>
      </c>
    </row>
    <row r="104" spans="1:4">
      <c r="A104" s="32">
        <v>32100</v>
      </c>
      <c r="B104" s="30" t="s">
        <v>471</v>
      </c>
      <c r="C104" s="95">
        <v>118712257.96525387</v>
      </c>
      <c r="D104" s="58">
        <v>7.5874330974670429E-4</v>
      </c>
    </row>
    <row r="105" spans="1:4">
      <c r="A105" s="32">
        <v>32200</v>
      </c>
      <c r="B105" s="30" t="s">
        <v>472</v>
      </c>
      <c r="C105" s="95">
        <v>76538949.727148935</v>
      </c>
      <c r="D105" s="58">
        <v>4.8919477260310571E-4</v>
      </c>
    </row>
    <row r="106" spans="1:4">
      <c r="A106" s="32">
        <v>32300</v>
      </c>
      <c r="B106" s="30" t="s">
        <v>473</v>
      </c>
      <c r="C106" s="95">
        <v>880730574.97810864</v>
      </c>
      <c r="D106" s="58">
        <v>5.6291443100138739E-3</v>
      </c>
    </row>
    <row r="107" spans="1:4">
      <c r="A107" s="32">
        <v>32305</v>
      </c>
      <c r="B107" s="30" t="s">
        <v>474</v>
      </c>
      <c r="C107" s="95">
        <v>86612330.665468916</v>
      </c>
      <c r="D107" s="58">
        <v>5.5357827035206896E-4</v>
      </c>
    </row>
    <row r="108" spans="1:4">
      <c r="A108" s="32">
        <v>32400</v>
      </c>
      <c r="B108" s="30" t="s">
        <v>475</v>
      </c>
      <c r="C108" s="95">
        <v>311951248.58283794</v>
      </c>
      <c r="D108" s="58">
        <v>1.9938204098403798E-3</v>
      </c>
    </row>
    <row r="109" spans="1:4">
      <c r="A109" s="32">
        <v>32405</v>
      </c>
      <c r="B109" s="30" t="s">
        <v>476</v>
      </c>
      <c r="C109" s="95">
        <v>75553412.722780958</v>
      </c>
      <c r="D109" s="58">
        <v>4.8289576337365547E-4</v>
      </c>
    </row>
    <row r="110" spans="1:4">
      <c r="A110" s="32">
        <v>32410</v>
      </c>
      <c r="B110" s="30" t="s">
        <v>477</v>
      </c>
      <c r="C110" s="95">
        <v>120905471.60327283</v>
      </c>
      <c r="D110" s="58">
        <v>7.7276112225583182E-4</v>
      </c>
    </row>
    <row r="111" spans="1:4">
      <c r="A111" s="32">
        <v>32500</v>
      </c>
      <c r="B111" s="30" t="s">
        <v>478</v>
      </c>
      <c r="C111" s="95">
        <v>684661446.61729491</v>
      </c>
      <c r="D111" s="58">
        <v>4.3759785296512612E-3</v>
      </c>
    </row>
    <row r="112" spans="1:4">
      <c r="A112" s="32">
        <v>32505</v>
      </c>
      <c r="B112" s="30" t="s">
        <v>479</v>
      </c>
      <c r="C112" s="95">
        <v>95255476.894326881</v>
      </c>
      <c r="D112" s="58">
        <v>6.0882049629159987E-4</v>
      </c>
    </row>
    <row r="113" spans="1:4">
      <c r="A113" s="32">
        <v>32600</v>
      </c>
      <c r="B113" s="30" t="s">
        <v>480</v>
      </c>
      <c r="C113" s="95">
        <v>2473328961.22682</v>
      </c>
      <c r="D113" s="58">
        <v>1.5808155234338879E-2</v>
      </c>
    </row>
    <row r="114" spans="1:4">
      <c r="A114" s="32">
        <v>32605</v>
      </c>
      <c r="B114" s="30" t="s">
        <v>481</v>
      </c>
      <c r="C114" s="95">
        <v>330537517.92549813</v>
      </c>
      <c r="D114" s="58">
        <v>2.1126135973225124E-3</v>
      </c>
    </row>
    <row r="115" spans="1:4">
      <c r="A115" s="32">
        <v>32700</v>
      </c>
      <c r="B115" s="30" t="s">
        <v>482</v>
      </c>
      <c r="C115" s="95">
        <v>223812577.26976481</v>
      </c>
      <c r="D115" s="58">
        <v>1.4304866115031291E-3</v>
      </c>
    </row>
    <row r="116" spans="1:4">
      <c r="A116" s="32">
        <v>32800</v>
      </c>
      <c r="B116" s="30" t="s">
        <v>483</v>
      </c>
      <c r="C116" s="95">
        <v>295501633.68468535</v>
      </c>
      <c r="D116" s="58">
        <v>1.8886835396821516E-3</v>
      </c>
    </row>
    <row r="117" spans="1:4">
      <c r="A117" s="32">
        <v>32900</v>
      </c>
      <c r="B117" s="30" t="s">
        <v>484</v>
      </c>
      <c r="C117" s="95">
        <v>938766821.7910893</v>
      </c>
      <c r="D117" s="58">
        <v>6.0000800056776377E-3</v>
      </c>
    </row>
    <row r="118" spans="1:4">
      <c r="A118" s="32">
        <v>32901</v>
      </c>
      <c r="B118" s="30" t="s">
        <v>485</v>
      </c>
      <c r="C118" s="95">
        <v>24622938.362749983</v>
      </c>
      <c r="D118" s="58">
        <v>1.5737624799041589E-4</v>
      </c>
    </row>
    <row r="119" spans="1:4">
      <c r="A119" s="32">
        <v>32905</v>
      </c>
      <c r="B119" s="30" t="s">
        <v>486</v>
      </c>
      <c r="C119" s="95">
        <v>123483171.05038677</v>
      </c>
      <c r="D119" s="58">
        <v>7.8923635609906258E-4</v>
      </c>
    </row>
    <row r="120" spans="1:4">
      <c r="A120" s="32">
        <v>32910</v>
      </c>
      <c r="B120" s="30" t="s">
        <v>487</v>
      </c>
      <c r="C120" s="95">
        <v>172426108.10042667</v>
      </c>
      <c r="D120" s="58">
        <v>1.1020526286775946E-3</v>
      </c>
    </row>
    <row r="121" spans="1:4">
      <c r="A121" s="32">
        <v>32920</v>
      </c>
      <c r="B121" s="30" t="s">
        <v>488</v>
      </c>
      <c r="C121" s="95">
        <v>144454264.07664904</v>
      </c>
      <c r="D121" s="58">
        <v>9.232720218717537E-4</v>
      </c>
    </row>
    <row r="122" spans="1:4">
      <c r="A122" s="32">
        <v>33000</v>
      </c>
      <c r="B122" s="30" t="s">
        <v>489</v>
      </c>
      <c r="C122" s="95">
        <v>353816489.49002314</v>
      </c>
      <c r="D122" s="58">
        <v>2.2613999504347317E-3</v>
      </c>
    </row>
    <row r="123" spans="1:4">
      <c r="A123" s="32">
        <v>33001</v>
      </c>
      <c r="B123" s="30" t="s">
        <v>490</v>
      </c>
      <c r="C123" s="95">
        <v>10192495.462984992</v>
      </c>
      <c r="D123" s="58">
        <v>6.5144812125694979E-5</v>
      </c>
    </row>
    <row r="124" spans="1:4">
      <c r="A124" s="32">
        <v>33027</v>
      </c>
      <c r="B124" s="30" t="s">
        <v>491</v>
      </c>
      <c r="C124" s="95">
        <v>41259645.610580973</v>
      </c>
      <c r="D124" s="58">
        <v>2.6370890930834751E-4</v>
      </c>
    </row>
    <row r="125" spans="1:4">
      <c r="A125" s="32">
        <v>33100</v>
      </c>
      <c r="B125" s="30" t="s">
        <v>492</v>
      </c>
      <c r="C125" s="95">
        <v>504778101.75718284</v>
      </c>
      <c r="D125" s="58">
        <v>3.2262633545981725E-3</v>
      </c>
    </row>
    <row r="126" spans="1:4">
      <c r="A126" s="32">
        <v>33105</v>
      </c>
      <c r="B126" s="30" t="s">
        <v>493</v>
      </c>
      <c r="C126" s="95">
        <v>53670900.845476948</v>
      </c>
      <c r="D126" s="58">
        <v>3.4303481074804843E-4</v>
      </c>
    </row>
    <row r="127" spans="1:4">
      <c r="A127" s="32">
        <v>33200</v>
      </c>
      <c r="B127" s="30" t="s">
        <v>494</v>
      </c>
      <c r="C127" s="95">
        <v>2233444743.7535615</v>
      </c>
      <c r="D127" s="58">
        <v>1.427494755855757E-2</v>
      </c>
    </row>
    <row r="128" spans="1:4">
      <c r="A128" s="32">
        <v>33202</v>
      </c>
      <c r="B128" s="30" t="s">
        <v>495</v>
      </c>
      <c r="C128" s="95">
        <v>33124982.61022396</v>
      </c>
      <c r="D128" s="58">
        <v>2.1171662785101505E-4</v>
      </c>
    </row>
    <row r="129" spans="1:4">
      <c r="A129" s="32">
        <v>33203</v>
      </c>
      <c r="B129" s="30" t="s">
        <v>496</v>
      </c>
      <c r="C129" s="95">
        <v>19121235.259954982</v>
      </c>
      <c r="D129" s="58">
        <v>1.2221239471184208E-4</v>
      </c>
    </row>
    <row r="130" spans="1:4">
      <c r="A130" s="32">
        <v>33204</v>
      </c>
      <c r="B130" s="30" t="s">
        <v>497</v>
      </c>
      <c r="C130" s="95">
        <v>69043834.992967933</v>
      </c>
      <c r="D130" s="58">
        <v>4.4129013109583791E-4</v>
      </c>
    </row>
    <row r="131" spans="1:4">
      <c r="A131" s="32">
        <v>33205</v>
      </c>
      <c r="B131" s="30" t="s">
        <v>498</v>
      </c>
      <c r="C131" s="95">
        <v>168660273.256717</v>
      </c>
      <c r="D131" s="58">
        <v>1.0779834883693372E-3</v>
      </c>
    </row>
    <row r="132" spans="1:4">
      <c r="A132" s="32">
        <v>33206</v>
      </c>
      <c r="B132" s="30" t="s">
        <v>499</v>
      </c>
      <c r="C132" s="95">
        <v>15787374.455390988</v>
      </c>
      <c r="D132" s="58">
        <v>1.0090419432507098E-4</v>
      </c>
    </row>
    <row r="133" spans="1:4">
      <c r="A133" s="32">
        <v>33207</v>
      </c>
      <c r="B133" s="30" t="s">
        <v>500</v>
      </c>
      <c r="C133" s="95">
        <v>45271507.553263955</v>
      </c>
      <c r="D133" s="58">
        <v>2.8935051920451403E-4</v>
      </c>
    </row>
    <row r="134" spans="1:4">
      <c r="A134" s="32">
        <v>33208</v>
      </c>
      <c r="B134" s="30" t="s">
        <v>501</v>
      </c>
      <c r="C134" s="95">
        <v>4275285.6743969955</v>
      </c>
      <c r="D134" s="58">
        <v>2.7325269170215719E-5</v>
      </c>
    </row>
    <row r="135" spans="1:4">
      <c r="A135" s="32">
        <v>33209</v>
      </c>
      <c r="B135" s="30" t="s">
        <v>502</v>
      </c>
      <c r="C135" s="95">
        <v>11706423.65120499</v>
      </c>
      <c r="D135" s="58">
        <v>7.4821006513178391E-5</v>
      </c>
    </row>
    <row r="136" spans="1:4">
      <c r="A136" s="32">
        <v>33300</v>
      </c>
      <c r="B136" s="30" t="s">
        <v>503</v>
      </c>
      <c r="C136" s="95">
        <v>322746365.81789714</v>
      </c>
      <c r="D136" s="58">
        <v>2.0628168481225144E-3</v>
      </c>
    </row>
    <row r="137" spans="1:4">
      <c r="A137" s="32">
        <v>33305</v>
      </c>
      <c r="B137" s="30" t="s">
        <v>504</v>
      </c>
      <c r="C137" s="95">
        <v>77126323.471766964</v>
      </c>
      <c r="D137" s="58">
        <v>4.9294894177391059E-4</v>
      </c>
    </row>
    <row r="138" spans="1:4">
      <c r="A138" s="32">
        <v>33400</v>
      </c>
      <c r="B138" s="30" t="s">
        <v>505</v>
      </c>
      <c r="C138" s="95">
        <v>2915868505.9297028</v>
      </c>
      <c r="D138" s="58">
        <v>1.8636624042841731E-2</v>
      </c>
    </row>
    <row r="139" spans="1:4">
      <c r="A139" s="32">
        <v>33402</v>
      </c>
      <c r="B139" s="30" t="s">
        <v>506</v>
      </c>
      <c r="C139" s="95">
        <v>23669586.921950992</v>
      </c>
      <c r="D139" s="58">
        <v>1.5128295114018385E-4</v>
      </c>
    </row>
    <row r="140" spans="1:4">
      <c r="A140" s="32">
        <v>33405</v>
      </c>
      <c r="B140" s="30" t="s">
        <v>507</v>
      </c>
      <c r="C140" s="95">
        <v>260220059.54016963</v>
      </c>
      <c r="D140" s="58">
        <v>1.663183167620162E-3</v>
      </c>
    </row>
    <row r="141" spans="1:4">
      <c r="A141" s="32">
        <v>33500</v>
      </c>
      <c r="B141" s="30" t="s">
        <v>508</v>
      </c>
      <c r="C141" s="95">
        <v>465280608.86116701</v>
      </c>
      <c r="D141" s="58">
        <v>2.9738171540095904E-3</v>
      </c>
    </row>
    <row r="142" spans="1:4">
      <c r="A142" s="32">
        <v>33501</v>
      </c>
      <c r="B142" s="30" t="s">
        <v>509</v>
      </c>
      <c r="C142" s="95">
        <v>11280829.795048993</v>
      </c>
      <c r="D142" s="58">
        <v>7.2100845204123179E-5</v>
      </c>
    </row>
    <row r="143" spans="1:4">
      <c r="A143" s="32">
        <v>33600</v>
      </c>
      <c r="B143" s="30" t="s">
        <v>510</v>
      </c>
      <c r="C143" s="95">
        <v>1559941536.8607745</v>
      </c>
      <c r="D143" s="58">
        <v>9.9702863459604427E-3</v>
      </c>
    </row>
    <row r="144" spans="1:4">
      <c r="A144" s="32">
        <v>33605</v>
      </c>
      <c r="B144" s="30" t="s">
        <v>511</v>
      </c>
      <c r="C144" s="95">
        <v>190110180.63348976</v>
      </c>
      <c r="D144" s="58">
        <v>1.2150794715118393E-3</v>
      </c>
    </row>
    <row r="145" spans="1:4">
      <c r="A145" s="32">
        <v>33700</v>
      </c>
      <c r="B145" s="30" t="s">
        <v>512</v>
      </c>
      <c r="C145" s="95">
        <v>105196586.12824695</v>
      </c>
      <c r="D145" s="58">
        <v>6.7235858622419751E-4</v>
      </c>
    </row>
    <row r="146" spans="1:4">
      <c r="A146" s="32">
        <v>33800</v>
      </c>
      <c r="B146" s="30" t="s">
        <v>513</v>
      </c>
      <c r="C146" s="95">
        <v>82353330.23572892</v>
      </c>
      <c r="D146" s="58">
        <v>5.2635708748804326E-4</v>
      </c>
    </row>
    <row r="147" spans="1:4">
      <c r="A147" s="32">
        <v>33900</v>
      </c>
      <c r="B147" s="30" t="s">
        <v>514</v>
      </c>
      <c r="C147" s="95">
        <v>413739515.22898686</v>
      </c>
      <c r="D147" s="58">
        <v>2.6443948968582582E-3</v>
      </c>
    </row>
    <row r="148" spans="1:4">
      <c r="A148" s="32">
        <v>34000</v>
      </c>
      <c r="B148" s="30" t="s">
        <v>515</v>
      </c>
      <c r="C148" s="95">
        <v>187350601.19865555</v>
      </c>
      <c r="D148" s="58">
        <v>1.1974417610530939E-3</v>
      </c>
    </row>
    <row r="149" spans="1:4">
      <c r="A149" s="32">
        <v>34100</v>
      </c>
      <c r="B149" s="30" t="s">
        <v>516</v>
      </c>
      <c r="C149" s="95">
        <v>4180586492.0614166</v>
      </c>
      <c r="D149" s="58">
        <v>2.6720004202072038E-2</v>
      </c>
    </row>
    <row r="150" spans="1:4">
      <c r="A150" s="32">
        <v>34105</v>
      </c>
      <c r="B150" s="30" t="s">
        <v>517</v>
      </c>
      <c r="C150" s="95">
        <v>331042129.71413642</v>
      </c>
      <c r="D150" s="58">
        <v>2.1158387976953387E-3</v>
      </c>
    </row>
    <row r="151" spans="1:4">
      <c r="A151" s="32">
        <v>34200</v>
      </c>
      <c r="B151" s="30" t="s">
        <v>518</v>
      </c>
      <c r="C151" s="95">
        <v>136988910.3581019</v>
      </c>
      <c r="D151" s="58">
        <v>8.7555759636989683E-4</v>
      </c>
    </row>
    <row r="152" spans="1:4">
      <c r="A152" s="32">
        <v>34205</v>
      </c>
      <c r="B152" s="30" t="s">
        <v>519</v>
      </c>
      <c r="C152" s="95">
        <v>59354323.899003968</v>
      </c>
      <c r="D152" s="58">
        <v>3.7936011777393261E-4</v>
      </c>
    </row>
    <row r="153" spans="1:4">
      <c r="A153" s="32">
        <v>34220</v>
      </c>
      <c r="B153" s="30" t="s">
        <v>520</v>
      </c>
      <c r="C153" s="95">
        <v>154400988.96162388</v>
      </c>
      <c r="D153" s="58">
        <v>9.8684600395012234E-4</v>
      </c>
    </row>
    <row r="154" spans="1:4">
      <c r="A154" s="32">
        <v>34230</v>
      </c>
      <c r="B154" s="30" t="s">
        <v>521</v>
      </c>
      <c r="C154" s="95">
        <v>64704790.844051942</v>
      </c>
      <c r="D154" s="58">
        <v>4.1355735290498589E-4</v>
      </c>
    </row>
    <row r="155" spans="1:4">
      <c r="A155" s="32">
        <v>34300</v>
      </c>
      <c r="B155" s="30" t="s">
        <v>522</v>
      </c>
      <c r="C155" s="95">
        <v>1016262087.5973247</v>
      </c>
      <c r="D155" s="58">
        <v>6.4953870234645767E-3</v>
      </c>
    </row>
    <row r="156" spans="1:4">
      <c r="A156" s="32">
        <v>34400</v>
      </c>
      <c r="B156" s="30" t="s">
        <v>523</v>
      </c>
      <c r="C156" s="95">
        <v>406606608.03910601</v>
      </c>
      <c r="D156" s="58">
        <v>2.598805286297988E-3</v>
      </c>
    </row>
    <row r="157" spans="1:4">
      <c r="A157" s="32">
        <v>34405</v>
      </c>
      <c r="B157" s="30" t="s">
        <v>524</v>
      </c>
      <c r="C157" s="95">
        <v>77137379.781757936</v>
      </c>
      <c r="D157" s="58">
        <v>4.9301960761229937E-4</v>
      </c>
    </row>
    <row r="158" spans="1:4">
      <c r="A158" s="32">
        <v>34500</v>
      </c>
      <c r="B158" s="30" t="s">
        <v>525</v>
      </c>
      <c r="C158" s="95">
        <v>717772499.55105674</v>
      </c>
      <c r="D158" s="58">
        <v>4.5876061266894204E-3</v>
      </c>
    </row>
    <row r="159" spans="1:4">
      <c r="A159" s="32">
        <v>34501</v>
      </c>
      <c r="B159" s="30" t="s">
        <v>526</v>
      </c>
      <c r="C159" s="95">
        <v>8831287.6967719961</v>
      </c>
      <c r="D159" s="58">
        <v>5.6444722484643235E-5</v>
      </c>
    </row>
    <row r="160" spans="1:4">
      <c r="A160" s="32">
        <v>34505</v>
      </c>
      <c r="B160" s="30" t="s">
        <v>527</v>
      </c>
      <c r="C160" s="95">
        <v>82253880.122821897</v>
      </c>
      <c r="D160" s="58">
        <v>5.2572145719075893E-4</v>
      </c>
    </row>
    <row r="161" spans="1:4">
      <c r="A161" s="32">
        <v>34600</v>
      </c>
      <c r="B161" s="30" t="s">
        <v>528</v>
      </c>
      <c r="C161" s="95">
        <v>166533862.66571891</v>
      </c>
      <c r="D161" s="58">
        <v>1.0643926441098795E-3</v>
      </c>
    </row>
    <row r="162" spans="1:4">
      <c r="A162" s="32">
        <v>34605</v>
      </c>
      <c r="B162" s="30" t="s">
        <v>529</v>
      </c>
      <c r="C162" s="95">
        <v>35567399.070505962</v>
      </c>
      <c r="D162" s="58">
        <v>2.2732720742062111E-4</v>
      </c>
    </row>
    <row r="163" spans="1:4">
      <c r="A163" s="32">
        <v>34700</v>
      </c>
      <c r="B163" s="30" t="s">
        <v>530</v>
      </c>
      <c r="C163" s="95">
        <v>468833784.37033761</v>
      </c>
      <c r="D163" s="58">
        <v>2.996527093085369E-3</v>
      </c>
    </row>
    <row r="164" spans="1:4">
      <c r="A164" s="32">
        <v>34800</v>
      </c>
      <c r="B164" s="30" t="s">
        <v>531</v>
      </c>
      <c r="C164" s="95">
        <v>52054197.168440945</v>
      </c>
      <c r="D164" s="58">
        <v>3.3270173209366892E-4</v>
      </c>
    </row>
    <row r="165" spans="1:4">
      <c r="A165" s="32">
        <v>34900</v>
      </c>
      <c r="B165" s="30" t="s">
        <v>532</v>
      </c>
      <c r="C165" s="95">
        <v>1037451535.1020757</v>
      </c>
      <c r="D165" s="58">
        <v>6.6308182906902784E-3</v>
      </c>
    </row>
    <row r="166" spans="1:4">
      <c r="A166" s="32">
        <v>34901</v>
      </c>
      <c r="B166" s="30" t="s">
        <v>533</v>
      </c>
      <c r="C166" s="95">
        <v>27170831.981139988</v>
      </c>
      <c r="D166" s="58">
        <v>1.7366097940766826E-4</v>
      </c>
    </row>
    <row r="167" spans="1:4">
      <c r="A167" s="32">
        <v>34903</v>
      </c>
      <c r="B167" s="30" t="s">
        <v>534</v>
      </c>
      <c r="C167" s="95">
        <v>1641420.484460999</v>
      </c>
      <c r="D167" s="58">
        <v>1.0491054861668124E-5</v>
      </c>
    </row>
    <row r="168" spans="1:4">
      <c r="A168" s="32">
        <v>34905</v>
      </c>
      <c r="B168" s="30" t="s">
        <v>535</v>
      </c>
      <c r="C168" s="95">
        <v>92800925.512430921</v>
      </c>
      <c r="D168" s="58">
        <v>5.9313235699272316E-4</v>
      </c>
    </row>
    <row r="169" spans="1:4">
      <c r="A169" s="32">
        <v>34910</v>
      </c>
      <c r="B169" s="30" t="s">
        <v>536</v>
      </c>
      <c r="C169" s="95">
        <v>323937999.8414619</v>
      </c>
      <c r="D169" s="58">
        <v>2.0704331158824195E-3</v>
      </c>
    </row>
    <row r="170" spans="1:4">
      <c r="A170" s="32">
        <v>35000</v>
      </c>
      <c r="B170" s="30" t="s">
        <v>537</v>
      </c>
      <c r="C170" s="95">
        <v>213002175.664763</v>
      </c>
      <c r="D170" s="58">
        <v>1.3613924839542208E-3</v>
      </c>
    </row>
    <row r="171" spans="1:4">
      <c r="A171" s="32">
        <v>35005</v>
      </c>
      <c r="B171" s="30" t="s">
        <v>538</v>
      </c>
      <c r="C171" s="95">
        <v>91529287.984214887</v>
      </c>
      <c r="D171" s="58">
        <v>5.8500475093506443E-4</v>
      </c>
    </row>
    <row r="172" spans="1:4">
      <c r="A172" s="32">
        <v>35100</v>
      </c>
      <c r="B172" s="30" t="s">
        <v>539</v>
      </c>
      <c r="C172" s="95">
        <v>1890946604.6339495</v>
      </c>
      <c r="D172" s="58">
        <v>1.2085888264160499E-2</v>
      </c>
    </row>
    <row r="173" spans="1:4">
      <c r="A173" s="32">
        <v>35105</v>
      </c>
      <c r="B173" s="30" t="s">
        <v>540</v>
      </c>
      <c r="C173" s="95">
        <v>154544427.18122873</v>
      </c>
      <c r="D173" s="58">
        <v>9.8776278197585071E-4</v>
      </c>
    </row>
    <row r="174" spans="1:4">
      <c r="A174" s="32">
        <v>35106</v>
      </c>
      <c r="B174" s="30" t="s">
        <v>541</v>
      </c>
      <c r="C174" s="95">
        <v>42331904.881857961</v>
      </c>
      <c r="D174" s="58">
        <v>2.7056219946001335E-4</v>
      </c>
    </row>
    <row r="175" spans="1:4">
      <c r="A175" s="32">
        <v>35200</v>
      </c>
      <c r="B175" s="30" t="s">
        <v>542</v>
      </c>
      <c r="C175" s="95">
        <v>78892792.468054891</v>
      </c>
      <c r="D175" s="58">
        <v>5.0423923778698733E-4</v>
      </c>
    </row>
    <row r="176" spans="1:4">
      <c r="A176" s="32">
        <v>35300</v>
      </c>
      <c r="B176" s="30" t="s">
        <v>543</v>
      </c>
      <c r="C176" s="95">
        <v>571647140.85809219</v>
      </c>
      <c r="D176" s="58">
        <v>3.6536533892638084E-3</v>
      </c>
    </row>
    <row r="177" spans="1:4">
      <c r="A177" s="32">
        <v>35305</v>
      </c>
      <c r="B177" s="30" t="s">
        <v>544</v>
      </c>
      <c r="C177" s="95">
        <v>190873140.15153968</v>
      </c>
      <c r="D177" s="58">
        <v>1.2199558881502745E-3</v>
      </c>
    </row>
    <row r="178" spans="1:4">
      <c r="A178" s="32">
        <v>35400</v>
      </c>
      <c r="B178" s="30" t="s">
        <v>545</v>
      </c>
      <c r="C178" s="95">
        <v>422578904.81589472</v>
      </c>
      <c r="D178" s="58">
        <v>2.7008914021582758E-3</v>
      </c>
    </row>
    <row r="179" spans="1:4">
      <c r="A179" s="32">
        <v>35401</v>
      </c>
      <c r="B179" s="30" t="s">
        <v>546</v>
      </c>
      <c r="C179" s="95">
        <v>5196206.7556549935</v>
      </c>
      <c r="D179" s="58">
        <v>3.3211289040326549E-5</v>
      </c>
    </row>
    <row r="180" spans="1:4">
      <c r="A180" s="32">
        <v>35405</v>
      </c>
      <c r="B180" s="30" t="s">
        <v>547</v>
      </c>
      <c r="C180" s="95">
        <v>137219571.82894385</v>
      </c>
      <c r="D180" s="58">
        <v>8.7703185733348568E-4</v>
      </c>
    </row>
    <row r="181" spans="1:4">
      <c r="A181" s="32">
        <v>35500</v>
      </c>
      <c r="B181" s="30" t="s">
        <v>548</v>
      </c>
      <c r="C181" s="95">
        <v>590158266.41746807</v>
      </c>
      <c r="D181" s="58">
        <v>3.7719662991081192E-3</v>
      </c>
    </row>
    <row r="182" spans="1:4">
      <c r="A182" s="32">
        <v>35600</v>
      </c>
      <c r="B182" s="30" t="s">
        <v>549</v>
      </c>
      <c r="C182" s="95">
        <v>243649196.03827375</v>
      </c>
      <c r="D182" s="58">
        <v>1.5572713432281994E-3</v>
      </c>
    </row>
    <row r="183" spans="1:4">
      <c r="A183" s="32">
        <v>35700</v>
      </c>
      <c r="B183" s="30" t="s">
        <v>550</v>
      </c>
      <c r="C183" s="95">
        <v>136256598.37553191</v>
      </c>
      <c r="D183" s="58">
        <v>8.7087706188301211E-4</v>
      </c>
    </row>
    <row r="184" spans="1:4">
      <c r="A184" s="32">
        <v>35800</v>
      </c>
      <c r="B184" s="30" t="s">
        <v>551</v>
      </c>
      <c r="C184" s="95">
        <v>188044308.86788371</v>
      </c>
      <c r="D184" s="58">
        <v>1.2018755580507124E-3</v>
      </c>
    </row>
    <row r="185" spans="1:4">
      <c r="A185" s="32">
        <v>35805</v>
      </c>
      <c r="B185" s="30" t="s">
        <v>552</v>
      </c>
      <c r="C185" s="95">
        <v>29906666.280874971</v>
      </c>
      <c r="D185" s="58">
        <v>1.9114692405297227E-4</v>
      </c>
    </row>
    <row r="186" spans="1:4">
      <c r="A186" s="32">
        <v>35900</v>
      </c>
      <c r="B186" s="30" t="s">
        <v>553</v>
      </c>
      <c r="C186" s="95">
        <v>350516559.86150628</v>
      </c>
      <c r="D186" s="58">
        <v>2.2403086194198256E-3</v>
      </c>
    </row>
    <row r="187" spans="1:4">
      <c r="A187" s="32">
        <v>35905</v>
      </c>
      <c r="B187" s="30" t="s">
        <v>554</v>
      </c>
      <c r="C187" s="95">
        <v>45489075.83816696</v>
      </c>
      <c r="D187" s="58">
        <v>2.9074109574153467E-4</v>
      </c>
    </row>
    <row r="188" spans="1:4">
      <c r="A188" s="32">
        <v>36000</v>
      </c>
      <c r="B188" s="30" t="s">
        <v>555</v>
      </c>
      <c r="C188" s="95">
        <v>8568380147.2659979</v>
      </c>
      <c r="D188" s="58">
        <v>5.4764362362709047E-2</v>
      </c>
    </row>
    <row r="189" spans="1:4">
      <c r="A189" s="32">
        <v>36001</v>
      </c>
      <c r="B189" s="30" t="s">
        <v>556</v>
      </c>
      <c r="C189" s="95">
        <v>4639917.4301989982</v>
      </c>
      <c r="D189" s="58">
        <v>2.9655794340724568E-5</v>
      </c>
    </row>
    <row r="190" spans="1:4">
      <c r="A190" s="32">
        <v>36002</v>
      </c>
      <c r="B190" s="30" t="s">
        <v>557</v>
      </c>
      <c r="C190" s="95">
        <v>3434255.7855419964</v>
      </c>
      <c r="D190" s="58">
        <v>2.1949869759882547E-5</v>
      </c>
    </row>
    <row r="191" spans="1:4">
      <c r="A191" s="32">
        <v>36003</v>
      </c>
      <c r="B191" s="30" t="s">
        <v>558</v>
      </c>
      <c r="C191" s="95">
        <v>62611596.121254951</v>
      </c>
      <c r="D191" s="58">
        <v>4.0017880616397304E-4</v>
      </c>
    </row>
    <row r="192" spans="1:4">
      <c r="A192" s="32">
        <v>36004</v>
      </c>
      <c r="B192" s="30" t="s">
        <v>559</v>
      </c>
      <c r="C192" s="95">
        <v>34219615.523080952</v>
      </c>
      <c r="D192" s="58">
        <v>2.1871291798561838E-4</v>
      </c>
    </row>
    <row r="193" spans="1:4">
      <c r="A193" s="32">
        <v>36005</v>
      </c>
      <c r="B193" s="30" t="s">
        <v>560</v>
      </c>
      <c r="C193" s="95">
        <v>652226187.49644303</v>
      </c>
      <c r="D193" s="58">
        <v>4.1686702341166056E-3</v>
      </c>
    </row>
    <row r="194" spans="1:4">
      <c r="A194" s="32">
        <v>36006</v>
      </c>
      <c r="B194" s="30" t="s">
        <v>561</v>
      </c>
      <c r="C194" s="95">
        <v>81602574.01808995</v>
      </c>
      <c r="D194" s="58">
        <v>5.2155866761845378E-4</v>
      </c>
    </row>
    <row r="195" spans="1:4">
      <c r="A195" s="32">
        <v>36007</v>
      </c>
      <c r="B195" s="30" t="s">
        <v>562</v>
      </c>
      <c r="C195" s="95">
        <v>26977627.972693969</v>
      </c>
      <c r="D195" s="58">
        <v>1.7242612589433043E-4</v>
      </c>
    </row>
    <row r="196" spans="1:4">
      <c r="A196" s="32">
        <v>36008</v>
      </c>
      <c r="B196" s="30" t="s">
        <v>563</v>
      </c>
      <c r="C196" s="95">
        <v>90249012.157932907</v>
      </c>
      <c r="D196" s="58">
        <v>5.7682193363825073E-4</v>
      </c>
    </row>
    <row r="197" spans="1:4">
      <c r="A197" s="32">
        <v>36009</v>
      </c>
      <c r="B197" s="30" t="s">
        <v>564</v>
      </c>
      <c r="C197" s="95">
        <v>25786148.613891974</v>
      </c>
      <c r="D197" s="58">
        <v>1.6481084666632596E-4</v>
      </c>
    </row>
    <row r="198" spans="1:4">
      <c r="A198" s="32">
        <v>36100</v>
      </c>
      <c r="B198" s="30" t="s">
        <v>565</v>
      </c>
      <c r="C198" s="95">
        <v>105965622.02446994</v>
      </c>
      <c r="D198" s="58">
        <v>6.7727383972215601E-4</v>
      </c>
    </row>
    <row r="199" spans="1:4">
      <c r="A199" s="32">
        <v>36102</v>
      </c>
      <c r="B199" s="30" t="s">
        <v>566</v>
      </c>
      <c r="C199" s="95">
        <v>29173294.824065972</v>
      </c>
      <c r="D199" s="58">
        <v>1.8645961799081408E-4</v>
      </c>
    </row>
    <row r="200" spans="1:4">
      <c r="A200" s="32">
        <v>36105</v>
      </c>
      <c r="B200" s="30" t="s">
        <v>567</v>
      </c>
      <c r="C200" s="95">
        <v>53378361.810655959</v>
      </c>
      <c r="D200" s="58">
        <v>3.4116506250709465E-4</v>
      </c>
    </row>
    <row r="201" spans="1:4">
      <c r="A201" s="32">
        <v>36200</v>
      </c>
      <c r="B201" s="30" t="s">
        <v>568</v>
      </c>
      <c r="C201" s="95">
        <v>224656708.44612071</v>
      </c>
      <c r="D201" s="58">
        <v>1.435881832633504E-3</v>
      </c>
    </row>
    <row r="202" spans="1:4">
      <c r="A202" s="32">
        <v>36205</v>
      </c>
      <c r="B202" s="30" t="s">
        <v>569</v>
      </c>
      <c r="C202" s="95">
        <v>35794753.815738969</v>
      </c>
      <c r="D202" s="58">
        <v>2.2878033361703462E-4</v>
      </c>
    </row>
    <row r="203" spans="1:4">
      <c r="A203" s="32">
        <v>36300</v>
      </c>
      <c r="B203" s="30" t="s">
        <v>570</v>
      </c>
      <c r="C203" s="95">
        <v>723496251.43916392</v>
      </c>
      <c r="D203" s="58">
        <v>4.6241891933936395E-3</v>
      </c>
    </row>
    <row r="204" spans="1:4">
      <c r="A204" s="32">
        <v>36301</v>
      </c>
      <c r="B204" s="30" t="s">
        <v>571</v>
      </c>
      <c r="C204" s="95">
        <v>11090825.921207998</v>
      </c>
      <c r="D204" s="58">
        <v>7.0886445187024627E-5</v>
      </c>
    </row>
    <row r="205" spans="1:4">
      <c r="A205" s="32">
        <v>36302</v>
      </c>
      <c r="B205" s="30" t="s">
        <v>572</v>
      </c>
      <c r="C205" s="95">
        <v>18052502.671578981</v>
      </c>
      <c r="D205" s="58">
        <v>1.1538164517310523E-4</v>
      </c>
    </row>
    <row r="206" spans="1:4">
      <c r="A206" s="32">
        <v>36305</v>
      </c>
      <c r="B206" s="30" t="s">
        <v>573</v>
      </c>
      <c r="C206" s="95">
        <v>126803019.13250092</v>
      </c>
      <c r="D206" s="58">
        <v>8.1045499488880573E-4</v>
      </c>
    </row>
    <row r="207" spans="1:4">
      <c r="A207" s="32">
        <v>36310</v>
      </c>
      <c r="B207" s="30" t="s">
        <v>574</v>
      </c>
      <c r="C207" s="95">
        <v>3833983</v>
      </c>
      <c r="D207" s="58">
        <v>2.450470575485172E-5</v>
      </c>
    </row>
    <row r="208" spans="1:4">
      <c r="A208" s="32">
        <v>36400</v>
      </c>
      <c r="B208" s="30" t="s">
        <v>575</v>
      </c>
      <c r="C208" s="95">
        <v>796964765.53256309</v>
      </c>
      <c r="D208" s="58">
        <v>5.0937594340819585E-3</v>
      </c>
    </row>
    <row r="209" spans="1:4">
      <c r="A209" s="32">
        <v>36405</v>
      </c>
      <c r="B209" s="30" t="s">
        <v>576</v>
      </c>
      <c r="C209" s="95">
        <v>123206476.75766686</v>
      </c>
      <c r="D209" s="58">
        <v>7.8746787871479963E-4</v>
      </c>
    </row>
    <row r="210" spans="1:4">
      <c r="A210" s="32">
        <v>36500</v>
      </c>
      <c r="B210" s="30" t="s">
        <v>577</v>
      </c>
      <c r="C210" s="95">
        <v>1542361988.9778728</v>
      </c>
      <c r="D210" s="58">
        <v>9.8579275670681449E-3</v>
      </c>
    </row>
    <row r="211" spans="1:4">
      <c r="A211" s="32">
        <v>36501</v>
      </c>
      <c r="B211" s="30" t="s">
        <v>578</v>
      </c>
      <c r="C211" s="95">
        <v>19152611.798280988</v>
      </c>
      <c r="D211" s="58">
        <v>1.22412936247703E-4</v>
      </c>
    </row>
    <row r="212" spans="1:4">
      <c r="A212" s="32">
        <v>36502</v>
      </c>
      <c r="B212" s="30" t="s">
        <v>579</v>
      </c>
      <c r="C212" s="95">
        <v>7035695.4420809932</v>
      </c>
      <c r="D212" s="58">
        <v>4.4968286658794819E-5</v>
      </c>
    </row>
    <row r="213" spans="1:4">
      <c r="A213" s="32">
        <v>36505</v>
      </c>
      <c r="B213" s="30" t="s">
        <v>580</v>
      </c>
      <c r="C213" s="95">
        <v>291502967.45891494</v>
      </c>
      <c r="D213" s="58">
        <v>1.8631262695340137E-3</v>
      </c>
    </row>
    <row r="214" spans="1:4">
      <c r="A214" s="32">
        <v>36600</v>
      </c>
      <c r="B214" s="30" t="s">
        <v>581</v>
      </c>
      <c r="C214" s="95">
        <v>107714503.50018692</v>
      </c>
      <c r="D214" s="58">
        <v>6.8845172599931359E-4</v>
      </c>
    </row>
    <row r="215" spans="1:4">
      <c r="A215" s="32">
        <v>36601</v>
      </c>
      <c r="B215" s="30" t="s">
        <v>582</v>
      </c>
      <c r="C215" s="95">
        <v>66010032.646546975</v>
      </c>
      <c r="D215" s="58">
        <v>4.2189973895862074E-4</v>
      </c>
    </row>
    <row r="216" spans="1:4">
      <c r="A216" s="32">
        <v>36700</v>
      </c>
      <c r="B216" s="30" t="s">
        <v>583</v>
      </c>
      <c r="C216" s="95">
        <v>1301036489.7279294</v>
      </c>
      <c r="D216" s="58">
        <v>8.3155080127136904E-3</v>
      </c>
    </row>
    <row r="217" spans="1:4">
      <c r="A217" s="32">
        <v>36701</v>
      </c>
      <c r="B217" s="30" t="s">
        <v>584</v>
      </c>
      <c r="C217" s="95">
        <v>4866683.7611379996</v>
      </c>
      <c r="D217" s="58">
        <v>3.1105159717349231E-5</v>
      </c>
    </row>
    <row r="218" spans="1:4">
      <c r="A218" s="32">
        <v>36705</v>
      </c>
      <c r="B218" s="30" t="s">
        <v>585</v>
      </c>
      <c r="C218" s="95">
        <v>139912200.92574275</v>
      </c>
      <c r="D218" s="58">
        <v>8.9424165813959484E-4</v>
      </c>
    </row>
    <row r="219" spans="1:4">
      <c r="A219" s="32">
        <v>36800</v>
      </c>
      <c r="B219" s="30" t="s">
        <v>586</v>
      </c>
      <c r="C219" s="95">
        <v>501232894.45399964</v>
      </c>
      <c r="D219" s="58">
        <v>3.203604343902388E-3</v>
      </c>
    </row>
    <row r="220" spans="1:4">
      <c r="A220" s="32">
        <v>36802</v>
      </c>
      <c r="B220" s="30" t="s">
        <v>587</v>
      </c>
      <c r="C220" s="95">
        <v>17711342.233002979</v>
      </c>
      <c r="D220" s="58">
        <v>1.1320113572314129E-4</v>
      </c>
    </row>
    <row r="221" spans="1:4">
      <c r="A221" s="32">
        <v>36810</v>
      </c>
      <c r="B221" s="30" t="s">
        <v>588</v>
      </c>
      <c r="C221" s="95">
        <v>949490652.13117385</v>
      </c>
      <c r="D221" s="58">
        <v>6.0686208174258174E-3</v>
      </c>
    </row>
    <row r="222" spans="1:4">
      <c r="A222" s="32">
        <v>36900</v>
      </c>
      <c r="B222" s="30" t="s">
        <v>589</v>
      </c>
      <c r="C222" s="95">
        <v>92701481.320374876</v>
      </c>
      <c r="D222" s="58">
        <v>5.9249676453825418E-4</v>
      </c>
    </row>
    <row r="223" spans="1:4">
      <c r="A223" s="32">
        <v>36901</v>
      </c>
      <c r="B223" s="30" t="s">
        <v>590</v>
      </c>
      <c r="C223" s="95">
        <v>31549565.23931798</v>
      </c>
      <c r="D223" s="58">
        <v>2.0164742850528681E-4</v>
      </c>
    </row>
    <row r="224" spans="1:4">
      <c r="A224" s="32">
        <v>36905</v>
      </c>
      <c r="B224" s="30" t="s">
        <v>591</v>
      </c>
      <c r="C224" s="95">
        <v>28647119.310463987</v>
      </c>
      <c r="D224" s="58">
        <v>1.8309659417557424E-4</v>
      </c>
    </row>
    <row r="225" spans="1:4">
      <c r="A225" s="32">
        <v>37000</v>
      </c>
      <c r="B225" s="30" t="s">
        <v>592</v>
      </c>
      <c r="C225" s="95">
        <v>308087008.41017854</v>
      </c>
      <c r="D225" s="58">
        <v>1.9691223169179292E-3</v>
      </c>
    </row>
    <row r="226" spans="1:4">
      <c r="A226" s="32">
        <v>37001</v>
      </c>
      <c r="B226" s="30" t="s">
        <v>324</v>
      </c>
      <c r="C226" s="95">
        <v>12119478.629130986</v>
      </c>
      <c r="D226" s="58">
        <v>7.7461026224964619E-5</v>
      </c>
    </row>
    <row r="227" spans="1:4">
      <c r="A227" s="32">
        <v>37005</v>
      </c>
      <c r="B227" s="30" t="s">
        <v>593</v>
      </c>
      <c r="C227" s="95">
        <v>69477270.843236879</v>
      </c>
      <c r="D227" s="58">
        <v>4.4406041410816332E-4</v>
      </c>
    </row>
    <row r="228" spans="1:4">
      <c r="A228" s="32">
        <v>37100</v>
      </c>
      <c r="B228" s="30" t="s">
        <v>594</v>
      </c>
      <c r="C228" s="95">
        <v>459404254.3984701</v>
      </c>
      <c r="D228" s="58">
        <v>2.936258735774664E-3</v>
      </c>
    </row>
    <row r="229" spans="1:4">
      <c r="A229" s="32">
        <v>37200</v>
      </c>
      <c r="B229" s="30" t="s">
        <v>595</v>
      </c>
      <c r="C229" s="95">
        <v>103116025.23351993</v>
      </c>
      <c r="D229" s="58">
        <v>6.5906078794748725E-4</v>
      </c>
    </row>
    <row r="230" spans="1:4">
      <c r="A230" s="32">
        <v>37300</v>
      </c>
      <c r="B230" s="30" t="s">
        <v>596</v>
      </c>
      <c r="C230" s="95">
        <v>272406630.49796879</v>
      </c>
      <c r="D230" s="58">
        <v>1.7410730110236122E-3</v>
      </c>
    </row>
    <row r="231" spans="1:4">
      <c r="A231" s="32">
        <v>37301</v>
      </c>
      <c r="B231" s="30" t="s">
        <v>597</v>
      </c>
      <c r="C231" s="95">
        <v>31030166.309841964</v>
      </c>
      <c r="D231" s="58">
        <v>1.9832771688001495E-4</v>
      </c>
    </row>
    <row r="232" spans="1:4">
      <c r="A232" s="32">
        <v>37305</v>
      </c>
      <c r="B232" s="30" t="s">
        <v>598</v>
      </c>
      <c r="C232" s="95">
        <v>65074501.857927896</v>
      </c>
      <c r="D232" s="58">
        <v>4.1592034189303256E-4</v>
      </c>
    </row>
    <row r="233" spans="1:4">
      <c r="A233" s="32">
        <v>37400</v>
      </c>
      <c r="B233" s="30" t="s">
        <v>599</v>
      </c>
      <c r="C233" s="95">
        <v>1293479586.9386725</v>
      </c>
      <c r="D233" s="58">
        <v>8.2672084560206222E-3</v>
      </c>
    </row>
    <row r="234" spans="1:4">
      <c r="A234" s="32">
        <v>37405</v>
      </c>
      <c r="B234" s="30" t="s">
        <v>600</v>
      </c>
      <c r="C234" s="95">
        <v>271266907.47741783</v>
      </c>
      <c r="D234" s="58">
        <v>1.7337885297777037E-3</v>
      </c>
    </row>
    <row r="235" spans="1:4">
      <c r="A235" s="32">
        <v>37500</v>
      </c>
      <c r="B235" s="30" t="s">
        <v>601</v>
      </c>
      <c r="C235" s="95">
        <v>143937323.11182672</v>
      </c>
      <c r="D235" s="58">
        <v>9.1996802020153235E-4</v>
      </c>
    </row>
    <row r="236" spans="1:4">
      <c r="A236" s="32">
        <v>37600</v>
      </c>
      <c r="B236" s="30" t="s">
        <v>602</v>
      </c>
      <c r="C236" s="95">
        <v>903023771.75274193</v>
      </c>
      <c r="D236" s="58">
        <v>5.7716301341026611E-3</v>
      </c>
    </row>
    <row r="237" spans="1:4">
      <c r="A237" s="32">
        <v>37601</v>
      </c>
      <c r="B237" s="30" t="s">
        <v>603</v>
      </c>
      <c r="C237" s="95">
        <v>36767887.207964979</v>
      </c>
      <c r="D237" s="58">
        <v>2.3500006579548171E-4</v>
      </c>
    </row>
    <row r="238" spans="1:4">
      <c r="A238" s="32">
        <v>37605</v>
      </c>
      <c r="B238" s="30" t="s">
        <v>604</v>
      </c>
      <c r="C238" s="95">
        <v>102819740.76210187</v>
      </c>
      <c r="D238" s="58">
        <v>6.5716710094057269E-4</v>
      </c>
    </row>
    <row r="239" spans="1:4">
      <c r="A239" s="32">
        <v>37610</v>
      </c>
      <c r="B239" s="30" t="s">
        <v>605</v>
      </c>
      <c r="C239" s="95">
        <v>283491866.94597858</v>
      </c>
      <c r="D239" s="58">
        <v>1.8119237313792939E-3</v>
      </c>
    </row>
    <row r="240" spans="1:4">
      <c r="A240" s="32">
        <v>37700</v>
      </c>
      <c r="B240" s="30" t="s">
        <v>606</v>
      </c>
      <c r="C240" s="95">
        <v>378798589.57496321</v>
      </c>
      <c r="D240" s="58">
        <v>2.421071762156305E-3</v>
      </c>
    </row>
    <row r="241" spans="1:4">
      <c r="A241" s="32">
        <v>37705</v>
      </c>
      <c r="B241" s="30" t="s">
        <v>607</v>
      </c>
      <c r="C241" s="95">
        <v>104863737.45935293</v>
      </c>
      <c r="D241" s="58">
        <v>6.7023120102396535E-4</v>
      </c>
    </row>
    <row r="242" spans="1:4">
      <c r="A242" s="32">
        <v>37800</v>
      </c>
      <c r="B242" s="30" t="s">
        <v>608</v>
      </c>
      <c r="C242" s="95">
        <v>1162520811.3048315</v>
      </c>
      <c r="D242" s="58">
        <v>7.4301921565422683E-3</v>
      </c>
    </row>
    <row r="243" spans="1:4">
      <c r="A243" s="32">
        <v>37801</v>
      </c>
      <c r="B243" s="30" t="s">
        <v>609</v>
      </c>
      <c r="C243" s="95">
        <v>9363469.0708739925</v>
      </c>
      <c r="D243" s="58">
        <v>5.9846132449314987E-5</v>
      </c>
    </row>
    <row r="244" spans="1:4">
      <c r="A244" s="32">
        <v>37805</v>
      </c>
      <c r="B244" s="30" t="s">
        <v>610</v>
      </c>
      <c r="C244" s="95">
        <v>83306658.353723899</v>
      </c>
      <c r="D244" s="58">
        <v>5.3245023527176936E-4</v>
      </c>
    </row>
    <row r="245" spans="1:4">
      <c r="A245" s="32">
        <v>37900</v>
      </c>
      <c r="B245" s="30" t="s">
        <v>611</v>
      </c>
      <c r="C245" s="95">
        <v>620087213.64446712</v>
      </c>
      <c r="D245" s="58">
        <v>3.9632556306857759E-3</v>
      </c>
    </row>
    <row r="246" spans="1:4">
      <c r="A246" s="32">
        <v>37901</v>
      </c>
      <c r="B246" s="30" t="s">
        <v>612</v>
      </c>
      <c r="C246" s="95">
        <v>8541701.1664729919</v>
      </c>
      <c r="D246" s="58">
        <v>5.4593845024950394E-5</v>
      </c>
    </row>
    <row r="247" spans="1:4">
      <c r="A247" s="32">
        <v>37905</v>
      </c>
      <c r="B247" s="30" t="s">
        <v>613</v>
      </c>
      <c r="C247" s="95">
        <v>69309993.364459977</v>
      </c>
      <c r="D247" s="58">
        <v>4.4299126867980817E-4</v>
      </c>
    </row>
    <row r="248" spans="1:4">
      <c r="A248" s="32">
        <v>38000</v>
      </c>
      <c r="B248" s="30" t="s">
        <v>614</v>
      </c>
      <c r="C248" s="95">
        <v>1022596537.0759444</v>
      </c>
      <c r="D248" s="58">
        <v>6.5358733325046915E-3</v>
      </c>
    </row>
    <row r="249" spans="1:4">
      <c r="A249" s="32">
        <v>38005</v>
      </c>
      <c r="B249" s="30" t="s">
        <v>615</v>
      </c>
      <c r="C249" s="95">
        <v>183100319.32193506</v>
      </c>
      <c r="D249" s="58">
        <v>1.1702763023736437E-3</v>
      </c>
    </row>
    <row r="250" spans="1:4">
      <c r="A250" s="32">
        <v>38100</v>
      </c>
      <c r="B250" s="30" t="s">
        <v>616</v>
      </c>
      <c r="C250" s="95">
        <v>450185538.55312169</v>
      </c>
      <c r="D250" s="58">
        <v>2.8773377861439921E-3</v>
      </c>
    </row>
    <row r="251" spans="1:4">
      <c r="A251" s="32">
        <v>38105</v>
      </c>
      <c r="B251" s="30" t="s">
        <v>617</v>
      </c>
      <c r="C251" s="95">
        <v>86375398.725624949</v>
      </c>
      <c r="D251" s="58">
        <v>5.5206393200737556E-4</v>
      </c>
    </row>
    <row r="252" spans="1:4">
      <c r="A252" s="32">
        <v>38200</v>
      </c>
      <c r="B252" s="30" t="s">
        <v>618</v>
      </c>
      <c r="C252" s="95">
        <v>440038813.65153754</v>
      </c>
      <c r="D252" s="58">
        <v>2.8124855142145793E-3</v>
      </c>
    </row>
    <row r="253" spans="1:4">
      <c r="A253" s="32">
        <v>38205</v>
      </c>
      <c r="B253" s="30" t="s">
        <v>619</v>
      </c>
      <c r="C253" s="95">
        <v>58145105.223960929</v>
      </c>
      <c r="D253" s="58">
        <v>3.7163145861576698E-4</v>
      </c>
    </row>
    <row r="254" spans="1:4">
      <c r="A254" s="32">
        <v>38210</v>
      </c>
      <c r="B254" s="30" t="s">
        <v>620</v>
      </c>
      <c r="C254" s="95">
        <v>166544969.64512578</v>
      </c>
      <c r="D254" s="58">
        <v>1.0644636337992419E-3</v>
      </c>
    </row>
    <row r="255" spans="1:4">
      <c r="A255" s="32">
        <v>38300</v>
      </c>
      <c r="B255" s="30" t="s">
        <v>621</v>
      </c>
      <c r="C255" s="95">
        <v>345579070.7742579</v>
      </c>
      <c r="D255" s="58">
        <v>2.2087509110912248E-3</v>
      </c>
    </row>
    <row r="256" spans="1:4">
      <c r="A256" s="32">
        <v>38400</v>
      </c>
      <c r="B256" s="30" t="s">
        <v>622</v>
      </c>
      <c r="C256" s="95">
        <v>428548751.62863362</v>
      </c>
      <c r="D256" s="58">
        <v>2.7390473719546221E-3</v>
      </c>
    </row>
    <row r="257" spans="1:4">
      <c r="A257" s="32">
        <v>38402</v>
      </c>
      <c r="B257" s="30" t="s">
        <v>623</v>
      </c>
      <c r="C257" s="95">
        <v>17561382.264398977</v>
      </c>
      <c r="D257" s="58">
        <v>1.1224267427309108E-4</v>
      </c>
    </row>
    <row r="258" spans="1:4">
      <c r="A258" s="32">
        <v>38405</v>
      </c>
      <c r="B258" s="30" t="s">
        <v>624</v>
      </c>
      <c r="C258" s="95">
        <v>102752607.64582583</v>
      </c>
      <c r="D258" s="58">
        <v>6.5673802307018294E-4</v>
      </c>
    </row>
    <row r="259" spans="1:4">
      <c r="A259" s="32">
        <v>38500</v>
      </c>
      <c r="B259" s="30" t="s">
        <v>625</v>
      </c>
      <c r="C259" s="95">
        <v>334819335.50599766</v>
      </c>
      <c r="D259" s="58">
        <v>2.1399806148356551E-3</v>
      </c>
    </row>
    <row r="260" spans="1:4">
      <c r="A260" s="32">
        <v>38600</v>
      </c>
      <c r="B260" s="30" t="s">
        <v>626</v>
      </c>
      <c r="C260" s="95">
        <v>430976423.13745254</v>
      </c>
      <c r="D260" s="58">
        <v>2.7545637099230078E-3</v>
      </c>
    </row>
    <row r="261" spans="1:4">
      <c r="A261" s="32">
        <v>38601</v>
      </c>
      <c r="B261" s="30" t="s">
        <v>627</v>
      </c>
      <c r="C261" s="95">
        <v>5026513.80963</v>
      </c>
      <c r="D261" s="58">
        <v>3.2126705276909652E-5</v>
      </c>
    </row>
    <row r="262" spans="1:4">
      <c r="A262" s="32">
        <v>38602</v>
      </c>
      <c r="B262" s="30" t="s">
        <v>628</v>
      </c>
      <c r="C262" s="95">
        <v>31261727.881989967</v>
      </c>
      <c r="D262" s="58">
        <v>1.9980773079494824E-4</v>
      </c>
    </row>
    <row r="263" spans="1:4">
      <c r="A263" s="32">
        <v>38605</v>
      </c>
      <c r="B263" s="30" t="s">
        <v>629</v>
      </c>
      <c r="C263" s="95">
        <v>110444435.75964284</v>
      </c>
      <c r="D263" s="58">
        <v>7.0589994805680435E-4</v>
      </c>
    </row>
    <row r="264" spans="1:4">
      <c r="A264" s="32">
        <v>38610</v>
      </c>
      <c r="B264" s="30" t="s">
        <v>630</v>
      </c>
      <c r="C264" s="95">
        <v>85805779.002350897</v>
      </c>
      <c r="D264" s="58">
        <v>5.4842323675364309E-4</v>
      </c>
    </row>
    <row r="265" spans="1:4">
      <c r="A265" s="32">
        <v>38620</v>
      </c>
      <c r="B265" s="30" t="s">
        <v>631</v>
      </c>
      <c r="C265" s="95">
        <v>69893423.648706943</v>
      </c>
      <c r="D265" s="58">
        <v>4.4672023342585461E-4</v>
      </c>
    </row>
    <row r="266" spans="1:4">
      <c r="A266" s="32">
        <v>38700</v>
      </c>
      <c r="B266" s="30" t="s">
        <v>632</v>
      </c>
      <c r="C266" s="95">
        <v>128753078.24306485</v>
      </c>
      <c r="D266" s="58">
        <v>8.229186977035905E-4</v>
      </c>
    </row>
    <row r="267" spans="1:4">
      <c r="A267" s="32">
        <v>38701</v>
      </c>
      <c r="B267" s="30" t="s">
        <v>633</v>
      </c>
      <c r="C267" s="95">
        <v>7545384.9582529906</v>
      </c>
      <c r="D267" s="58">
        <v>4.8225941066789721E-5</v>
      </c>
    </row>
    <row r="268" spans="1:4">
      <c r="A268" s="32">
        <v>38800</v>
      </c>
      <c r="B268" s="30" t="s">
        <v>634</v>
      </c>
      <c r="C268" s="95">
        <v>219112474.28036082</v>
      </c>
      <c r="D268" s="58">
        <v>1.4004461442467943E-3</v>
      </c>
    </row>
    <row r="269" spans="1:4">
      <c r="A269" s="32">
        <v>38801</v>
      </c>
      <c r="B269" s="30" t="s">
        <v>635</v>
      </c>
      <c r="C269" s="95">
        <v>18077681.216277987</v>
      </c>
      <c r="D269" s="58">
        <v>1.155425725505048E-4</v>
      </c>
    </row>
    <row r="270" spans="1:4">
      <c r="A270" s="32">
        <v>38900</v>
      </c>
      <c r="B270" s="30" t="s">
        <v>636</v>
      </c>
      <c r="C270" s="95">
        <v>45931834.118466966</v>
      </c>
      <c r="D270" s="58">
        <v>2.9357096258739071E-4</v>
      </c>
    </row>
    <row r="271" spans="1:4">
      <c r="A271" s="32">
        <v>39000</v>
      </c>
      <c r="B271" s="30" t="s">
        <v>637</v>
      </c>
      <c r="C271" s="95">
        <v>2276362866.4526544</v>
      </c>
      <c r="D271" s="58">
        <v>1.4549256539137788E-2</v>
      </c>
    </row>
    <row r="272" spans="1:4">
      <c r="A272" s="32">
        <v>39100</v>
      </c>
      <c r="B272" s="30" t="s">
        <v>638</v>
      </c>
      <c r="C272" s="95">
        <v>327968329.57681292</v>
      </c>
      <c r="D272" s="58">
        <v>2.0961927617284774E-3</v>
      </c>
    </row>
    <row r="273" spans="1:4">
      <c r="A273" s="32">
        <v>39101</v>
      </c>
      <c r="B273" s="30" t="s">
        <v>639</v>
      </c>
      <c r="C273" s="95">
        <v>27640648.189599961</v>
      </c>
      <c r="D273" s="58">
        <v>1.7666378561394819E-4</v>
      </c>
    </row>
    <row r="274" spans="1:4">
      <c r="A274" s="32">
        <v>39105</v>
      </c>
      <c r="B274" s="30" t="s">
        <v>640</v>
      </c>
      <c r="C274" s="95">
        <v>127769892.92395584</v>
      </c>
      <c r="D274" s="58">
        <v>8.1663471914988895E-4</v>
      </c>
    </row>
    <row r="275" spans="1:4">
      <c r="A275" s="32">
        <v>39200</v>
      </c>
      <c r="B275" s="30" t="s">
        <v>641</v>
      </c>
      <c r="C275" s="95">
        <v>9407881664.4968987</v>
      </c>
      <c r="D275" s="58">
        <v>6.0129993264174918E-2</v>
      </c>
    </row>
    <row r="276" spans="1:4">
      <c r="A276" s="32">
        <v>39201</v>
      </c>
      <c r="B276" s="30" t="s">
        <v>642</v>
      </c>
      <c r="C276" s="95">
        <v>28855088.409091964</v>
      </c>
      <c r="D276" s="58">
        <v>1.8442581800572172E-4</v>
      </c>
    </row>
    <row r="277" spans="1:4">
      <c r="A277" s="32">
        <v>39204</v>
      </c>
      <c r="B277" s="30" t="s">
        <v>643</v>
      </c>
      <c r="C277" s="95">
        <v>24637009.068144985</v>
      </c>
      <c r="D277" s="58">
        <v>1.5746618018246466E-4</v>
      </c>
    </row>
    <row r="278" spans="1:4">
      <c r="A278" s="32">
        <v>39205</v>
      </c>
      <c r="B278" s="30" t="s">
        <v>644</v>
      </c>
      <c r="C278" s="95">
        <v>696510556.64833915</v>
      </c>
      <c r="D278" s="58">
        <v>4.4517115088448574E-3</v>
      </c>
    </row>
    <row r="279" spans="1:4">
      <c r="A279" s="32">
        <v>39208</v>
      </c>
      <c r="B279" s="30" t="s">
        <v>645</v>
      </c>
      <c r="C279" s="95">
        <v>56596801.062145948</v>
      </c>
      <c r="D279" s="58">
        <v>3.6173555195569878E-4</v>
      </c>
    </row>
    <row r="280" spans="1:4">
      <c r="A280" s="32">
        <v>39209</v>
      </c>
      <c r="B280" s="30" t="s">
        <v>646</v>
      </c>
      <c r="C280" s="95">
        <v>29164652.023368973</v>
      </c>
      <c r="D280" s="58">
        <v>1.8640437797332371E-4</v>
      </c>
    </row>
    <row r="281" spans="1:4">
      <c r="A281" s="32">
        <v>39300</v>
      </c>
      <c r="B281" s="30" t="s">
        <v>647</v>
      </c>
      <c r="C281" s="95">
        <v>124789035.65593587</v>
      </c>
      <c r="D281" s="58">
        <v>7.9758272276648286E-4</v>
      </c>
    </row>
    <row r="282" spans="1:4">
      <c r="A282" s="32">
        <v>39301</v>
      </c>
      <c r="B282" s="30" t="s">
        <v>648</v>
      </c>
      <c r="C282" s="95">
        <v>8947951.8071709927</v>
      </c>
      <c r="D282" s="58">
        <v>5.7190375164240134E-5</v>
      </c>
    </row>
    <row r="283" spans="1:4">
      <c r="A283" s="32">
        <v>39400</v>
      </c>
      <c r="B283" s="30" t="s">
        <v>649</v>
      </c>
      <c r="C283" s="95">
        <v>85160727.698412955</v>
      </c>
      <c r="D283" s="58">
        <v>5.4430042441989447E-4</v>
      </c>
    </row>
    <row r="284" spans="1:4">
      <c r="A284" s="32">
        <v>39401</v>
      </c>
      <c r="B284" s="30" t="s">
        <v>650</v>
      </c>
      <c r="C284" s="95">
        <v>44659269.741017945</v>
      </c>
      <c r="D284" s="58">
        <v>2.85437432620384E-4</v>
      </c>
    </row>
    <row r="285" spans="1:4">
      <c r="A285" s="32">
        <v>39500</v>
      </c>
      <c r="B285" s="30" t="s">
        <v>651</v>
      </c>
      <c r="C285" s="95">
        <v>281289667.38092566</v>
      </c>
      <c r="D285" s="58">
        <v>1.7978484857782873E-3</v>
      </c>
    </row>
    <row r="286" spans="1:4">
      <c r="A286" s="32">
        <v>39501</v>
      </c>
      <c r="B286" s="30" t="s">
        <v>652</v>
      </c>
      <c r="C286" s="95">
        <v>9018770.188872993</v>
      </c>
      <c r="D286" s="58">
        <v>5.7643007219635863E-5</v>
      </c>
    </row>
    <row r="287" spans="1:4">
      <c r="A287" s="32">
        <v>39600</v>
      </c>
      <c r="B287" s="30" t="s">
        <v>653</v>
      </c>
      <c r="C287" s="95">
        <v>915214158.83644652</v>
      </c>
      <c r="D287" s="58">
        <v>5.8495443680791617E-3</v>
      </c>
    </row>
    <row r="288" spans="1:4">
      <c r="A288" s="32">
        <v>39605</v>
      </c>
      <c r="B288" s="30" t="s">
        <v>654</v>
      </c>
      <c r="C288" s="95">
        <v>123243725.63790792</v>
      </c>
      <c r="D288" s="58">
        <v>7.8770595302290298E-4</v>
      </c>
    </row>
    <row r="289" spans="1:4">
      <c r="A289" s="32">
        <v>39700</v>
      </c>
      <c r="B289" s="30" t="s">
        <v>655</v>
      </c>
      <c r="C289" s="95">
        <v>537622806.0951395</v>
      </c>
      <c r="D289" s="58">
        <v>3.4361885982434181E-3</v>
      </c>
    </row>
    <row r="290" spans="1:4">
      <c r="A290" s="32">
        <v>39703</v>
      </c>
      <c r="B290" s="30" t="s">
        <v>656</v>
      </c>
      <c r="C290" s="95">
        <v>21949850.818186976</v>
      </c>
      <c r="D290" s="58">
        <v>1.4029134601341818E-4</v>
      </c>
    </row>
    <row r="291" spans="1:4">
      <c r="A291" s="32">
        <v>39705</v>
      </c>
      <c r="B291" s="30" t="s">
        <v>657</v>
      </c>
      <c r="C291" s="95">
        <v>116803589.67112997</v>
      </c>
      <c r="D291" s="58">
        <v>7.4654415421285844E-4</v>
      </c>
    </row>
    <row r="292" spans="1:4">
      <c r="A292" s="32">
        <v>39800</v>
      </c>
      <c r="B292" s="30" t="s">
        <v>658</v>
      </c>
      <c r="C292" s="95">
        <v>594634717.94352019</v>
      </c>
      <c r="D292" s="58">
        <v>3.8005773095042958E-3</v>
      </c>
    </row>
    <row r="293" spans="1:4">
      <c r="A293" s="32">
        <v>39805</v>
      </c>
      <c r="B293" s="30" t="s">
        <v>659</v>
      </c>
      <c r="C293" s="95">
        <v>64810107.521091938</v>
      </c>
      <c r="D293" s="58">
        <v>4.1423047904611481E-4</v>
      </c>
    </row>
    <row r="294" spans="1:4">
      <c r="A294" s="32">
        <v>39900</v>
      </c>
      <c r="B294" s="30" t="s">
        <v>660</v>
      </c>
      <c r="C294" s="95">
        <v>302358367.62397081</v>
      </c>
      <c r="D294" s="58">
        <v>1.9325080030721808E-3</v>
      </c>
    </row>
    <row r="295" spans="1:4">
      <c r="A295" s="32">
        <v>40000</v>
      </c>
      <c r="B295" s="30" t="s">
        <v>661</v>
      </c>
      <c r="C295" s="95">
        <v>420787689.29055727</v>
      </c>
      <c r="D295" s="58">
        <v>2.6894429399736712E-3</v>
      </c>
    </row>
    <row r="296" spans="1:4">
      <c r="A296" s="32">
        <v>51000</v>
      </c>
      <c r="B296" s="30" t="s">
        <v>662</v>
      </c>
      <c r="C296" s="95">
        <v>4164462652.6893148</v>
      </c>
      <c r="D296" s="58">
        <v>2.661694950948424E-2</v>
      </c>
    </row>
    <row r="297" spans="1:4">
      <c r="A297" s="32">
        <v>51000.1</v>
      </c>
      <c r="B297" s="30" t="s">
        <v>663</v>
      </c>
      <c r="C297" s="95">
        <v>2498619.514064997</v>
      </c>
      <c r="D297" s="58">
        <v>1.5969798506016678E-5</v>
      </c>
    </row>
    <row r="298" spans="1:4">
      <c r="A298" s="32">
        <v>51000.2</v>
      </c>
      <c r="B298" s="30" t="s">
        <v>664</v>
      </c>
      <c r="C298" s="95">
        <v>96031999.96463792</v>
      </c>
      <c r="D298" s="58">
        <v>6.1378360367883296E-4</v>
      </c>
    </row>
    <row r="299" spans="1:4">
      <c r="A299" s="32">
        <v>60000</v>
      </c>
      <c r="B299" s="30" t="s">
        <v>665</v>
      </c>
      <c r="C299" s="95">
        <v>17779542.14137499</v>
      </c>
      <c r="D299" s="58">
        <v>1.1363703194051211E-4</v>
      </c>
    </row>
    <row r="300" spans="1:4">
      <c r="A300" s="32">
        <v>90901</v>
      </c>
      <c r="B300" s="30" t="s">
        <v>666</v>
      </c>
      <c r="C300" s="95">
        <v>127670583.16554983</v>
      </c>
      <c r="D300" s="58">
        <v>8.1599998592120099E-4</v>
      </c>
    </row>
    <row r="301" spans="1:4">
      <c r="A301" s="32">
        <v>91041</v>
      </c>
      <c r="B301" s="30" t="s">
        <v>667</v>
      </c>
      <c r="C301" s="95">
        <v>23318488.838417981</v>
      </c>
      <c r="D301" s="58">
        <v>1.4903892574203557E-4</v>
      </c>
    </row>
    <row r="302" spans="1:4">
      <c r="A302" s="32">
        <v>91111</v>
      </c>
      <c r="B302" s="30" t="s">
        <v>668</v>
      </c>
      <c r="C302" s="95">
        <v>13217825.019427987</v>
      </c>
      <c r="D302" s="58">
        <v>8.4481050860215094E-5</v>
      </c>
    </row>
    <row r="303" spans="1:4">
      <c r="A303" s="32">
        <v>91151</v>
      </c>
      <c r="B303" s="30" t="s">
        <v>669</v>
      </c>
      <c r="C303" s="95">
        <v>36296291.065155953</v>
      </c>
      <c r="D303" s="58">
        <v>2.3198588323007698E-4</v>
      </c>
    </row>
    <row r="304" spans="1:4">
      <c r="A304" s="32">
        <v>98101</v>
      </c>
      <c r="B304" s="30" t="s">
        <v>670</v>
      </c>
      <c r="C304" s="95">
        <v>163016296.6347298</v>
      </c>
      <c r="D304" s="58">
        <v>1.0419103011880017E-3</v>
      </c>
    </row>
    <row r="305" spans="1:4">
      <c r="A305" s="32">
        <v>98103</v>
      </c>
      <c r="B305" s="30" t="s">
        <v>671</v>
      </c>
      <c r="C305" s="95">
        <v>30012179.904446982</v>
      </c>
      <c r="D305" s="58">
        <v>1.9182130896776202E-4</v>
      </c>
    </row>
    <row r="306" spans="1:4">
      <c r="A306" s="32">
        <v>98111</v>
      </c>
      <c r="B306" s="30" t="s">
        <v>672</v>
      </c>
      <c r="C306" s="95">
        <v>57854632.524067953</v>
      </c>
      <c r="D306" s="58">
        <v>3.6977491724855311E-4</v>
      </c>
    </row>
    <row r="307" spans="1:4">
      <c r="A307" s="32">
        <v>98131</v>
      </c>
      <c r="B307" s="30" t="s">
        <v>673</v>
      </c>
      <c r="C307" s="95">
        <v>14081782.946538989</v>
      </c>
      <c r="D307" s="58">
        <v>9.0002993651413371E-5</v>
      </c>
    </row>
    <row r="308" spans="1:4">
      <c r="A308" s="32">
        <v>99401</v>
      </c>
      <c r="B308" s="30" t="s">
        <v>674</v>
      </c>
      <c r="C308" s="95">
        <v>52301235.589592889</v>
      </c>
      <c r="D308" s="58">
        <v>3.3428066549542667E-4</v>
      </c>
    </row>
    <row r="309" spans="1:4">
      <c r="A309" s="32">
        <v>99521</v>
      </c>
      <c r="B309" s="30" t="s">
        <v>675</v>
      </c>
      <c r="C309" s="95">
        <v>24140191.971841976</v>
      </c>
      <c r="D309" s="58">
        <v>1.5429079918602179E-4</v>
      </c>
    </row>
    <row r="310" spans="1:4">
      <c r="A310" s="32">
        <v>99831</v>
      </c>
      <c r="B310" s="30" t="s">
        <v>676</v>
      </c>
      <c r="C310" s="106">
        <v>3679518.546457998</v>
      </c>
      <c r="D310" s="68">
        <v>2.3517454120290294E-5</v>
      </c>
    </row>
    <row r="311" spans="1:4" ht="18" customHeight="1">
      <c r="A311" s="35"/>
      <c r="B311" s="36" t="s">
        <v>325</v>
      </c>
      <c r="C311" s="96">
        <f>SUM(C6:C310)</f>
        <v>156459050696.45264</v>
      </c>
      <c r="D311" s="108">
        <f>SUM(D6:D310)</f>
        <v>0.99999999999999978</v>
      </c>
    </row>
    <row r="312" spans="1:4" ht="18" customHeight="1">
      <c r="A312" s="37"/>
      <c r="B312" s="38"/>
      <c r="C312" s="97"/>
      <c r="D312" s="101"/>
    </row>
    <row r="313" spans="1:4" ht="18" customHeight="1"/>
    <row r="314" spans="1:4" ht="18" customHeight="1"/>
    <row r="315" spans="1:4" ht="18" customHeight="1"/>
    <row r="316" spans="1:4" ht="18" customHeight="1"/>
    <row r="317" spans="1:4" ht="18" customHeight="1"/>
    <row r="318" spans="1:4" ht="18" customHeight="1"/>
    <row r="319" spans="1:4" ht="18" customHeight="1"/>
    <row r="320" spans="1:4"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36"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54"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sheetData>
  <autoFilter ref="A5:D311" xr:uid="{00000000-0009-0000-0000-000004000000}"/>
  <mergeCells count="3">
    <mergeCell ref="A1:B1"/>
    <mergeCell ref="A2:B2"/>
    <mergeCell ref="A3:B3"/>
  </mergeCells>
  <printOptions horizontalCentered="1"/>
  <pageMargins left="0.7" right="0.7" top="0.75" bottom="0.75" header="0.3" footer="0.3"/>
  <pageSetup scale="80" firstPageNumber="7" fitToHeight="0" orientation="portrait" verticalDpi="300" r:id="rId1"/>
  <headerFooter scaleWithDoc="0" alignWithMargins="0"/>
  <rowBreaks count="1" manualBreakCount="1">
    <brk id="31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11"/>
  <sheetViews>
    <sheetView zoomScale="80" zoomScaleNormal="80" workbookViewId="0"/>
  </sheetViews>
  <sheetFormatPr defaultRowHeight="15"/>
  <cols>
    <col min="1" max="1" width="12.140625" style="4" bestFit="1" customWidth="1"/>
    <col min="2" max="2" width="53.7109375" style="4" bestFit="1" customWidth="1"/>
    <col min="3" max="3" width="28.28515625" style="15" customWidth="1"/>
    <col min="4" max="16384" width="9.140625" style="4"/>
  </cols>
  <sheetData>
    <row r="1" spans="1:3">
      <c r="A1" s="111" t="s">
        <v>330</v>
      </c>
      <c r="B1" s="111" t="s">
        <v>331</v>
      </c>
      <c r="C1" s="110" t="s">
        <v>741</v>
      </c>
    </row>
    <row r="2" spans="1:3">
      <c r="A2" s="3" t="s">
        <v>361</v>
      </c>
      <c r="B2" s="4" t="s">
        <v>677</v>
      </c>
      <c r="C2" s="2">
        <v>0</v>
      </c>
    </row>
    <row r="3" spans="1:3">
      <c r="A3" s="4">
        <v>10200</v>
      </c>
      <c r="B3" s="4" t="s">
        <v>0</v>
      </c>
      <c r="C3" s="2">
        <v>950853.54</v>
      </c>
    </row>
    <row r="4" spans="1:3">
      <c r="A4" s="4">
        <v>10400</v>
      </c>
      <c r="B4" s="4" t="s">
        <v>1</v>
      </c>
      <c r="C4" s="2">
        <v>2911901.5300000007</v>
      </c>
    </row>
    <row r="5" spans="1:3">
      <c r="A5" s="4">
        <v>10500</v>
      </c>
      <c r="B5" s="4" t="s">
        <v>2</v>
      </c>
      <c r="C5" s="2">
        <v>675657.81</v>
      </c>
    </row>
    <row r="6" spans="1:3">
      <c r="A6" s="4">
        <v>10700</v>
      </c>
      <c r="B6" s="4" t="s">
        <v>332</v>
      </c>
      <c r="C6" s="2">
        <v>4727938.93</v>
      </c>
    </row>
    <row r="7" spans="1:3">
      <c r="A7" s="4">
        <v>10800</v>
      </c>
      <c r="B7" s="4" t="s">
        <v>3</v>
      </c>
      <c r="C7" s="2">
        <v>19586717.93</v>
      </c>
    </row>
    <row r="8" spans="1:3">
      <c r="A8" s="4">
        <v>10850</v>
      </c>
      <c r="B8" s="4" t="s">
        <v>4</v>
      </c>
      <c r="C8" s="2">
        <v>220271.88999999998</v>
      </c>
    </row>
    <row r="9" spans="1:3">
      <c r="A9" s="4">
        <v>10900</v>
      </c>
      <c r="B9" s="4" t="s">
        <v>5</v>
      </c>
      <c r="C9" s="2">
        <v>1763598.4899999998</v>
      </c>
    </row>
    <row r="10" spans="1:3">
      <c r="A10" s="4">
        <v>10910</v>
      </c>
      <c r="B10" s="4" t="s">
        <v>6</v>
      </c>
      <c r="C10" s="2">
        <v>275097.18</v>
      </c>
    </row>
    <row r="11" spans="1:3">
      <c r="A11" s="4">
        <v>10930</v>
      </c>
      <c r="B11" s="4" t="s">
        <v>7</v>
      </c>
      <c r="C11" s="2">
        <v>2935403.9499999997</v>
      </c>
    </row>
    <row r="12" spans="1:3">
      <c r="A12" s="4">
        <v>10940</v>
      </c>
      <c r="B12" s="4" t="s">
        <v>8</v>
      </c>
      <c r="C12" s="2">
        <v>722366.66999999993</v>
      </c>
    </row>
    <row r="13" spans="1:3">
      <c r="A13" s="4">
        <v>10950</v>
      </c>
      <c r="B13" s="4" t="s">
        <v>9</v>
      </c>
      <c r="C13" s="2">
        <v>799962.26</v>
      </c>
    </row>
    <row r="14" spans="1:3">
      <c r="A14" s="4">
        <v>11050</v>
      </c>
      <c r="B14" s="4" t="s">
        <v>737</v>
      </c>
      <c r="C14" s="2">
        <v>257294.25</v>
      </c>
    </row>
    <row r="15" spans="1:3">
      <c r="A15" s="4">
        <v>11300</v>
      </c>
      <c r="B15" s="4" t="s">
        <v>10</v>
      </c>
      <c r="C15" s="2">
        <v>4938207.54</v>
      </c>
    </row>
    <row r="16" spans="1:3">
      <c r="A16" s="4">
        <v>11310</v>
      </c>
      <c r="B16" s="4" t="s">
        <v>11</v>
      </c>
      <c r="C16" s="2">
        <v>535235.36</v>
      </c>
    </row>
    <row r="17" spans="1:3">
      <c r="A17" s="4">
        <v>11600</v>
      </c>
      <c r="B17" s="4" t="s">
        <v>12</v>
      </c>
      <c r="C17" s="2">
        <v>1914559.8900000001</v>
      </c>
    </row>
    <row r="18" spans="1:3">
      <c r="A18" s="4">
        <v>11900</v>
      </c>
      <c r="B18" s="4" t="s">
        <v>13</v>
      </c>
      <c r="C18" s="2">
        <v>202924.24000000005</v>
      </c>
    </row>
    <row r="19" spans="1:3">
      <c r="A19" s="4">
        <v>12100</v>
      </c>
      <c r="B19" s="4" t="s">
        <v>14</v>
      </c>
      <c r="C19" s="2">
        <v>237184.15</v>
      </c>
    </row>
    <row r="20" spans="1:3">
      <c r="A20" s="4">
        <v>12150</v>
      </c>
      <c r="B20" s="4" t="s">
        <v>15</v>
      </c>
      <c r="C20" s="2">
        <v>35484.82</v>
      </c>
    </row>
    <row r="21" spans="1:3">
      <c r="A21" s="4">
        <v>12160</v>
      </c>
      <c r="B21" s="4" t="s">
        <v>16</v>
      </c>
      <c r="C21" s="2">
        <v>1905355.1900000002</v>
      </c>
    </row>
    <row r="22" spans="1:3">
      <c r="A22" s="4">
        <v>12220</v>
      </c>
      <c r="B22" s="4" t="s">
        <v>17</v>
      </c>
      <c r="C22" s="2">
        <v>48154865.109999999</v>
      </c>
    </row>
    <row r="23" spans="1:3">
      <c r="A23" s="4">
        <v>12510</v>
      </c>
      <c r="B23" s="4" t="s">
        <v>18</v>
      </c>
      <c r="C23" s="2">
        <v>5262976.96</v>
      </c>
    </row>
    <row r="24" spans="1:3">
      <c r="A24" s="4">
        <v>12600</v>
      </c>
      <c r="B24" s="4" t="s">
        <v>19</v>
      </c>
      <c r="C24" s="2">
        <v>1936960.06</v>
      </c>
    </row>
    <row r="25" spans="1:3">
      <c r="A25" s="4">
        <v>12700</v>
      </c>
      <c r="B25" s="4" t="s">
        <v>20</v>
      </c>
      <c r="C25" s="2">
        <v>1224470.46</v>
      </c>
    </row>
    <row r="26" spans="1:3">
      <c r="A26" s="4">
        <v>13500</v>
      </c>
      <c r="B26" s="4" t="s">
        <v>21</v>
      </c>
      <c r="C26" s="2">
        <v>4366437.55</v>
      </c>
    </row>
    <row r="27" spans="1:3">
      <c r="A27" s="4">
        <v>13700</v>
      </c>
      <c r="B27" s="4" t="s">
        <v>22</v>
      </c>
      <c r="C27" s="2">
        <v>517014.71000000008</v>
      </c>
    </row>
    <row r="28" spans="1:3">
      <c r="A28" s="4">
        <v>14300</v>
      </c>
      <c r="B28" s="4" t="s">
        <v>23</v>
      </c>
      <c r="C28" s="2">
        <v>1426758.9800000002</v>
      </c>
    </row>
    <row r="29" spans="1:3">
      <c r="A29" s="4">
        <v>14300.1</v>
      </c>
      <c r="B29" s="4" t="s">
        <v>400</v>
      </c>
      <c r="C29" s="2">
        <v>171105</v>
      </c>
    </row>
    <row r="30" spans="1:3">
      <c r="A30" s="4">
        <v>18400</v>
      </c>
      <c r="B30" s="4" t="s">
        <v>333</v>
      </c>
      <c r="C30" s="2">
        <v>5461932.7399999993</v>
      </c>
    </row>
    <row r="31" spans="1:3">
      <c r="A31" s="4">
        <v>18600</v>
      </c>
      <c r="B31" s="4" t="s">
        <v>24</v>
      </c>
      <c r="C31" s="2">
        <v>15757.59</v>
      </c>
    </row>
    <row r="32" spans="1:3">
      <c r="A32" s="4">
        <v>18640</v>
      </c>
      <c r="B32" s="4" t="s">
        <v>25</v>
      </c>
      <c r="C32" s="2">
        <v>1876.1999999999998</v>
      </c>
    </row>
    <row r="33" spans="1:3">
      <c r="A33" s="4">
        <v>18690</v>
      </c>
      <c r="B33" s="4" t="s">
        <v>26</v>
      </c>
      <c r="C33" s="2">
        <v>0</v>
      </c>
    </row>
    <row r="34" spans="1:3">
      <c r="A34" s="4">
        <v>18740</v>
      </c>
      <c r="B34" s="4" t="s">
        <v>27</v>
      </c>
      <c r="C34" s="2">
        <v>8063.1199999999981</v>
      </c>
    </row>
    <row r="35" spans="1:3">
      <c r="A35" s="4">
        <v>18780</v>
      </c>
      <c r="B35" s="4" t="s">
        <v>28</v>
      </c>
      <c r="C35" s="2">
        <v>17102.000000000004</v>
      </c>
    </row>
    <row r="36" spans="1:3">
      <c r="A36" s="4">
        <v>19005</v>
      </c>
      <c r="B36" s="4" t="s">
        <v>29</v>
      </c>
      <c r="C36" s="2">
        <v>876350.5</v>
      </c>
    </row>
    <row r="37" spans="1:3">
      <c r="A37" s="4">
        <v>19100</v>
      </c>
      <c r="B37" s="4" t="s">
        <v>30</v>
      </c>
      <c r="C37" s="2">
        <v>65252919.370000005</v>
      </c>
    </row>
    <row r="38" spans="1:3" s="6" customFormat="1">
      <c r="A38" s="6">
        <v>20100</v>
      </c>
      <c r="B38" s="6" t="s">
        <v>31</v>
      </c>
      <c r="C38" s="1">
        <v>10826610.209999999</v>
      </c>
    </row>
    <row r="39" spans="1:3">
      <c r="A39" s="4">
        <v>20200</v>
      </c>
      <c r="B39" s="4" t="s">
        <v>32</v>
      </c>
      <c r="C39" s="2">
        <v>1697893.6400000001</v>
      </c>
    </row>
    <row r="40" spans="1:3">
      <c r="A40" s="4">
        <v>20300</v>
      </c>
      <c r="B40" s="4" t="s">
        <v>33</v>
      </c>
      <c r="C40" s="2">
        <v>25111339.120000001</v>
      </c>
    </row>
    <row r="41" spans="1:3">
      <c r="A41" s="4">
        <v>20400</v>
      </c>
      <c r="B41" s="4" t="s">
        <v>34</v>
      </c>
      <c r="C41" s="2">
        <v>1272611.5</v>
      </c>
    </row>
    <row r="42" spans="1:3">
      <c r="A42" s="4">
        <v>20600</v>
      </c>
      <c r="B42" s="4" t="s">
        <v>35</v>
      </c>
      <c r="C42" s="2">
        <v>3203269.9</v>
      </c>
    </row>
    <row r="43" spans="1:3">
      <c r="A43" s="4">
        <v>20700</v>
      </c>
      <c r="B43" s="4" t="s">
        <v>36</v>
      </c>
      <c r="C43" s="2">
        <v>6640388.4000000004</v>
      </c>
    </row>
    <row r="44" spans="1:3">
      <c r="A44" s="4">
        <v>20800</v>
      </c>
      <c r="B44" s="4" t="s">
        <v>37</v>
      </c>
      <c r="C44" s="2">
        <v>5027906.0299999993</v>
      </c>
    </row>
    <row r="45" spans="1:3">
      <c r="A45" s="4">
        <v>20900</v>
      </c>
      <c r="B45" s="4" t="s">
        <v>38</v>
      </c>
      <c r="C45" s="2">
        <v>10592878.92</v>
      </c>
    </row>
    <row r="46" spans="1:3">
      <c r="A46" s="4">
        <v>21200</v>
      </c>
      <c r="B46" s="4" t="s">
        <v>39</v>
      </c>
      <c r="C46" s="2">
        <v>3094578.69</v>
      </c>
    </row>
    <row r="47" spans="1:3">
      <c r="A47" s="4">
        <v>21300</v>
      </c>
      <c r="B47" s="4" t="s">
        <v>40</v>
      </c>
      <c r="C47" s="2">
        <v>38850268.749999993</v>
      </c>
    </row>
    <row r="48" spans="1:3">
      <c r="A48" s="4">
        <v>21520</v>
      </c>
      <c r="B48" s="4" t="s">
        <v>334</v>
      </c>
      <c r="C48" s="2">
        <v>69193751.390000001</v>
      </c>
    </row>
    <row r="49" spans="1:3">
      <c r="A49" s="4">
        <v>21525</v>
      </c>
      <c r="B49" s="4" t="s">
        <v>42</v>
      </c>
      <c r="C49" s="2">
        <v>1723616.69</v>
      </c>
    </row>
    <row r="50" spans="1:3">
      <c r="A50" s="4">
        <v>21525.1</v>
      </c>
      <c r="B50" s="4" t="s">
        <v>742</v>
      </c>
      <c r="C50" s="2">
        <v>204649</v>
      </c>
    </row>
    <row r="51" spans="1:3">
      <c r="A51" s="4">
        <v>21550</v>
      </c>
      <c r="B51" s="4" t="s">
        <v>43</v>
      </c>
      <c r="C51" s="2">
        <v>39782186.210000001</v>
      </c>
    </row>
    <row r="52" spans="1:3">
      <c r="A52" s="4">
        <v>21570</v>
      </c>
      <c r="B52" s="4" t="s">
        <v>44</v>
      </c>
      <c r="C52" s="2">
        <v>199696.18000000002</v>
      </c>
    </row>
    <row r="53" spans="1:3">
      <c r="A53" s="4">
        <v>21800</v>
      </c>
      <c r="B53" s="4" t="s">
        <v>45</v>
      </c>
      <c r="C53" s="2">
        <v>5717178.7899999991</v>
      </c>
    </row>
    <row r="54" spans="1:3">
      <c r="A54" s="4">
        <v>21900</v>
      </c>
      <c r="B54" s="4" t="s">
        <v>46</v>
      </c>
      <c r="C54" s="2">
        <v>3476710.0100000002</v>
      </c>
    </row>
    <row r="55" spans="1:3">
      <c r="A55" s="4">
        <v>22000</v>
      </c>
      <c r="B55" s="4" t="s">
        <v>47</v>
      </c>
      <c r="C55" s="2">
        <v>3795632.5900000003</v>
      </c>
    </row>
    <row r="56" spans="1:3">
      <c r="A56" s="4">
        <v>23000</v>
      </c>
      <c r="B56" s="4" t="s">
        <v>48</v>
      </c>
      <c r="C56" s="2">
        <v>2591230.69</v>
      </c>
    </row>
    <row r="57" spans="1:3">
      <c r="A57" s="4">
        <v>23100</v>
      </c>
      <c r="B57" s="4" t="s">
        <v>49</v>
      </c>
      <c r="C57" s="2">
        <v>15445555.550000001</v>
      </c>
    </row>
    <row r="58" spans="1:3">
      <c r="A58" s="4">
        <v>23200</v>
      </c>
      <c r="B58" s="4" t="s">
        <v>50</v>
      </c>
      <c r="C58" s="2">
        <v>8203388.1199999992</v>
      </c>
    </row>
    <row r="59" spans="1:3">
      <c r="A59" s="4">
        <v>30000</v>
      </c>
      <c r="B59" s="4" t="s">
        <v>51</v>
      </c>
      <c r="C59" s="2">
        <v>835255.52</v>
      </c>
    </row>
    <row r="60" spans="1:3">
      <c r="A60" s="4">
        <v>30100</v>
      </c>
      <c r="B60" s="4" t="s">
        <v>52</v>
      </c>
      <c r="C60" s="2">
        <v>7079007.580000001</v>
      </c>
    </row>
    <row r="61" spans="1:3">
      <c r="A61" s="4">
        <v>30102</v>
      </c>
      <c r="B61" s="4" t="s">
        <v>53</v>
      </c>
      <c r="C61" s="2">
        <v>129985.89</v>
      </c>
    </row>
    <row r="62" spans="1:3">
      <c r="A62" s="4">
        <v>30103</v>
      </c>
      <c r="B62" s="4" t="s">
        <v>54</v>
      </c>
      <c r="C62" s="2">
        <v>168663.38</v>
      </c>
    </row>
    <row r="63" spans="1:3">
      <c r="A63" s="4">
        <v>30104</v>
      </c>
      <c r="B63" s="4" t="s">
        <v>55</v>
      </c>
      <c r="C63" s="2">
        <v>87754.73</v>
      </c>
    </row>
    <row r="64" spans="1:3">
      <c r="A64" s="4">
        <v>30105</v>
      </c>
      <c r="B64" s="4" t="s">
        <v>56</v>
      </c>
      <c r="C64" s="2">
        <v>848915.10999999987</v>
      </c>
    </row>
    <row r="65" spans="1:3">
      <c r="A65" s="4">
        <v>30200</v>
      </c>
      <c r="B65" s="4" t="s">
        <v>57</v>
      </c>
      <c r="C65" s="2">
        <v>1703684.34</v>
      </c>
    </row>
    <row r="66" spans="1:3">
      <c r="A66" s="4">
        <v>30300</v>
      </c>
      <c r="B66" s="4" t="s">
        <v>58</v>
      </c>
      <c r="C66" s="2">
        <v>557508.13</v>
      </c>
    </row>
    <row r="67" spans="1:3">
      <c r="A67" s="4">
        <v>30400</v>
      </c>
      <c r="B67" s="4" t="s">
        <v>59</v>
      </c>
      <c r="C67" s="2">
        <v>1114753.02</v>
      </c>
    </row>
    <row r="68" spans="1:3">
      <c r="A68" s="4">
        <v>30405</v>
      </c>
      <c r="B68" s="4" t="s">
        <v>60</v>
      </c>
      <c r="C68" s="2">
        <v>657454.43000000005</v>
      </c>
    </row>
    <row r="69" spans="1:3">
      <c r="A69" s="4">
        <v>30500</v>
      </c>
      <c r="B69" s="4" t="s">
        <v>61</v>
      </c>
      <c r="C69" s="2">
        <v>1117172.48</v>
      </c>
    </row>
    <row r="70" spans="1:3">
      <c r="A70" s="4">
        <v>30600</v>
      </c>
      <c r="B70" s="4" t="s">
        <v>62</v>
      </c>
      <c r="C70" s="2">
        <v>844056.12</v>
      </c>
    </row>
    <row r="71" spans="1:3">
      <c r="A71" s="4">
        <v>30601</v>
      </c>
      <c r="B71" s="4" t="s">
        <v>63</v>
      </c>
      <c r="C71" s="2">
        <v>18809.709999999995</v>
      </c>
    </row>
    <row r="72" spans="1:3">
      <c r="A72" s="4">
        <v>30700</v>
      </c>
      <c r="B72" s="4" t="s">
        <v>64</v>
      </c>
      <c r="C72" s="2">
        <v>2249448.04</v>
      </c>
    </row>
    <row r="73" spans="1:3">
      <c r="A73" s="4">
        <v>30705</v>
      </c>
      <c r="B73" s="4" t="s">
        <v>65</v>
      </c>
      <c r="C73" s="2">
        <v>425164.27</v>
      </c>
    </row>
    <row r="74" spans="1:3">
      <c r="A74" s="4">
        <v>30800</v>
      </c>
      <c r="B74" s="4" t="s">
        <v>66</v>
      </c>
      <c r="C74" s="2">
        <v>806922.07</v>
      </c>
    </row>
    <row r="75" spans="1:3">
      <c r="A75" s="4">
        <v>30900</v>
      </c>
      <c r="B75" s="4" t="s">
        <v>67</v>
      </c>
      <c r="C75" s="2">
        <v>1541411.52</v>
      </c>
    </row>
    <row r="76" spans="1:3">
      <c r="A76" s="4">
        <v>30905</v>
      </c>
      <c r="B76" s="4" t="s">
        <v>68</v>
      </c>
      <c r="C76" s="2">
        <v>360060.35</v>
      </c>
    </row>
    <row r="77" spans="1:3">
      <c r="A77" s="4">
        <v>31000</v>
      </c>
      <c r="B77" s="4" t="s">
        <v>69</v>
      </c>
      <c r="C77" s="2">
        <v>4289218.49</v>
      </c>
    </row>
    <row r="78" spans="1:3">
      <c r="A78" s="4">
        <v>31005</v>
      </c>
      <c r="B78" s="4" t="s">
        <v>70</v>
      </c>
      <c r="C78" s="2">
        <v>459773.08</v>
      </c>
    </row>
    <row r="79" spans="1:3">
      <c r="A79" s="4">
        <v>31100</v>
      </c>
      <c r="B79" s="4" t="s">
        <v>71</v>
      </c>
      <c r="C79" s="2">
        <v>8743620.2800000012</v>
      </c>
    </row>
    <row r="80" spans="1:3">
      <c r="A80" s="4">
        <v>31101</v>
      </c>
      <c r="B80" s="4" t="s">
        <v>72</v>
      </c>
      <c r="C80" s="2">
        <v>49219.939999999995</v>
      </c>
    </row>
    <row r="81" spans="1:3">
      <c r="A81" s="4">
        <v>31102</v>
      </c>
      <c r="B81" s="4" t="s">
        <v>73</v>
      </c>
      <c r="C81" s="2">
        <v>130163.4</v>
      </c>
    </row>
    <row r="82" spans="1:3">
      <c r="A82" s="4">
        <v>31105</v>
      </c>
      <c r="B82" s="4" t="s">
        <v>74</v>
      </c>
      <c r="C82" s="2">
        <v>1474921.76</v>
      </c>
    </row>
    <row r="83" spans="1:3">
      <c r="A83" s="4">
        <v>31110</v>
      </c>
      <c r="B83" s="4" t="s">
        <v>75</v>
      </c>
      <c r="C83" s="2">
        <v>1978142.2799999998</v>
      </c>
    </row>
    <row r="84" spans="1:3">
      <c r="A84" s="4">
        <v>31200</v>
      </c>
      <c r="B84" s="4" t="s">
        <v>76</v>
      </c>
      <c r="C84" s="2">
        <v>3870873.06</v>
      </c>
    </row>
    <row r="85" spans="1:3">
      <c r="A85" s="4">
        <v>31205</v>
      </c>
      <c r="B85" s="4" t="s">
        <v>77</v>
      </c>
      <c r="C85" s="2">
        <v>518353.47000000009</v>
      </c>
    </row>
    <row r="86" spans="1:3">
      <c r="A86" s="4">
        <v>31300</v>
      </c>
      <c r="B86" s="4" t="s">
        <v>78</v>
      </c>
      <c r="C86" s="2">
        <v>9979023.5899999999</v>
      </c>
    </row>
    <row r="87" spans="1:3">
      <c r="A87" s="4">
        <v>31301</v>
      </c>
      <c r="B87" s="4" t="s">
        <v>79</v>
      </c>
      <c r="C87" s="2">
        <v>218783.80000000002</v>
      </c>
    </row>
    <row r="88" spans="1:3">
      <c r="A88" s="4">
        <v>31320</v>
      </c>
      <c r="B88" s="4" t="s">
        <v>80</v>
      </c>
      <c r="C88" s="2">
        <v>1776369.79</v>
      </c>
    </row>
    <row r="89" spans="1:3">
      <c r="A89" s="4">
        <v>31400</v>
      </c>
      <c r="B89" s="4" t="s">
        <v>81</v>
      </c>
      <c r="C89" s="2">
        <v>4084566.2800000003</v>
      </c>
    </row>
    <row r="90" spans="1:3">
      <c r="A90" s="4">
        <v>31405</v>
      </c>
      <c r="B90" s="4" t="s">
        <v>82</v>
      </c>
      <c r="C90" s="2">
        <v>921089.56999999983</v>
      </c>
    </row>
    <row r="91" spans="1:3">
      <c r="A91" s="4">
        <v>31500</v>
      </c>
      <c r="B91" s="4" t="s">
        <v>83</v>
      </c>
      <c r="C91" s="2">
        <v>653587.42999999993</v>
      </c>
    </row>
    <row r="92" spans="1:3">
      <c r="A92" s="4">
        <v>31600</v>
      </c>
      <c r="B92" s="4" t="s">
        <v>84</v>
      </c>
      <c r="C92" s="2">
        <v>2843969.8899999997</v>
      </c>
    </row>
    <row r="93" spans="1:3">
      <c r="A93" s="4">
        <v>31605</v>
      </c>
      <c r="B93" s="4" t="s">
        <v>85</v>
      </c>
      <c r="C93" s="2">
        <v>462274.58999999997</v>
      </c>
    </row>
    <row r="94" spans="1:3">
      <c r="A94" s="4">
        <v>31700</v>
      </c>
      <c r="B94" s="4" t="s">
        <v>86</v>
      </c>
      <c r="C94" s="2">
        <v>915656.52</v>
      </c>
    </row>
    <row r="95" spans="1:3">
      <c r="A95" s="4">
        <v>31800</v>
      </c>
      <c r="B95" s="4" t="s">
        <v>87</v>
      </c>
      <c r="C95" s="2">
        <v>5075138.6199999992</v>
      </c>
    </row>
    <row r="96" spans="1:3">
      <c r="A96" s="4">
        <v>31805</v>
      </c>
      <c r="B96" s="4" t="s">
        <v>88</v>
      </c>
      <c r="C96" s="2">
        <v>1127557.8099999998</v>
      </c>
    </row>
    <row r="97" spans="1:3">
      <c r="A97" s="4">
        <v>31810</v>
      </c>
      <c r="B97" s="4" t="s">
        <v>89</v>
      </c>
      <c r="C97" s="2">
        <v>1324636.25</v>
      </c>
    </row>
    <row r="98" spans="1:3">
      <c r="A98" s="4">
        <v>31820</v>
      </c>
      <c r="B98" s="4" t="s">
        <v>90</v>
      </c>
      <c r="C98" s="2">
        <v>1071599.8400000001</v>
      </c>
    </row>
    <row r="99" spans="1:3">
      <c r="A99" s="4">
        <v>31900</v>
      </c>
      <c r="B99" s="4" t="s">
        <v>91</v>
      </c>
      <c r="C99" s="2">
        <v>3114293.3499999996</v>
      </c>
    </row>
    <row r="100" spans="1:3">
      <c r="A100" s="4">
        <v>32000</v>
      </c>
      <c r="B100" s="4" t="s">
        <v>92</v>
      </c>
      <c r="C100" s="2">
        <v>1274585.57</v>
      </c>
    </row>
    <row r="101" spans="1:3">
      <c r="A101" s="4">
        <v>32005</v>
      </c>
      <c r="B101" s="4" t="s">
        <v>93</v>
      </c>
      <c r="C101" s="2">
        <v>304284.73</v>
      </c>
    </row>
    <row r="102" spans="1:3">
      <c r="A102" s="4">
        <v>32100</v>
      </c>
      <c r="B102" s="4" t="s">
        <v>94</v>
      </c>
      <c r="C102" s="2">
        <v>771958.64</v>
      </c>
    </row>
    <row r="103" spans="1:3">
      <c r="A103" s="4">
        <v>32200</v>
      </c>
      <c r="B103" s="4" t="s">
        <v>95</v>
      </c>
      <c r="C103" s="2">
        <v>496837.26000000007</v>
      </c>
    </row>
    <row r="104" spans="1:3">
      <c r="A104" s="4">
        <v>32300</v>
      </c>
      <c r="B104" s="4" t="s">
        <v>96</v>
      </c>
      <c r="C104" s="2">
        <v>5167075.7299999995</v>
      </c>
    </row>
    <row r="105" spans="1:3">
      <c r="A105" s="4">
        <v>32305</v>
      </c>
      <c r="B105" s="4" t="s">
        <v>335</v>
      </c>
      <c r="C105" s="2">
        <v>593033.51000000013</v>
      </c>
    </row>
    <row r="106" spans="1:3">
      <c r="A106" s="4">
        <v>32400</v>
      </c>
      <c r="B106" s="4" t="s">
        <v>97</v>
      </c>
      <c r="C106" s="2">
        <v>1971442.2999999998</v>
      </c>
    </row>
    <row r="107" spans="1:3">
      <c r="A107" s="4">
        <v>32405</v>
      </c>
      <c r="B107" s="4" t="s">
        <v>98</v>
      </c>
      <c r="C107" s="2">
        <v>543715.20000000007</v>
      </c>
    </row>
    <row r="108" spans="1:3">
      <c r="A108" s="4">
        <v>32410</v>
      </c>
      <c r="B108" s="4" t="s">
        <v>99</v>
      </c>
      <c r="C108" s="2">
        <v>789850.77999999991</v>
      </c>
    </row>
    <row r="109" spans="1:3">
      <c r="A109" s="4">
        <v>32500</v>
      </c>
      <c r="B109" s="4" t="s">
        <v>336</v>
      </c>
      <c r="C109" s="2">
        <v>4240106.1500000004</v>
      </c>
    </row>
    <row r="110" spans="1:3">
      <c r="A110" s="4">
        <v>32505</v>
      </c>
      <c r="B110" s="4" t="s">
        <v>100</v>
      </c>
      <c r="C110" s="2">
        <v>696142.72</v>
      </c>
    </row>
    <row r="111" spans="1:3">
      <c r="A111" s="4">
        <v>32600</v>
      </c>
      <c r="B111" s="4" t="s">
        <v>101</v>
      </c>
      <c r="C111" s="2">
        <v>15384431.880000001</v>
      </c>
    </row>
    <row r="112" spans="1:3">
      <c r="A112" s="4">
        <v>32605</v>
      </c>
      <c r="B112" s="4" t="s">
        <v>102</v>
      </c>
      <c r="C112" s="2">
        <v>2454513.08</v>
      </c>
    </row>
    <row r="113" spans="1:3">
      <c r="A113" s="4">
        <v>32700</v>
      </c>
      <c r="B113" s="4" t="s">
        <v>103</v>
      </c>
      <c r="C113" s="2">
        <v>1410883.2599999998</v>
      </c>
    </row>
    <row r="114" spans="1:3">
      <c r="A114" s="4">
        <v>32800</v>
      </c>
      <c r="B114" s="4" t="s">
        <v>104</v>
      </c>
      <c r="C114" s="2">
        <v>2108318.4900000002</v>
      </c>
    </row>
    <row r="115" spans="1:3">
      <c r="A115" s="4">
        <v>32900</v>
      </c>
      <c r="B115" s="4" t="s">
        <v>105</v>
      </c>
      <c r="C115" s="2">
        <v>5678755.3899999987</v>
      </c>
    </row>
    <row r="116" spans="1:3">
      <c r="A116" s="4">
        <v>32901</v>
      </c>
      <c r="B116" s="4" t="s">
        <v>337</v>
      </c>
      <c r="C116" s="2">
        <v>124649.93</v>
      </c>
    </row>
    <row r="117" spans="1:3">
      <c r="A117" s="4">
        <v>32905</v>
      </c>
      <c r="B117" s="4" t="s">
        <v>106</v>
      </c>
      <c r="C117" s="2">
        <v>885902.99000000011</v>
      </c>
    </row>
    <row r="118" spans="1:3">
      <c r="A118" s="4">
        <v>32910</v>
      </c>
      <c r="B118" s="4" t="s">
        <v>107</v>
      </c>
      <c r="C118" s="2">
        <v>1118374.6399999999</v>
      </c>
    </row>
    <row r="119" spans="1:3">
      <c r="A119" s="4">
        <v>32920</v>
      </c>
      <c r="B119" s="4" t="s">
        <v>108</v>
      </c>
      <c r="C119" s="2">
        <v>882960.16</v>
      </c>
    </row>
    <row r="120" spans="1:3">
      <c r="A120" s="4">
        <v>33000</v>
      </c>
      <c r="B120" s="4" t="s">
        <v>109</v>
      </c>
      <c r="C120" s="2">
        <v>2102937.2999999998</v>
      </c>
    </row>
    <row r="121" spans="1:3">
      <c r="A121" s="4">
        <v>33001</v>
      </c>
      <c r="B121" s="4" t="s">
        <v>110</v>
      </c>
      <c r="C121" s="2">
        <v>59629.5</v>
      </c>
    </row>
    <row r="122" spans="1:3">
      <c r="A122" s="4">
        <v>33027</v>
      </c>
      <c r="B122" s="4" t="s">
        <v>111</v>
      </c>
      <c r="C122" s="2">
        <v>226816.02999999997</v>
      </c>
    </row>
    <row r="123" spans="1:3">
      <c r="A123" s="4">
        <v>33100</v>
      </c>
      <c r="B123" s="4" t="s">
        <v>112</v>
      </c>
      <c r="C123" s="2">
        <v>3059621.4699999997</v>
      </c>
    </row>
    <row r="124" spans="1:3">
      <c r="A124" s="4">
        <v>33105</v>
      </c>
      <c r="B124" s="4" t="s">
        <v>113</v>
      </c>
      <c r="C124" s="2">
        <v>360494.18</v>
      </c>
    </row>
    <row r="125" spans="1:3">
      <c r="A125" s="4">
        <v>33200</v>
      </c>
      <c r="B125" s="4" t="s">
        <v>114</v>
      </c>
      <c r="C125" s="2">
        <v>12917610.470000001</v>
      </c>
    </row>
    <row r="126" spans="1:3">
      <c r="A126" s="4">
        <v>33202</v>
      </c>
      <c r="B126" s="4" t="s">
        <v>115</v>
      </c>
      <c r="C126" s="2">
        <v>189059.69999999998</v>
      </c>
    </row>
    <row r="127" spans="1:3">
      <c r="A127" s="4">
        <v>33203</v>
      </c>
      <c r="B127" s="4" t="s">
        <v>116</v>
      </c>
      <c r="C127" s="2">
        <v>95841.4</v>
      </c>
    </row>
    <row r="128" spans="1:3">
      <c r="A128" s="4">
        <v>33204</v>
      </c>
      <c r="B128" s="4" t="s">
        <v>117</v>
      </c>
      <c r="C128" s="2">
        <v>302381.65000000002</v>
      </c>
    </row>
    <row r="129" spans="1:3">
      <c r="A129" s="4">
        <v>33205</v>
      </c>
      <c r="B129" s="4" t="s">
        <v>118</v>
      </c>
      <c r="C129" s="2">
        <v>1147254.3400000001</v>
      </c>
    </row>
    <row r="130" spans="1:3">
      <c r="A130" s="4">
        <v>33206</v>
      </c>
      <c r="B130" s="4" t="s">
        <v>119</v>
      </c>
      <c r="C130" s="2">
        <v>103267.99000000002</v>
      </c>
    </row>
    <row r="131" spans="1:3">
      <c r="A131" s="4">
        <v>33207</v>
      </c>
      <c r="B131" s="4" t="s">
        <v>315</v>
      </c>
      <c r="C131" s="2">
        <v>231649.07000000004</v>
      </c>
    </row>
    <row r="132" spans="1:3">
      <c r="A132" s="4">
        <v>33208</v>
      </c>
      <c r="B132" s="4" t="s">
        <v>316</v>
      </c>
      <c r="C132" s="2">
        <v>0</v>
      </c>
    </row>
    <row r="133" spans="1:3">
      <c r="A133" s="4">
        <v>33209</v>
      </c>
      <c r="B133" s="4" t="s">
        <v>317</v>
      </c>
      <c r="C133" s="2">
        <v>84182.159999999989</v>
      </c>
    </row>
    <row r="134" spans="1:3">
      <c r="A134" s="4">
        <v>33300</v>
      </c>
      <c r="B134" s="4" t="s">
        <v>120</v>
      </c>
      <c r="C134" s="2">
        <v>2006625.9699999997</v>
      </c>
    </row>
    <row r="135" spans="1:3">
      <c r="A135" s="4">
        <v>33305</v>
      </c>
      <c r="B135" s="4" t="s">
        <v>121</v>
      </c>
      <c r="C135" s="2">
        <v>588883.4800000001</v>
      </c>
    </row>
    <row r="136" spans="1:3">
      <c r="A136" s="4">
        <v>33400</v>
      </c>
      <c r="B136" s="4" t="s">
        <v>122</v>
      </c>
      <c r="C136" s="2">
        <v>18269848.809999999</v>
      </c>
    </row>
    <row r="137" spans="1:3">
      <c r="A137" s="4">
        <v>33402</v>
      </c>
      <c r="B137" s="4" t="s">
        <v>123</v>
      </c>
      <c r="C137" s="2">
        <v>130965.49</v>
      </c>
    </row>
    <row r="138" spans="1:3">
      <c r="A138" s="4">
        <v>33405</v>
      </c>
      <c r="B138" s="4" t="s">
        <v>124</v>
      </c>
      <c r="C138" s="2">
        <v>1792534.8100000003</v>
      </c>
    </row>
    <row r="139" spans="1:3">
      <c r="A139" s="4">
        <v>33500</v>
      </c>
      <c r="B139" s="4" t="s">
        <v>125</v>
      </c>
      <c r="C139" s="2">
        <v>2619686.8699999996</v>
      </c>
    </row>
    <row r="140" spans="1:3">
      <c r="A140" s="4">
        <v>33501</v>
      </c>
      <c r="B140" s="4" t="s">
        <v>126</v>
      </c>
      <c r="C140" s="2">
        <v>60209.849999999991</v>
      </c>
    </row>
    <row r="141" spans="1:3">
      <c r="A141" s="4">
        <v>33600</v>
      </c>
      <c r="B141" s="4" t="s">
        <v>127</v>
      </c>
      <c r="C141" s="2">
        <v>9496455.0199999996</v>
      </c>
    </row>
    <row r="142" spans="1:3">
      <c r="A142" s="4">
        <v>33605</v>
      </c>
      <c r="B142" s="4" t="s">
        <v>128</v>
      </c>
      <c r="C142" s="2">
        <v>1358993.89</v>
      </c>
    </row>
    <row r="143" spans="1:3">
      <c r="A143" s="4">
        <v>33700</v>
      </c>
      <c r="B143" s="4" t="s">
        <v>129</v>
      </c>
      <c r="C143" s="2">
        <v>662407.16</v>
      </c>
    </row>
    <row r="144" spans="1:3">
      <c r="A144" s="4">
        <v>33800</v>
      </c>
      <c r="B144" s="4" t="s">
        <v>130</v>
      </c>
      <c r="C144" s="2">
        <v>490185.24000000005</v>
      </c>
    </row>
    <row r="145" spans="1:3">
      <c r="A145" s="4">
        <v>33900</v>
      </c>
      <c r="B145" s="4" t="s">
        <v>131</v>
      </c>
      <c r="C145" s="2">
        <v>2533825.62</v>
      </c>
    </row>
    <row r="146" spans="1:3">
      <c r="A146" s="4">
        <v>34000</v>
      </c>
      <c r="B146" s="4" t="s">
        <v>132</v>
      </c>
      <c r="C146" s="2">
        <v>1087895.9800000002</v>
      </c>
    </row>
    <row r="147" spans="1:3">
      <c r="A147" s="4">
        <v>34100</v>
      </c>
      <c r="B147" s="4" t="s">
        <v>133</v>
      </c>
      <c r="C147" s="2">
        <v>24289132.179999996</v>
      </c>
    </row>
    <row r="148" spans="1:3">
      <c r="A148" s="4">
        <v>34105</v>
      </c>
      <c r="B148" s="4" t="s">
        <v>134</v>
      </c>
      <c r="C148" s="2">
        <v>2248606.54</v>
      </c>
    </row>
    <row r="149" spans="1:3">
      <c r="A149" s="4">
        <v>34200</v>
      </c>
      <c r="B149" s="4" t="s">
        <v>135</v>
      </c>
      <c r="C149" s="2">
        <v>930724.18</v>
      </c>
    </row>
    <row r="150" spans="1:3">
      <c r="A150" s="4">
        <v>34205</v>
      </c>
      <c r="B150" s="4" t="s">
        <v>136</v>
      </c>
      <c r="C150" s="2">
        <v>408359.52</v>
      </c>
    </row>
    <row r="151" spans="1:3">
      <c r="A151" s="4">
        <v>34220</v>
      </c>
      <c r="B151" s="4" t="s">
        <v>137</v>
      </c>
      <c r="C151" s="2">
        <v>1022202.3300000002</v>
      </c>
    </row>
    <row r="152" spans="1:3">
      <c r="A152" s="4">
        <v>34230</v>
      </c>
      <c r="B152" s="4" t="s">
        <v>138</v>
      </c>
      <c r="C152" s="2">
        <v>393500.8</v>
      </c>
    </row>
    <row r="153" spans="1:3">
      <c r="A153" s="4">
        <v>34300</v>
      </c>
      <c r="B153" s="4" t="s">
        <v>139</v>
      </c>
      <c r="C153" s="2">
        <v>6049655.919999999</v>
      </c>
    </row>
    <row r="154" spans="1:3">
      <c r="A154" s="4">
        <v>34400</v>
      </c>
      <c r="B154" s="4" t="s">
        <v>140</v>
      </c>
      <c r="C154" s="2">
        <v>2414812.9600000004</v>
      </c>
    </row>
    <row r="155" spans="1:3">
      <c r="A155" s="4">
        <v>34405</v>
      </c>
      <c r="B155" s="4" t="s">
        <v>141</v>
      </c>
      <c r="C155" s="2">
        <v>500527.43000000011</v>
      </c>
    </row>
    <row r="156" spans="1:3">
      <c r="A156" s="4">
        <v>34500</v>
      </c>
      <c r="B156" s="4" t="s">
        <v>142</v>
      </c>
      <c r="C156" s="2">
        <v>4356210.51</v>
      </c>
    </row>
    <row r="157" spans="1:3">
      <c r="A157" s="4">
        <v>34501</v>
      </c>
      <c r="B157" s="4" t="s">
        <v>143</v>
      </c>
      <c r="C157" s="2">
        <v>52491.29</v>
      </c>
    </row>
    <row r="158" spans="1:3">
      <c r="A158" s="4">
        <v>34505</v>
      </c>
      <c r="B158" s="4" t="s">
        <v>144</v>
      </c>
      <c r="C158" s="2">
        <v>627238.18000000005</v>
      </c>
    </row>
    <row r="159" spans="1:3">
      <c r="A159" s="4">
        <v>34600</v>
      </c>
      <c r="B159" s="4" t="s">
        <v>145</v>
      </c>
      <c r="C159" s="2">
        <v>1097914.2500000002</v>
      </c>
    </row>
    <row r="160" spans="1:3">
      <c r="A160" s="4">
        <v>34605</v>
      </c>
      <c r="B160" s="4" t="s">
        <v>146</v>
      </c>
      <c r="C160" s="2">
        <v>221119.86999999997</v>
      </c>
    </row>
    <row r="161" spans="1:3">
      <c r="A161" s="4">
        <v>34700</v>
      </c>
      <c r="B161" s="4" t="s">
        <v>147</v>
      </c>
      <c r="C161" s="2">
        <v>2645862.2699999996</v>
      </c>
    </row>
    <row r="162" spans="1:3">
      <c r="A162" s="4">
        <v>34800</v>
      </c>
      <c r="B162" s="4" t="s">
        <v>148</v>
      </c>
      <c r="C162" s="2">
        <v>341348.54</v>
      </c>
    </row>
    <row r="163" spans="1:3">
      <c r="A163" s="4">
        <v>34900</v>
      </c>
      <c r="B163" s="4" t="s">
        <v>338</v>
      </c>
      <c r="C163" s="2">
        <v>6311377.3299999991</v>
      </c>
    </row>
    <row r="164" spans="1:3">
      <c r="A164" s="4">
        <v>34901</v>
      </c>
      <c r="B164" s="4" t="s">
        <v>339</v>
      </c>
      <c r="C164" s="2">
        <v>142527.29999999999</v>
      </c>
    </row>
    <row r="165" spans="1:3">
      <c r="A165" s="4">
        <v>34903</v>
      </c>
      <c r="B165" s="4" t="s">
        <v>149</v>
      </c>
      <c r="C165" s="2">
        <v>14480.320000000002</v>
      </c>
    </row>
    <row r="166" spans="1:3">
      <c r="A166" s="4">
        <v>34905</v>
      </c>
      <c r="B166" s="4" t="s">
        <v>150</v>
      </c>
      <c r="C166" s="2">
        <v>627874.71</v>
      </c>
    </row>
    <row r="167" spans="1:3">
      <c r="A167" s="4">
        <v>34910</v>
      </c>
      <c r="B167" s="4" t="s">
        <v>151</v>
      </c>
      <c r="C167" s="2">
        <v>1914514.7800000003</v>
      </c>
    </row>
    <row r="168" spans="1:3">
      <c r="A168" s="4">
        <v>35000</v>
      </c>
      <c r="B168" s="4" t="s">
        <v>152</v>
      </c>
      <c r="C168" s="2">
        <v>1273399.33</v>
      </c>
    </row>
    <row r="169" spans="1:3">
      <c r="A169" s="4">
        <v>35005</v>
      </c>
      <c r="B169" s="4" t="s">
        <v>153</v>
      </c>
      <c r="C169" s="2">
        <v>631932.56999999995</v>
      </c>
    </row>
    <row r="170" spans="1:3">
      <c r="A170" s="4">
        <v>35100</v>
      </c>
      <c r="B170" s="4" t="s">
        <v>154</v>
      </c>
      <c r="C170" s="2">
        <v>11100609.969999999</v>
      </c>
    </row>
    <row r="171" spans="1:3">
      <c r="A171" s="4">
        <v>35105</v>
      </c>
      <c r="B171" s="4" t="s">
        <v>155</v>
      </c>
      <c r="C171" s="2">
        <v>1007225.3700000001</v>
      </c>
    </row>
    <row r="172" spans="1:3">
      <c r="A172" s="4">
        <v>35106</v>
      </c>
      <c r="B172" s="4" t="s">
        <v>156</v>
      </c>
      <c r="C172" s="2">
        <v>215367.55</v>
      </c>
    </row>
    <row r="173" spans="1:3">
      <c r="A173" s="4">
        <v>35200</v>
      </c>
      <c r="B173" s="4" t="s">
        <v>157</v>
      </c>
      <c r="C173" s="2">
        <v>526884.93999999994</v>
      </c>
    </row>
    <row r="174" spans="1:3">
      <c r="A174" s="4">
        <v>35300</v>
      </c>
      <c r="B174" s="4" t="s">
        <v>158</v>
      </c>
      <c r="C174" s="2">
        <v>3318708.3200000003</v>
      </c>
    </row>
    <row r="175" spans="1:3">
      <c r="A175" s="4">
        <v>35305</v>
      </c>
      <c r="B175" s="4" t="s">
        <v>159</v>
      </c>
      <c r="C175" s="2">
        <v>1311230.6700000002</v>
      </c>
    </row>
    <row r="176" spans="1:3">
      <c r="A176" s="4">
        <v>35400</v>
      </c>
      <c r="B176" s="4" t="s">
        <v>160</v>
      </c>
      <c r="C176" s="2">
        <v>2627771.79</v>
      </c>
    </row>
    <row r="177" spans="1:3">
      <c r="A177" s="4">
        <v>35401</v>
      </c>
      <c r="B177" s="4" t="s">
        <v>161</v>
      </c>
      <c r="C177" s="2">
        <v>26898.39</v>
      </c>
    </row>
    <row r="178" spans="1:3">
      <c r="A178" s="4">
        <v>35405</v>
      </c>
      <c r="B178" s="4" t="s">
        <v>162</v>
      </c>
      <c r="C178" s="2">
        <v>877593.91</v>
      </c>
    </row>
    <row r="179" spans="1:3">
      <c r="A179" s="4">
        <v>35500</v>
      </c>
      <c r="B179" s="4" t="s">
        <v>163</v>
      </c>
      <c r="C179" s="2">
        <v>3448282.75</v>
      </c>
    </row>
    <row r="180" spans="1:3">
      <c r="A180" s="4">
        <v>35600</v>
      </c>
      <c r="B180" s="4" t="s">
        <v>164</v>
      </c>
      <c r="C180" s="2">
        <v>1501999.7</v>
      </c>
    </row>
    <row r="181" spans="1:3">
      <c r="A181" s="4">
        <v>35700</v>
      </c>
      <c r="B181" s="4" t="s">
        <v>165</v>
      </c>
      <c r="C181" s="2">
        <v>823821.54999999993</v>
      </c>
    </row>
    <row r="182" spans="1:3">
      <c r="A182" s="4">
        <v>35800</v>
      </c>
      <c r="B182" s="4" t="s">
        <v>166</v>
      </c>
      <c r="C182" s="2">
        <v>1237402.0799999998</v>
      </c>
    </row>
    <row r="183" spans="1:3">
      <c r="A183" s="4">
        <v>35805</v>
      </c>
      <c r="B183" s="4" t="s">
        <v>167</v>
      </c>
      <c r="C183" s="2">
        <v>258908.27000000002</v>
      </c>
    </row>
    <row r="184" spans="1:3">
      <c r="A184" s="4">
        <v>35900</v>
      </c>
      <c r="B184" s="4" t="s">
        <v>168</v>
      </c>
      <c r="C184" s="2">
        <v>2148320.9600000004</v>
      </c>
    </row>
    <row r="185" spans="1:3">
      <c r="A185" s="4">
        <v>35905</v>
      </c>
      <c r="B185" s="4" t="s">
        <v>169</v>
      </c>
      <c r="C185" s="2">
        <v>342520.43</v>
      </c>
    </row>
    <row r="186" spans="1:3">
      <c r="A186" s="4">
        <v>36000</v>
      </c>
      <c r="B186" s="4" t="s">
        <v>170</v>
      </c>
      <c r="C186" s="2">
        <v>48953875.819999993</v>
      </c>
    </row>
    <row r="187" spans="1:3">
      <c r="A187" s="4">
        <v>36001</v>
      </c>
      <c r="B187" s="4" t="s">
        <v>171</v>
      </c>
      <c r="C187" s="2">
        <v>0</v>
      </c>
    </row>
    <row r="188" spans="1:3">
      <c r="A188" s="4">
        <v>36002</v>
      </c>
      <c r="B188" s="4" t="s">
        <v>557</v>
      </c>
      <c r="C188" s="2">
        <v>0</v>
      </c>
    </row>
    <row r="189" spans="1:3">
      <c r="A189" s="4">
        <v>36003</v>
      </c>
      <c r="B189" s="4" t="s">
        <v>172</v>
      </c>
      <c r="C189" s="2">
        <v>323490.7</v>
      </c>
    </row>
    <row r="190" spans="1:3">
      <c r="A190" s="4">
        <v>36004</v>
      </c>
      <c r="B190" s="4" t="s">
        <v>340</v>
      </c>
      <c r="C190" s="2">
        <v>185715.49</v>
      </c>
    </row>
    <row r="191" spans="1:3">
      <c r="A191" s="4">
        <v>36005</v>
      </c>
      <c r="B191" s="4" t="s">
        <v>173</v>
      </c>
      <c r="C191" s="2">
        <v>4521330.01</v>
      </c>
    </row>
    <row r="192" spans="1:3">
      <c r="A192" s="4">
        <v>36006</v>
      </c>
      <c r="B192" s="4" t="s">
        <v>174</v>
      </c>
      <c r="C192" s="2">
        <v>479555.64</v>
      </c>
    </row>
    <row r="193" spans="1:3">
      <c r="A193" s="4">
        <v>36007</v>
      </c>
      <c r="B193" s="4" t="s">
        <v>175</v>
      </c>
      <c r="C193" s="2">
        <v>161043.76</v>
      </c>
    </row>
    <row r="194" spans="1:3">
      <c r="A194" s="4">
        <v>36008</v>
      </c>
      <c r="B194" s="4" t="s">
        <v>176</v>
      </c>
      <c r="C194" s="2">
        <v>416051.65</v>
      </c>
    </row>
    <row r="195" spans="1:3">
      <c r="A195" s="4">
        <v>36009</v>
      </c>
      <c r="B195" s="4" t="s">
        <v>177</v>
      </c>
      <c r="C195" s="2">
        <v>91601.26</v>
      </c>
    </row>
    <row r="196" spans="1:3">
      <c r="A196" s="4">
        <v>36100</v>
      </c>
      <c r="B196" s="4" t="s">
        <v>178</v>
      </c>
      <c r="C196" s="2">
        <v>683008.9</v>
      </c>
    </row>
    <row r="197" spans="1:3">
      <c r="A197" s="4">
        <v>36102</v>
      </c>
      <c r="B197" s="4" t="s">
        <v>179</v>
      </c>
      <c r="C197" s="2">
        <v>184337.75</v>
      </c>
    </row>
    <row r="198" spans="1:3">
      <c r="A198" s="4">
        <v>36105</v>
      </c>
      <c r="B198" s="4" t="s">
        <v>180</v>
      </c>
      <c r="C198" s="2">
        <v>371762.32</v>
      </c>
    </row>
    <row r="199" spans="1:3">
      <c r="A199" s="4">
        <v>36200</v>
      </c>
      <c r="B199" s="4" t="s">
        <v>181</v>
      </c>
      <c r="C199" s="2">
        <v>1427742.7</v>
      </c>
    </row>
    <row r="200" spans="1:3">
      <c r="A200" s="4">
        <v>36205</v>
      </c>
      <c r="B200" s="4" t="s">
        <v>182</v>
      </c>
      <c r="C200" s="2">
        <v>248294.89999999997</v>
      </c>
    </row>
    <row r="201" spans="1:3">
      <c r="A201" s="4">
        <v>36300</v>
      </c>
      <c r="B201" s="4" t="s">
        <v>183</v>
      </c>
      <c r="C201" s="2">
        <v>4298685.34</v>
      </c>
    </row>
    <row r="202" spans="1:3">
      <c r="A202" s="4">
        <v>36301</v>
      </c>
      <c r="B202" s="4" t="s">
        <v>184</v>
      </c>
      <c r="C202" s="2">
        <v>65288.95</v>
      </c>
    </row>
    <row r="203" spans="1:3">
      <c r="A203" s="4">
        <v>36302</v>
      </c>
      <c r="B203" s="4" t="s">
        <v>185</v>
      </c>
      <c r="C203" s="2">
        <v>99662.75</v>
      </c>
    </row>
    <row r="204" spans="1:3">
      <c r="A204" s="4">
        <v>36303</v>
      </c>
      <c r="B204" s="4" t="s">
        <v>341</v>
      </c>
      <c r="C204" s="2">
        <v>123317.73</v>
      </c>
    </row>
    <row r="205" spans="1:3">
      <c r="A205" s="4">
        <v>36305</v>
      </c>
      <c r="B205" s="4" t="s">
        <v>186</v>
      </c>
      <c r="C205" s="2">
        <v>931487.14999999991</v>
      </c>
    </row>
    <row r="206" spans="1:3">
      <c r="A206" s="4">
        <v>36310</v>
      </c>
      <c r="B206" s="4" t="s">
        <v>328</v>
      </c>
      <c r="C206" s="2">
        <v>2708.17</v>
      </c>
    </row>
    <row r="207" spans="1:3">
      <c r="A207" s="4">
        <v>36400</v>
      </c>
      <c r="B207" s="4" t="s">
        <v>187</v>
      </c>
      <c r="C207" s="2">
        <v>4907051.93</v>
      </c>
    </row>
    <row r="208" spans="1:3">
      <c r="A208" s="4">
        <v>36405</v>
      </c>
      <c r="B208" s="4" t="s">
        <v>342</v>
      </c>
      <c r="C208" s="2">
        <v>789950.65000000014</v>
      </c>
    </row>
    <row r="209" spans="1:3">
      <c r="A209" s="4">
        <v>36500</v>
      </c>
      <c r="B209" s="4" t="s">
        <v>188</v>
      </c>
      <c r="C209" s="2">
        <v>9409241.5099999979</v>
      </c>
    </row>
    <row r="210" spans="1:3">
      <c r="A210" s="4">
        <v>36501</v>
      </c>
      <c r="B210" s="4" t="s">
        <v>189</v>
      </c>
      <c r="C210" s="2">
        <v>109235.75</v>
      </c>
    </row>
    <row r="211" spans="1:3">
      <c r="A211" s="4">
        <v>36502</v>
      </c>
      <c r="B211" s="4" t="s">
        <v>190</v>
      </c>
      <c r="C211" s="2">
        <v>37878.300000000003</v>
      </c>
    </row>
    <row r="212" spans="1:3">
      <c r="A212" s="4">
        <v>36505</v>
      </c>
      <c r="B212" s="4" t="s">
        <v>191</v>
      </c>
      <c r="C212" s="2">
        <v>1965400.5499999998</v>
      </c>
    </row>
    <row r="213" spans="1:3">
      <c r="A213" s="4">
        <v>36600</v>
      </c>
      <c r="B213" s="4" t="s">
        <v>192</v>
      </c>
      <c r="C213" s="2">
        <v>731792</v>
      </c>
    </row>
    <row r="214" spans="1:3">
      <c r="A214" s="4">
        <v>36601</v>
      </c>
      <c r="B214" s="4" t="s">
        <v>193</v>
      </c>
      <c r="C214" s="2">
        <v>336978.68999999994</v>
      </c>
    </row>
    <row r="215" spans="1:3">
      <c r="A215" s="4">
        <v>36700</v>
      </c>
      <c r="B215" s="4" t="s">
        <v>194</v>
      </c>
      <c r="C215" s="2">
        <v>7982495.5599999996</v>
      </c>
    </row>
    <row r="216" spans="1:3">
      <c r="A216" s="4">
        <v>36701</v>
      </c>
      <c r="B216" s="4" t="s">
        <v>195</v>
      </c>
      <c r="C216" s="2">
        <v>28165.78</v>
      </c>
    </row>
    <row r="217" spans="1:3">
      <c r="A217" s="4">
        <v>36705</v>
      </c>
      <c r="B217" s="4" t="s">
        <v>196</v>
      </c>
      <c r="C217" s="2">
        <v>981749.41999999993</v>
      </c>
    </row>
    <row r="218" spans="1:3">
      <c r="A218" s="4">
        <v>36800</v>
      </c>
      <c r="B218" s="4" t="s">
        <v>197</v>
      </c>
      <c r="C218" s="2">
        <v>3080947.15</v>
      </c>
    </row>
    <row r="219" spans="1:3">
      <c r="A219" s="4">
        <v>36802</v>
      </c>
      <c r="B219" s="4" t="s">
        <v>198</v>
      </c>
      <c r="C219" s="2">
        <v>146211.51</v>
      </c>
    </row>
    <row r="220" spans="1:3">
      <c r="A220" s="4">
        <v>36810</v>
      </c>
      <c r="B220" s="4" t="s">
        <v>343</v>
      </c>
      <c r="C220" s="2">
        <v>5584445.3500000006</v>
      </c>
    </row>
    <row r="221" spans="1:3">
      <c r="A221" s="4">
        <v>36900</v>
      </c>
      <c r="B221" s="4" t="s">
        <v>199</v>
      </c>
      <c r="C221" s="2">
        <v>575351.65</v>
      </c>
    </row>
    <row r="222" spans="1:3">
      <c r="A222" s="4">
        <v>36901</v>
      </c>
      <c r="B222" s="4" t="s">
        <v>200</v>
      </c>
      <c r="C222" s="2">
        <v>204785.33</v>
      </c>
    </row>
    <row r="223" spans="1:3">
      <c r="A223" s="4">
        <v>36905</v>
      </c>
      <c r="B223" s="4" t="s">
        <v>201</v>
      </c>
      <c r="C223" s="2">
        <v>225474.52000000002</v>
      </c>
    </row>
    <row r="224" spans="1:3">
      <c r="A224" s="4">
        <v>37000</v>
      </c>
      <c r="B224" s="4" t="s">
        <v>202</v>
      </c>
      <c r="C224" s="2">
        <v>1877729.1999999997</v>
      </c>
    </row>
    <row r="225" spans="1:3">
      <c r="A225" s="4">
        <v>37001</v>
      </c>
      <c r="B225" s="4" t="s">
        <v>324</v>
      </c>
      <c r="C225" s="2">
        <v>86508.49000000002</v>
      </c>
    </row>
    <row r="226" spans="1:3">
      <c r="A226" s="4">
        <v>37005</v>
      </c>
      <c r="B226" s="4" t="s">
        <v>203</v>
      </c>
      <c r="C226" s="2">
        <v>524968.43000000005</v>
      </c>
    </row>
    <row r="227" spans="1:3">
      <c r="A227" s="4">
        <v>37100</v>
      </c>
      <c r="B227" s="4" t="s">
        <v>204</v>
      </c>
      <c r="C227" s="2">
        <v>2728575.1499999994</v>
      </c>
    </row>
    <row r="228" spans="1:3">
      <c r="A228" s="4">
        <v>37200</v>
      </c>
      <c r="B228" s="4" t="s">
        <v>205</v>
      </c>
      <c r="C228" s="2">
        <v>611265.63</v>
      </c>
    </row>
    <row r="229" spans="1:3">
      <c r="A229" s="4">
        <v>37300</v>
      </c>
      <c r="B229" s="4" t="s">
        <v>206</v>
      </c>
      <c r="C229" s="2">
        <v>1619915.96</v>
      </c>
    </row>
    <row r="230" spans="1:3">
      <c r="A230" s="4">
        <v>37301</v>
      </c>
      <c r="B230" s="4" t="s">
        <v>207</v>
      </c>
      <c r="C230" s="2">
        <v>182305.7</v>
      </c>
    </row>
    <row r="231" spans="1:3">
      <c r="A231" s="4">
        <v>37305</v>
      </c>
      <c r="B231" s="4" t="s">
        <v>208</v>
      </c>
      <c r="C231" s="2">
        <v>510195.66000000003</v>
      </c>
    </row>
    <row r="232" spans="1:3">
      <c r="A232" s="4">
        <v>37400</v>
      </c>
      <c r="B232" s="4" t="s">
        <v>209</v>
      </c>
      <c r="C232" s="2">
        <v>7439579.2899999991</v>
      </c>
    </row>
    <row r="233" spans="1:3">
      <c r="A233" s="4">
        <v>37405</v>
      </c>
      <c r="B233" s="4" t="s">
        <v>210</v>
      </c>
      <c r="C233" s="2">
        <v>1773505.8700000003</v>
      </c>
    </row>
    <row r="234" spans="1:3">
      <c r="A234" s="4">
        <v>37500</v>
      </c>
      <c r="B234" s="4" t="s">
        <v>211</v>
      </c>
      <c r="C234" s="2">
        <v>921085.04</v>
      </c>
    </row>
    <row r="235" spans="1:3">
      <c r="A235" s="4">
        <v>37600</v>
      </c>
      <c r="B235" s="4" t="s">
        <v>212</v>
      </c>
      <c r="C235" s="2">
        <v>5263202.5199999996</v>
      </c>
    </row>
    <row r="236" spans="1:3">
      <c r="A236" s="4">
        <v>37601</v>
      </c>
      <c r="B236" s="4" t="s">
        <v>213</v>
      </c>
      <c r="C236" s="2">
        <v>214500.26000000004</v>
      </c>
    </row>
    <row r="237" spans="1:3">
      <c r="A237" s="4">
        <v>37605</v>
      </c>
      <c r="B237" s="4" t="s">
        <v>214</v>
      </c>
      <c r="C237" s="2">
        <v>666733.75000000012</v>
      </c>
    </row>
    <row r="238" spans="1:3">
      <c r="A238" s="4">
        <v>37610</v>
      </c>
      <c r="B238" s="4" t="s">
        <v>215</v>
      </c>
      <c r="C238" s="2">
        <v>1563124.8099999998</v>
      </c>
    </row>
    <row r="239" spans="1:3">
      <c r="A239" s="4">
        <v>37700</v>
      </c>
      <c r="B239" s="4" t="s">
        <v>216</v>
      </c>
      <c r="C239" s="2">
        <v>2300395.89</v>
      </c>
    </row>
    <row r="240" spans="1:3">
      <c r="A240" s="4">
        <v>37705</v>
      </c>
      <c r="B240" s="4" t="s">
        <v>217</v>
      </c>
      <c r="C240" s="2">
        <v>731452.12</v>
      </c>
    </row>
    <row r="241" spans="1:3">
      <c r="A241" s="4">
        <v>37800</v>
      </c>
      <c r="B241" s="4" t="s">
        <v>218</v>
      </c>
      <c r="C241" s="2">
        <v>7419500.4399999995</v>
      </c>
    </row>
    <row r="242" spans="1:3">
      <c r="A242" s="4">
        <v>37801</v>
      </c>
      <c r="B242" s="4" t="s">
        <v>219</v>
      </c>
      <c r="C242" s="2">
        <v>46019.28</v>
      </c>
    </row>
    <row r="243" spans="1:3">
      <c r="A243" s="4">
        <v>37805</v>
      </c>
      <c r="B243" s="4" t="s">
        <v>220</v>
      </c>
      <c r="C243" s="2">
        <v>575338.46</v>
      </c>
    </row>
    <row r="244" spans="1:3">
      <c r="A244" s="4">
        <v>37900</v>
      </c>
      <c r="B244" s="4" t="s">
        <v>221</v>
      </c>
      <c r="C244" s="2">
        <v>3763904.3600000003</v>
      </c>
    </row>
    <row r="245" spans="1:3">
      <c r="A245" s="4">
        <v>37901</v>
      </c>
      <c r="B245" s="4" t="s">
        <v>222</v>
      </c>
      <c r="C245" s="2">
        <v>69988.459999999992</v>
      </c>
    </row>
    <row r="246" spans="1:3">
      <c r="A246" s="4">
        <v>37905</v>
      </c>
      <c r="B246" s="4" t="s">
        <v>223</v>
      </c>
      <c r="C246" s="2">
        <v>484479.32999999996</v>
      </c>
    </row>
    <row r="247" spans="1:3">
      <c r="A247" s="4">
        <v>38000</v>
      </c>
      <c r="B247" s="4" t="s">
        <v>224</v>
      </c>
      <c r="C247" s="2">
        <v>6248600.8300000001</v>
      </c>
    </row>
    <row r="248" spans="1:3">
      <c r="A248" s="4">
        <v>38005</v>
      </c>
      <c r="B248" s="4" t="s">
        <v>225</v>
      </c>
      <c r="C248" s="2">
        <v>1232760.23</v>
      </c>
    </row>
    <row r="249" spans="1:3">
      <c r="A249" s="4">
        <v>38100</v>
      </c>
      <c r="B249" s="4" t="s">
        <v>226</v>
      </c>
      <c r="C249" s="2">
        <v>2874149.46</v>
      </c>
    </row>
    <row r="250" spans="1:3">
      <c r="A250" s="4">
        <v>38105</v>
      </c>
      <c r="B250" s="4" t="s">
        <v>227</v>
      </c>
      <c r="C250" s="2">
        <v>577503.31999999995</v>
      </c>
    </row>
    <row r="251" spans="1:3">
      <c r="A251" s="4">
        <v>38200</v>
      </c>
      <c r="B251" s="4" t="s">
        <v>228</v>
      </c>
      <c r="C251" s="2">
        <v>2645407.9300000002</v>
      </c>
    </row>
    <row r="252" spans="1:3">
      <c r="A252" s="4">
        <v>38205</v>
      </c>
      <c r="B252" s="4" t="s">
        <v>229</v>
      </c>
      <c r="C252" s="2">
        <v>405540.91999999987</v>
      </c>
    </row>
    <row r="253" spans="1:3">
      <c r="A253" s="4">
        <v>38210</v>
      </c>
      <c r="B253" s="4" t="s">
        <v>230</v>
      </c>
      <c r="C253" s="2">
        <v>1020274.7300000001</v>
      </c>
    </row>
    <row r="254" spans="1:3">
      <c r="A254" s="4">
        <v>38300</v>
      </c>
      <c r="B254" s="4" t="s">
        <v>231</v>
      </c>
      <c r="C254" s="2">
        <v>2094242.15</v>
      </c>
    </row>
    <row r="255" spans="1:3">
      <c r="A255" s="4">
        <v>38400</v>
      </c>
      <c r="B255" s="4" t="s">
        <v>232</v>
      </c>
      <c r="C255" s="2">
        <v>2662722.1300000004</v>
      </c>
    </row>
    <row r="256" spans="1:3">
      <c r="A256" s="4">
        <v>38402</v>
      </c>
      <c r="B256" s="4" t="s">
        <v>233</v>
      </c>
      <c r="C256" s="2">
        <v>151719.70000000001</v>
      </c>
    </row>
    <row r="257" spans="1:3">
      <c r="A257" s="4">
        <v>38405</v>
      </c>
      <c r="B257" s="4" t="s">
        <v>234</v>
      </c>
      <c r="C257" s="2">
        <v>676662.66</v>
      </c>
    </row>
    <row r="258" spans="1:3">
      <c r="A258" s="4">
        <v>38500</v>
      </c>
      <c r="B258" s="4" t="s">
        <v>235</v>
      </c>
      <c r="C258" s="2">
        <v>2052221.36</v>
      </c>
    </row>
    <row r="259" spans="1:3">
      <c r="A259" s="4">
        <v>38600</v>
      </c>
      <c r="B259" s="4" t="s">
        <v>236</v>
      </c>
      <c r="C259" s="2">
        <v>2596894.66</v>
      </c>
    </row>
    <row r="260" spans="1:3">
      <c r="A260" s="4">
        <v>38601</v>
      </c>
      <c r="B260" s="4" t="s">
        <v>237</v>
      </c>
      <c r="C260" s="2">
        <v>29696.160000000003</v>
      </c>
    </row>
    <row r="261" spans="1:3">
      <c r="A261" s="4">
        <v>38602</v>
      </c>
      <c r="B261" s="4" t="s">
        <v>238</v>
      </c>
      <c r="C261" s="2">
        <v>210894.14999999997</v>
      </c>
    </row>
    <row r="262" spans="1:3">
      <c r="A262" s="4">
        <v>38605</v>
      </c>
      <c r="B262" s="4" t="s">
        <v>239</v>
      </c>
      <c r="C262" s="2">
        <v>732403.1</v>
      </c>
    </row>
    <row r="263" spans="1:3">
      <c r="A263" s="4">
        <v>38610</v>
      </c>
      <c r="B263" s="4" t="s">
        <v>240</v>
      </c>
      <c r="C263" s="2">
        <v>569207.97</v>
      </c>
    </row>
    <row r="264" spans="1:3">
      <c r="A264" s="4">
        <v>38620</v>
      </c>
      <c r="B264" s="4" t="s">
        <v>241</v>
      </c>
      <c r="C264" s="2">
        <v>432125.26</v>
      </c>
    </row>
    <row r="265" spans="1:3">
      <c r="A265" s="4">
        <v>38700</v>
      </c>
      <c r="B265" s="4" t="s">
        <v>242</v>
      </c>
      <c r="C265" s="2">
        <v>732588.24</v>
      </c>
    </row>
    <row r="266" spans="1:3">
      <c r="A266" s="4">
        <v>38701</v>
      </c>
      <c r="B266" s="4" t="s">
        <v>243</v>
      </c>
      <c r="C266" s="2">
        <v>52146.65</v>
      </c>
    </row>
    <row r="267" spans="1:3">
      <c r="A267" s="4">
        <v>38800</v>
      </c>
      <c r="B267" s="4" t="s">
        <v>244</v>
      </c>
      <c r="C267" s="2">
        <v>1323924.2999999998</v>
      </c>
    </row>
    <row r="268" spans="1:3">
      <c r="A268" s="4">
        <v>38801</v>
      </c>
      <c r="B268" s="4" t="s">
        <v>245</v>
      </c>
      <c r="C268" s="2">
        <v>95341.26999999999</v>
      </c>
    </row>
    <row r="269" spans="1:3">
      <c r="A269" s="4">
        <v>38900</v>
      </c>
      <c r="B269" s="4" t="s">
        <v>246</v>
      </c>
      <c r="C269" s="2">
        <v>301149.07999999996</v>
      </c>
    </row>
    <row r="270" spans="1:3">
      <c r="A270" s="4">
        <v>39000</v>
      </c>
      <c r="B270" s="4" t="s">
        <v>247</v>
      </c>
      <c r="C270" s="2">
        <v>12979699.209999999</v>
      </c>
    </row>
    <row r="271" spans="1:3">
      <c r="A271" s="4">
        <v>39100</v>
      </c>
      <c r="B271" s="4" t="s">
        <v>248</v>
      </c>
      <c r="C271" s="2">
        <v>2056719.23</v>
      </c>
    </row>
    <row r="272" spans="1:3">
      <c r="A272" s="4">
        <v>39101</v>
      </c>
      <c r="B272" s="4" t="s">
        <v>249</v>
      </c>
      <c r="C272" s="2">
        <v>203958.18999999997</v>
      </c>
    </row>
    <row r="273" spans="1:3">
      <c r="A273" s="4">
        <v>39105</v>
      </c>
      <c r="B273" s="4" t="s">
        <v>250</v>
      </c>
      <c r="C273" s="2">
        <v>788966.23</v>
      </c>
    </row>
    <row r="274" spans="1:3">
      <c r="A274" s="4">
        <v>39200</v>
      </c>
      <c r="B274" s="4" t="s">
        <v>344</v>
      </c>
      <c r="C274" s="2">
        <v>54957968.280000009</v>
      </c>
    </row>
    <row r="275" spans="1:3">
      <c r="A275" s="4">
        <v>39201</v>
      </c>
      <c r="B275" s="4" t="s">
        <v>251</v>
      </c>
      <c r="C275" s="2">
        <v>133068.25</v>
      </c>
    </row>
    <row r="276" spans="1:3">
      <c r="A276" s="4">
        <v>39204</v>
      </c>
      <c r="B276" s="4" t="s">
        <v>252</v>
      </c>
      <c r="C276" s="2">
        <v>176646.74000000002</v>
      </c>
    </row>
    <row r="277" spans="1:3">
      <c r="A277" s="4">
        <v>39205</v>
      </c>
      <c r="B277" s="4" t="s">
        <v>253</v>
      </c>
      <c r="C277" s="2">
        <v>4840530.6599999992</v>
      </c>
    </row>
    <row r="278" spans="1:3">
      <c r="A278" s="4">
        <v>39208</v>
      </c>
      <c r="B278" s="4" t="s">
        <v>345</v>
      </c>
      <c r="C278" s="2">
        <v>292034.05</v>
      </c>
    </row>
    <row r="279" spans="1:3">
      <c r="A279" s="4">
        <v>39209</v>
      </c>
      <c r="B279" s="4" t="s">
        <v>254</v>
      </c>
      <c r="C279" s="2">
        <v>141441.22</v>
      </c>
    </row>
    <row r="280" spans="1:3">
      <c r="A280" s="4">
        <v>39300</v>
      </c>
      <c r="B280" s="4" t="s">
        <v>255</v>
      </c>
      <c r="C280" s="2">
        <v>771323.2699999999</v>
      </c>
    </row>
    <row r="281" spans="1:3">
      <c r="A281" s="4">
        <v>39301</v>
      </c>
      <c r="B281" s="4" t="s">
        <v>256</v>
      </c>
      <c r="C281" s="2">
        <v>35400.219999999994</v>
      </c>
    </row>
    <row r="282" spans="1:3">
      <c r="A282" s="4">
        <v>39400</v>
      </c>
      <c r="B282" s="4" t="s">
        <v>257</v>
      </c>
      <c r="C282" s="2">
        <v>593672.52999999991</v>
      </c>
    </row>
    <row r="283" spans="1:3">
      <c r="A283" s="4">
        <v>39401</v>
      </c>
      <c r="B283" s="4" t="s">
        <v>258</v>
      </c>
      <c r="C283" s="2">
        <v>259236.69</v>
      </c>
    </row>
    <row r="284" spans="1:3">
      <c r="A284" s="4">
        <v>39500</v>
      </c>
      <c r="B284" s="4" t="s">
        <v>259</v>
      </c>
      <c r="C284" s="2">
        <v>1720303.1400000001</v>
      </c>
    </row>
    <row r="285" spans="1:3">
      <c r="A285" s="4">
        <v>39501</v>
      </c>
      <c r="B285" s="4" t="s">
        <v>260</v>
      </c>
      <c r="C285" s="2">
        <v>47730.720000000008</v>
      </c>
    </row>
    <row r="286" spans="1:3">
      <c r="A286" s="4">
        <v>39600</v>
      </c>
      <c r="B286" s="4" t="s">
        <v>261</v>
      </c>
      <c r="C286" s="2">
        <v>5810629.1200000001</v>
      </c>
    </row>
    <row r="287" spans="1:3">
      <c r="A287" s="4">
        <v>39605</v>
      </c>
      <c r="B287" s="4" t="s">
        <v>262</v>
      </c>
      <c r="C287" s="2">
        <v>891315.92</v>
      </c>
    </row>
    <row r="288" spans="1:3">
      <c r="A288" s="4">
        <v>39700</v>
      </c>
      <c r="B288" s="4" t="s">
        <v>263</v>
      </c>
      <c r="C288" s="2">
        <v>3141978.53</v>
      </c>
    </row>
    <row r="289" spans="1:3">
      <c r="A289" s="4">
        <v>39703</v>
      </c>
      <c r="B289" s="4" t="s">
        <v>264</v>
      </c>
      <c r="C289" s="2">
        <v>159038.29999999999</v>
      </c>
    </row>
    <row r="290" spans="1:3">
      <c r="A290" s="4">
        <v>39705</v>
      </c>
      <c r="B290" s="4" t="s">
        <v>265</v>
      </c>
      <c r="C290" s="2">
        <v>823053.82000000007</v>
      </c>
    </row>
    <row r="291" spans="1:3">
      <c r="A291" s="4">
        <v>39800</v>
      </c>
      <c r="B291" s="4" t="s">
        <v>266</v>
      </c>
      <c r="C291" s="2">
        <v>3749095.5100000002</v>
      </c>
    </row>
    <row r="292" spans="1:3">
      <c r="A292" s="4">
        <v>39805</v>
      </c>
      <c r="B292" s="4" t="s">
        <v>267</v>
      </c>
      <c r="C292" s="2">
        <v>462375.33</v>
      </c>
    </row>
    <row r="293" spans="1:3">
      <c r="A293" s="4">
        <v>39900</v>
      </c>
      <c r="B293" s="4" t="s">
        <v>268</v>
      </c>
      <c r="C293" s="2">
        <v>1854894.2900000003</v>
      </c>
    </row>
    <row r="294" spans="1:3">
      <c r="A294" s="6">
        <v>40000</v>
      </c>
      <c r="B294" s="6" t="s">
        <v>685</v>
      </c>
      <c r="C294" s="2">
        <v>4407429.54</v>
      </c>
    </row>
    <row r="295" spans="1:3">
      <c r="A295" s="4">
        <v>51000</v>
      </c>
      <c r="B295" s="4" t="s">
        <v>269</v>
      </c>
      <c r="C295" s="2">
        <v>30296410.790000003</v>
      </c>
    </row>
    <row r="296" spans="1:3">
      <c r="A296" s="4">
        <v>51000.1</v>
      </c>
      <c r="B296" s="4" t="s">
        <v>663</v>
      </c>
      <c r="C296" s="2">
        <v>38731</v>
      </c>
    </row>
    <row r="297" spans="1:3">
      <c r="A297" s="4">
        <v>51000.2</v>
      </c>
      <c r="B297" s="4" t="s">
        <v>664</v>
      </c>
      <c r="C297" s="2">
        <v>761378</v>
      </c>
    </row>
    <row r="298" spans="1:3">
      <c r="A298" s="6">
        <v>60000</v>
      </c>
      <c r="B298" s="6" t="s">
        <v>686</v>
      </c>
      <c r="C298" s="2">
        <v>218813.21</v>
      </c>
    </row>
    <row r="299" spans="1:3">
      <c r="A299" s="4">
        <v>90901</v>
      </c>
      <c r="B299" s="4" t="s">
        <v>687</v>
      </c>
      <c r="C299" s="2">
        <v>857111.95000000019</v>
      </c>
    </row>
    <row r="300" spans="1:3">
      <c r="A300" s="4">
        <v>91041</v>
      </c>
      <c r="B300" s="4" t="s">
        <v>688</v>
      </c>
      <c r="C300" s="2">
        <v>140690.94</v>
      </c>
    </row>
    <row r="301" spans="1:3">
      <c r="A301" s="4">
        <v>91111</v>
      </c>
      <c r="B301" s="4" t="s">
        <v>689</v>
      </c>
      <c r="C301" s="2">
        <v>87946.849999999991</v>
      </c>
    </row>
    <row r="302" spans="1:3">
      <c r="A302" s="4">
        <v>91151</v>
      </c>
      <c r="B302" s="4" t="s">
        <v>690</v>
      </c>
      <c r="C302" s="2">
        <v>210301.52000000002</v>
      </c>
    </row>
    <row r="303" spans="1:3">
      <c r="A303" s="4">
        <v>98101</v>
      </c>
      <c r="B303" s="4" t="s">
        <v>691</v>
      </c>
      <c r="C303" s="2">
        <v>1004416.6600000001</v>
      </c>
    </row>
    <row r="304" spans="1:3">
      <c r="A304" s="4">
        <v>98103</v>
      </c>
      <c r="B304" s="4" t="s">
        <v>692</v>
      </c>
      <c r="C304" s="2">
        <v>202264.16</v>
      </c>
    </row>
    <row r="305" spans="1:3">
      <c r="A305" s="4">
        <v>98111</v>
      </c>
      <c r="B305" s="4" t="s">
        <v>693</v>
      </c>
      <c r="C305" s="2">
        <v>359732.76</v>
      </c>
    </row>
    <row r="306" spans="1:3">
      <c r="A306" s="4">
        <v>98131</v>
      </c>
      <c r="B306" s="4" t="s">
        <v>694</v>
      </c>
      <c r="C306" s="2">
        <v>91862.98</v>
      </c>
    </row>
    <row r="307" spans="1:3">
      <c r="A307" s="4">
        <v>99401</v>
      </c>
      <c r="B307" s="4" t="s">
        <v>695</v>
      </c>
      <c r="C307" s="2">
        <v>330433.14999999997</v>
      </c>
    </row>
    <row r="308" spans="1:3">
      <c r="A308" s="4">
        <v>99521</v>
      </c>
      <c r="B308" s="4" t="s">
        <v>696</v>
      </c>
      <c r="C308" s="2">
        <v>165126.15</v>
      </c>
    </row>
    <row r="309" spans="1:3">
      <c r="A309" s="4">
        <v>99831</v>
      </c>
      <c r="B309" s="4" t="s">
        <v>697</v>
      </c>
      <c r="C309" s="2">
        <v>21754.42</v>
      </c>
    </row>
    <row r="310" spans="1:3">
      <c r="C310" s="2"/>
    </row>
    <row r="311" spans="1:3">
      <c r="B311" s="5"/>
      <c r="C311" s="112">
        <f>SUM(C3:C310)</f>
        <v>1018581302.2799993</v>
      </c>
    </row>
  </sheetData>
  <autoFilter ref="B1:C312" xr:uid="{CAF8FA8D-222B-48B4-9A14-EBBAF0B6670C}"/>
  <sortState ref="A3:C309">
    <sortCondition ref="A3:A309"/>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1D19-1CC1-4910-BA8B-02B89FBC1A8E}">
  <dimension ref="A1:C304"/>
  <sheetViews>
    <sheetView zoomScale="80" zoomScaleNormal="80" workbookViewId="0"/>
  </sheetViews>
  <sheetFormatPr defaultRowHeight="15"/>
  <cols>
    <col min="1" max="1" width="12.140625" style="4" bestFit="1" customWidth="1"/>
    <col min="2" max="2" width="53.7109375" style="4" bestFit="1" customWidth="1"/>
    <col min="3" max="3" width="28.7109375" style="15" customWidth="1"/>
    <col min="4" max="16384" width="9.140625" style="4"/>
  </cols>
  <sheetData>
    <row r="1" spans="1:3">
      <c r="A1" s="4" t="s">
        <v>330</v>
      </c>
      <c r="B1" s="4" t="s">
        <v>331</v>
      </c>
      <c r="C1" s="132" t="s">
        <v>745</v>
      </c>
    </row>
    <row r="2" spans="1:3">
      <c r="A2" s="3" t="s">
        <v>361</v>
      </c>
      <c r="B2" s="4" t="s">
        <v>677</v>
      </c>
      <c r="C2" s="2">
        <v>0</v>
      </c>
    </row>
    <row r="3" spans="1:3">
      <c r="A3" s="4">
        <v>10200</v>
      </c>
      <c r="B3" s="4" t="s">
        <v>0</v>
      </c>
      <c r="C3" s="2">
        <v>841156.22</v>
      </c>
    </row>
    <row r="4" spans="1:3">
      <c r="A4" s="4">
        <v>10400</v>
      </c>
      <c r="B4" s="4" t="s">
        <v>1</v>
      </c>
      <c r="C4" s="2">
        <v>2883644.55</v>
      </c>
    </row>
    <row r="5" spans="1:3">
      <c r="A5" s="4">
        <v>10500</v>
      </c>
      <c r="B5" s="4" t="s">
        <v>2</v>
      </c>
      <c r="C5" s="2">
        <v>618744.92000000004</v>
      </c>
    </row>
    <row r="6" spans="1:3">
      <c r="A6" s="4">
        <v>10700</v>
      </c>
      <c r="B6" s="4" t="s">
        <v>332</v>
      </c>
      <c r="C6" s="2">
        <v>4278472.5999999996</v>
      </c>
    </row>
    <row r="7" spans="1:3">
      <c r="A7" s="4">
        <v>10800</v>
      </c>
      <c r="B7" s="4" t="s">
        <v>3</v>
      </c>
      <c r="C7" s="2">
        <v>17925902.649999999</v>
      </c>
    </row>
    <row r="8" spans="1:3">
      <c r="A8" s="4">
        <v>10850</v>
      </c>
      <c r="B8" s="4" t="s">
        <v>4</v>
      </c>
      <c r="C8" s="2">
        <v>181486.09000000003</v>
      </c>
    </row>
    <row r="9" spans="1:3">
      <c r="A9" s="4">
        <v>10900</v>
      </c>
      <c r="B9" s="4" t="s">
        <v>5</v>
      </c>
      <c r="C9" s="2">
        <v>1870960.42</v>
      </c>
    </row>
    <row r="10" spans="1:3">
      <c r="A10" s="4">
        <v>10910</v>
      </c>
      <c r="B10" s="4" t="s">
        <v>6</v>
      </c>
      <c r="C10" s="2">
        <v>240600.77999999997</v>
      </c>
    </row>
    <row r="11" spans="1:3">
      <c r="A11" s="4">
        <v>10930</v>
      </c>
      <c r="B11" s="4" t="s">
        <v>7</v>
      </c>
      <c r="C11" s="2">
        <v>2682243.9900000002</v>
      </c>
    </row>
    <row r="12" spans="1:3">
      <c r="A12" s="4">
        <v>10940</v>
      </c>
      <c r="B12" s="4" t="s">
        <v>8</v>
      </c>
      <c r="C12" s="2">
        <v>676496.18</v>
      </c>
    </row>
    <row r="13" spans="1:3">
      <c r="A13" s="4">
        <v>10950</v>
      </c>
      <c r="B13" s="4" t="s">
        <v>9</v>
      </c>
      <c r="C13" s="2">
        <v>736219.71</v>
      </c>
    </row>
    <row r="14" spans="1:3">
      <c r="A14" s="4">
        <v>11300</v>
      </c>
      <c r="B14" s="4" t="s">
        <v>10</v>
      </c>
      <c r="C14" s="2">
        <v>4713318.2299999995</v>
      </c>
    </row>
    <row r="15" spans="1:3">
      <c r="A15" s="4">
        <v>11310</v>
      </c>
      <c r="B15" s="4" t="s">
        <v>11</v>
      </c>
      <c r="C15" s="2">
        <v>502636.82000000007</v>
      </c>
    </row>
    <row r="16" spans="1:3">
      <c r="A16" s="4">
        <v>11600</v>
      </c>
      <c r="B16" s="4" t="s">
        <v>12</v>
      </c>
      <c r="C16" s="2">
        <v>1808229.1400000001</v>
      </c>
    </row>
    <row r="17" spans="1:3">
      <c r="A17" s="4">
        <v>11900</v>
      </c>
      <c r="B17" s="4" t="s">
        <v>13</v>
      </c>
      <c r="C17" s="2">
        <v>181074.37</v>
      </c>
    </row>
    <row r="18" spans="1:3">
      <c r="A18" s="4">
        <v>12100</v>
      </c>
      <c r="B18" s="4" t="s">
        <v>14</v>
      </c>
      <c r="C18" s="2">
        <v>234607.68</v>
      </c>
    </row>
    <row r="19" spans="1:3">
      <c r="A19" s="4">
        <v>12150</v>
      </c>
      <c r="B19" s="4" t="s">
        <v>15</v>
      </c>
      <c r="C19" s="2">
        <v>28290.060000000005</v>
      </c>
    </row>
    <row r="20" spans="1:3">
      <c r="A20" s="4">
        <v>12160</v>
      </c>
      <c r="B20" s="4" t="s">
        <v>16</v>
      </c>
      <c r="C20" s="2">
        <v>1793659.2300000002</v>
      </c>
    </row>
    <row r="21" spans="1:3">
      <c r="A21" s="4">
        <v>12220</v>
      </c>
      <c r="B21" s="4" t="s">
        <v>17</v>
      </c>
      <c r="C21" s="2">
        <v>44591567.810000002</v>
      </c>
    </row>
    <row r="22" spans="1:3">
      <c r="A22" s="4">
        <v>12510</v>
      </c>
      <c r="B22" s="4" t="s">
        <v>18</v>
      </c>
      <c r="C22" s="2">
        <v>5383200.8799999999</v>
      </c>
    </row>
    <row r="23" spans="1:3">
      <c r="A23" s="4">
        <v>12600</v>
      </c>
      <c r="B23" s="4" t="s">
        <v>19</v>
      </c>
      <c r="C23" s="2">
        <v>1461714.2400000002</v>
      </c>
    </row>
    <row r="24" spans="1:3">
      <c r="A24" s="4">
        <v>12700</v>
      </c>
      <c r="B24" s="4" t="s">
        <v>20</v>
      </c>
      <c r="C24" s="2">
        <v>1123891.05</v>
      </c>
    </row>
    <row r="25" spans="1:3">
      <c r="A25" s="4">
        <v>13500</v>
      </c>
      <c r="B25" s="4" t="s">
        <v>21</v>
      </c>
      <c r="C25" s="2">
        <v>4052238.9099999997</v>
      </c>
    </row>
    <row r="26" spans="1:3">
      <c r="A26" s="4">
        <v>13700</v>
      </c>
      <c r="B26" s="4" t="s">
        <v>22</v>
      </c>
      <c r="C26" s="2">
        <v>477982.3</v>
      </c>
    </row>
    <row r="27" spans="1:3">
      <c r="A27" s="4">
        <v>14300</v>
      </c>
      <c r="B27" s="4" t="s">
        <v>23</v>
      </c>
      <c r="C27" s="2">
        <v>1597828.1500000001</v>
      </c>
    </row>
    <row r="28" spans="1:3">
      <c r="A28" s="4">
        <v>18400</v>
      </c>
      <c r="B28" s="4" t="s">
        <v>333</v>
      </c>
      <c r="C28" s="2">
        <v>5234296.8600000003</v>
      </c>
    </row>
    <row r="29" spans="1:3">
      <c r="A29" s="4">
        <v>18600</v>
      </c>
      <c r="B29" s="4" t="s">
        <v>24</v>
      </c>
      <c r="C29" s="2">
        <v>14710.149999999994</v>
      </c>
    </row>
    <row r="30" spans="1:3">
      <c r="A30" s="4">
        <v>18640</v>
      </c>
      <c r="B30" s="4" t="s">
        <v>25</v>
      </c>
      <c r="C30" s="2">
        <v>301</v>
      </c>
    </row>
    <row r="31" spans="1:3">
      <c r="A31" s="4">
        <v>18690</v>
      </c>
      <c r="B31" s="4" t="s">
        <v>26</v>
      </c>
      <c r="C31" s="2">
        <v>3520.16</v>
      </c>
    </row>
    <row r="32" spans="1:3">
      <c r="A32" s="4">
        <v>18740</v>
      </c>
      <c r="B32" s="4" t="s">
        <v>27</v>
      </c>
      <c r="C32" s="2">
        <v>7558.1499999999978</v>
      </c>
    </row>
    <row r="33" spans="1:3">
      <c r="A33" s="4">
        <v>18780</v>
      </c>
      <c r="B33" s="4" t="s">
        <v>28</v>
      </c>
      <c r="C33" s="2">
        <v>14463.26</v>
      </c>
    </row>
    <row r="34" spans="1:3">
      <c r="A34" s="4">
        <v>19005</v>
      </c>
      <c r="B34" s="4" t="s">
        <v>29</v>
      </c>
      <c r="C34" s="2">
        <v>794049.46000000008</v>
      </c>
    </row>
    <row r="35" spans="1:3">
      <c r="A35" s="4">
        <v>19100</v>
      </c>
      <c r="B35" s="4" t="s">
        <v>30</v>
      </c>
      <c r="C35" s="2">
        <v>60568822.319999993</v>
      </c>
    </row>
    <row r="36" spans="1:3">
      <c r="A36" s="4">
        <v>20100</v>
      </c>
      <c r="B36" s="4" t="s">
        <v>31</v>
      </c>
      <c r="C36" s="2">
        <v>10028642.690000001</v>
      </c>
    </row>
    <row r="37" spans="1:3">
      <c r="A37" s="4">
        <v>20200</v>
      </c>
      <c r="B37" s="4" t="s">
        <v>32</v>
      </c>
      <c r="C37" s="2">
        <v>1562359.27</v>
      </c>
    </row>
    <row r="38" spans="1:3">
      <c r="A38" s="4">
        <v>20300</v>
      </c>
      <c r="B38" s="4" t="s">
        <v>33</v>
      </c>
      <c r="C38" s="2">
        <v>23204463.98</v>
      </c>
    </row>
    <row r="39" spans="1:3">
      <c r="A39" s="4">
        <v>20400</v>
      </c>
      <c r="B39" s="4" t="s">
        <v>34</v>
      </c>
      <c r="C39" s="2">
        <v>1224247.5000000002</v>
      </c>
    </row>
    <row r="40" spans="1:3">
      <c r="A40" s="4">
        <v>20600</v>
      </c>
      <c r="B40" s="4" t="s">
        <v>35</v>
      </c>
      <c r="C40" s="2">
        <v>2871468.6300000004</v>
      </c>
    </row>
    <row r="41" spans="1:3">
      <c r="A41" s="4">
        <v>20700</v>
      </c>
      <c r="B41" s="4" t="s">
        <v>36</v>
      </c>
      <c r="C41" s="2">
        <v>6185261.2800000012</v>
      </c>
    </row>
    <row r="42" spans="1:3">
      <c r="A42" s="4">
        <v>20800</v>
      </c>
      <c r="B42" s="4" t="s">
        <v>37</v>
      </c>
      <c r="C42" s="2">
        <v>4710210.1499999994</v>
      </c>
    </row>
    <row r="43" spans="1:3">
      <c r="A43" s="4">
        <v>20900</v>
      </c>
      <c r="B43" s="4" t="s">
        <v>38</v>
      </c>
      <c r="C43" s="2">
        <v>9568367.5899999999</v>
      </c>
    </row>
    <row r="44" spans="1:3">
      <c r="A44" s="4">
        <v>21200</v>
      </c>
      <c r="B44" s="4" t="s">
        <v>39</v>
      </c>
      <c r="C44" s="2">
        <v>2901633.77</v>
      </c>
    </row>
    <row r="45" spans="1:3">
      <c r="A45" s="4">
        <v>21300</v>
      </c>
      <c r="B45" s="4" t="s">
        <v>40</v>
      </c>
      <c r="C45" s="2">
        <v>36269435.270000003</v>
      </c>
    </row>
    <row r="46" spans="1:3">
      <c r="A46" s="4">
        <v>21520</v>
      </c>
      <c r="B46" s="4" t="s">
        <v>334</v>
      </c>
      <c r="C46" s="2">
        <v>64376483.449999996</v>
      </c>
    </row>
    <row r="47" spans="1:3">
      <c r="A47" s="4">
        <v>21525</v>
      </c>
      <c r="B47" s="4" t="s">
        <v>42</v>
      </c>
      <c r="C47" s="2">
        <v>1853480.7799999998</v>
      </c>
    </row>
    <row r="48" spans="1:3">
      <c r="A48" s="4">
        <v>21550</v>
      </c>
      <c r="B48" s="4" t="s">
        <v>43</v>
      </c>
      <c r="C48" s="2">
        <v>35423391.599999994</v>
      </c>
    </row>
    <row r="49" spans="1:3">
      <c r="A49" s="4">
        <v>21570</v>
      </c>
      <c r="B49" s="4" t="s">
        <v>44</v>
      </c>
      <c r="C49" s="2">
        <v>180755.85</v>
      </c>
    </row>
    <row r="50" spans="1:3">
      <c r="A50" s="4">
        <v>21800</v>
      </c>
      <c r="B50" s="4" t="s">
        <v>45</v>
      </c>
      <c r="C50" s="2">
        <v>5298730.04</v>
      </c>
    </row>
    <row r="51" spans="1:3">
      <c r="A51" s="4">
        <v>21900</v>
      </c>
      <c r="B51" s="4" t="s">
        <v>46</v>
      </c>
      <c r="C51" s="2">
        <v>3263663.13</v>
      </c>
    </row>
    <row r="52" spans="1:3">
      <c r="A52" s="4">
        <v>22000</v>
      </c>
      <c r="B52" s="4" t="s">
        <v>47</v>
      </c>
      <c r="C52" s="2">
        <v>3751531.36</v>
      </c>
    </row>
    <row r="53" spans="1:3">
      <c r="A53" s="4">
        <v>23000</v>
      </c>
      <c r="B53" s="4" t="s">
        <v>48</v>
      </c>
      <c r="C53" s="2">
        <v>2431323.4199999995</v>
      </c>
    </row>
    <row r="54" spans="1:3">
      <c r="A54" s="4">
        <v>23100</v>
      </c>
      <c r="B54" s="4" t="s">
        <v>49</v>
      </c>
      <c r="C54" s="2">
        <v>14193190.350000001</v>
      </c>
    </row>
    <row r="55" spans="1:3">
      <c r="A55" s="4">
        <v>23200</v>
      </c>
      <c r="B55" s="4" t="s">
        <v>50</v>
      </c>
      <c r="C55" s="2">
        <v>6479303.4100000001</v>
      </c>
    </row>
    <row r="56" spans="1:3">
      <c r="A56" s="4">
        <v>30000</v>
      </c>
      <c r="B56" s="4" t="s">
        <v>51</v>
      </c>
      <c r="C56" s="2">
        <v>806445.85</v>
      </c>
    </row>
    <row r="57" spans="1:3">
      <c r="A57" s="4">
        <v>30100</v>
      </c>
      <c r="B57" s="4" t="s">
        <v>52</v>
      </c>
      <c r="C57" s="2">
        <v>6665138.2199999997</v>
      </c>
    </row>
    <row r="58" spans="1:3">
      <c r="A58" s="4">
        <v>30102</v>
      </c>
      <c r="B58" s="4" t="s">
        <v>53</v>
      </c>
      <c r="C58" s="2">
        <v>118573.45999999999</v>
      </c>
    </row>
    <row r="59" spans="1:3">
      <c r="A59" s="4">
        <v>30103</v>
      </c>
      <c r="B59" s="4" t="s">
        <v>54</v>
      </c>
      <c r="C59" s="2">
        <v>157470.39000000001</v>
      </c>
    </row>
    <row r="60" spans="1:3">
      <c r="A60" s="4">
        <v>30104</v>
      </c>
      <c r="B60" s="4" t="s">
        <v>55</v>
      </c>
      <c r="C60" s="2">
        <v>80744.159999999989</v>
      </c>
    </row>
    <row r="61" spans="1:3">
      <c r="A61" s="4">
        <v>30105</v>
      </c>
      <c r="B61" s="4" t="s">
        <v>56</v>
      </c>
      <c r="C61" s="2">
        <v>798461.55</v>
      </c>
    </row>
    <row r="62" spans="1:3">
      <c r="A62" s="4">
        <v>30200</v>
      </c>
      <c r="B62" s="4" t="s">
        <v>57</v>
      </c>
      <c r="C62" s="2">
        <v>1598287.0499999998</v>
      </c>
    </row>
    <row r="63" spans="1:3">
      <c r="A63" s="4">
        <v>30300</v>
      </c>
      <c r="B63" s="4" t="s">
        <v>58</v>
      </c>
      <c r="C63" s="2">
        <v>529441.70000000007</v>
      </c>
    </row>
    <row r="64" spans="1:3">
      <c r="A64" s="4">
        <v>30400</v>
      </c>
      <c r="B64" s="4" t="s">
        <v>59</v>
      </c>
      <c r="C64" s="2">
        <v>1077885.5899999999</v>
      </c>
    </row>
    <row r="65" spans="1:3">
      <c r="A65" s="4">
        <v>30405</v>
      </c>
      <c r="B65" s="4" t="s">
        <v>60</v>
      </c>
      <c r="C65" s="2">
        <v>674737.09</v>
      </c>
    </row>
    <row r="66" spans="1:3">
      <c r="A66" s="4">
        <v>30500</v>
      </c>
      <c r="B66" s="4" t="s">
        <v>61</v>
      </c>
      <c r="C66" s="2">
        <v>1059216.0199999998</v>
      </c>
    </row>
    <row r="67" spans="1:3">
      <c r="A67" s="4">
        <v>30600</v>
      </c>
      <c r="B67" s="4" t="s">
        <v>62</v>
      </c>
      <c r="C67" s="2">
        <v>828994.79999999993</v>
      </c>
    </row>
    <row r="68" spans="1:3">
      <c r="A68" s="4">
        <v>30601</v>
      </c>
      <c r="B68" s="4" t="s">
        <v>63</v>
      </c>
      <c r="C68" s="2">
        <v>17784.580000000002</v>
      </c>
    </row>
    <row r="69" spans="1:3">
      <c r="A69" s="4">
        <v>30700</v>
      </c>
      <c r="B69" s="4" t="s">
        <v>64</v>
      </c>
      <c r="C69" s="2">
        <v>2150295.19</v>
      </c>
    </row>
    <row r="70" spans="1:3">
      <c r="A70" s="4">
        <v>30705</v>
      </c>
      <c r="B70" s="4" t="s">
        <v>65</v>
      </c>
      <c r="C70" s="2">
        <v>421344.16000000003</v>
      </c>
    </row>
    <row r="71" spans="1:3">
      <c r="A71" s="4">
        <v>30800</v>
      </c>
      <c r="B71" s="4" t="s">
        <v>66</v>
      </c>
      <c r="C71" s="2">
        <v>831610.1100000001</v>
      </c>
    </row>
    <row r="72" spans="1:3">
      <c r="A72" s="4">
        <v>30900</v>
      </c>
      <c r="B72" s="4" t="s">
        <v>67</v>
      </c>
      <c r="C72" s="2">
        <v>1466862.81</v>
      </c>
    </row>
    <row r="73" spans="1:3">
      <c r="A73" s="4">
        <v>30905</v>
      </c>
      <c r="B73" s="4" t="s">
        <v>68</v>
      </c>
      <c r="C73" s="2">
        <v>343908.73</v>
      </c>
    </row>
    <row r="74" spans="1:3">
      <c r="A74" s="4">
        <v>31000</v>
      </c>
      <c r="B74" s="4" t="s">
        <v>69</v>
      </c>
      <c r="C74" s="2">
        <v>4009249.1100000003</v>
      </c>
    </row>
    <row r="75" spans="1:3">
      <c r="A75" s="4">
        <v>31005</v>
      </c>
      <c r="B75" s="4" t="s">
        <v>70</v>
      </c>
      <c r="C75" s="2">
        <v>438899</v>
      </c>
    </row>
    <row r="76" spans="1:3">
      <c r="A76" s="4">
        <v>31100</v>
      </c>
      <c r="B76" s="4" t="s">
        <v>71</v>
      </c>
      <c r="C76" s="2">
        <v>8024305.96</v>
      </c>
    </row>
    <row r="77" spans="1:3">
      <c r="A77" s="4">
        <v>31101</v>
      </c>
      <c r="B77" s="4" t="s">
        <v>72</v>
      </c>
      <c r="C77" s="2">
        <v>49396.88</v>
      </c>
    </row>
    <row r="78" spans="1:3">
      <c r="A78" s="4">
        <v>31102</v>
      </c>
      <c r="B78" s="4" t="s">
        <v>73</v>
      </c>
      <c r="C78" s="2">
        <v>116036.58000000002</v>
      </c>
    </row>
    <row r="79" spans="1:3">
      <c r="A79" s="4">
        <v>31105</v>
      </c>
      <c r="B79" s="4" t="s">
        <v>74</v>
      </c>
      <c r="C79" s="2">
        <v>1372900.04</v>
      </c>
    </row>
    <row r="80" spans="1:3">
      <c r="A80" s="4">
        <v>31110</v>
      </c>
      <c r="B80" s="4" t="s">
        <v>75</v>
      </c>
      <c r="C80" s="2">
        <v>1764773.26</v>
      </c>
    </row>
    <row r="81" spans="1:3">
      <c r="A81" s="4">
        <v>31200</v>
      </c>
      <c r="B81" s="4" t="s">
        <v>76</v>
      </c>
      <c r="C81" s="2">
        <v>3656702.8100000005</v>
      </c>
    </row>
    <row r="82" spans="1:3">
      <c r="A82" s="4">
        <v>31205</v>
      </c>
      <c r="B82" s="4" t="s">
        <v>77</v>
      </c>
      <c r="C82" s="2">
        <v>493548.24000000005</v>
      </c>
    </row>
    <row r="83" spans="1:3">
      <c r="A83" s="4">
        <v>31300</v>
      </c>
      <c r="B83" s="4" t="s">
        <v>78</v>
      </c>
      <c r="C83" s="2">
        <v>9173516.4000000004</v>
      </c>
    </row>
    <row r="84" spans="1:3">
      <c r="A84" s="4">
        <v>31301</v>
      </c>
      <c r="B84" s="4" t="s">
        <v>79</v>
      </c>
      <c r="C84" s="2">
        <v>200289.68</v>
      </c>
    </row>
    <row r="85" spans="1:3">
      <c r="A85" s="4">
        <v>31320</v>
      </c>
      <c r="B85" s="4" t="s">
        <v>80</v>
      </c>
      <c r="C85" s="2">
        <v>1656947.06</v>
      </c>
    </row>
    <row r="86" spans="1:3">
      <c r="A86" s="4">
        <v>31400</v>
      </c>
      <c r="B86" s="4" t="s">
        <v>81</v>
      </c>
      <c r="C86" s="2">
        <v>3809317.6800000011</v>
      </c>
    </row>
    <row r="87" spans="1:3">
      <c r="A87" s="4">
        <v>31405</v>
      </c>
      <c r="B87" s="4" t="s">
        <v>82</v>
      </c>
      <c r="C87" s="2">
        <v>869885.83</v>
      </c>
    </row>
    <row r="88" spans="1:3">
      <c r="A88" s="4">
        <v>31500</v>
      </c>
      <c r="B88" s="4" t="s">
        <v>83</v>
      </c>
      <c r="C88" s="2">
        <v>608074.8600000001</v>
      </c>
    </row>
    <row r="89" spans="1:3">
      <c r="A89" s="4">
        <v>31600</v>
      </c>
      <c r="B89" s="4" t="s">
        <v>84</v>
      </c>
      <c r="C89" s="2">
        <v>2693534.1999999997</v>
      </c>
    </row>
    <row r="90" spans="1:3">
      <c r="A90" s="4">
        <v>31605</v>
      </c>
      <c r="B90" s="4" t="s">
        <v>85</v>
      </c>
      <c r="C90" s="2">
        <v>441394.26000000007</v>
      </c>
    </row>
    <row r="91" spans="1:3">
      <c r="A91" s="4">
        <v>31700</v>
      </c>
      <c r="B91" s="4" t="s">
        <v>86</v>
      </c>
      <c r="C91" s="2">
        <v>859835.88000000012</v>
      </c>
    </row>
    <row r="92" spans="1:3">
      <c r="A92" s="4">
        <v>31800</v>
      </c>
      <c r="B92" s="4" t="s">
        <v>87</v>
      </c>
      <c r="C92" s="2">
        <v>4870736.4499999993</v>
      </c>
    </row>
    <row r="93" spans="1:3">
      <c r="A93" s="4">
        <v>31805</v>
      </c>
      <c r="B93" s="4" t="s">
        <v>88</v>
      </c>
      <c r="C93" s="2">
        <v>1038615.68</v>
      </c>
    </row>
    <row r="94" spans="1:3">
      <c r="A94" s="4">
        <v>31810</v>
      </c>
      <c r="B94" s="4" t="s">
        <v>89</v>
      </c>
      <c r="C94" s="2">
        <v>1236609.3899999999</v>
      </c>
    </row>
    <row r="95" spans="1:3">
      <c r="A95" s="4">
        <v>31820</v>
      </c>
      <c r="B95" s="4" t="s">
        <v>90</v>
      </c>
      <c r="C95" s="2">
        <v>1016206.0399999999</v>
      </c>
    </row>
    <row r="96" spans="1:3">
      <c r="A96" s="4">
        <v>31900</v>
      </c>
      <c r="B96" s="4" t="s">
        <v>91</v>
      </c>
      <c r="C96" s="2">
        <v>2898313.0599999996</v>
      </c>
    </row>
    <row r="97" spans="1:3">
      <c r="A97" s="4">
        <v>32000</v>
      </c>
      <c r="B97" s="4" t="s">
        <v>92</v>
      </c>
      <c r="C97" s="2">
        <v>1191511.6299999999</v>
      </c>
    </row>
    <row r="98" spans="1:3">
      <c r="A98" s="4">
        <v>32005</v>
      </c>
      <c r="B98" s="4" t="s">
        <v>93</v>
      </c>
      <c r="C98" s="2">
        <v>296825.84000000003</v>
      </c>
    </row>
    <row r="99" spans="1:3">
      <c r="A99" s="4">
        <v>32100</v>
      </c>
      <c r="B99" s="4" t="s">
        <v>94</v>
      </c>
      <c r="C99" s="2">
        <v>725085.18000000017</v>
      </c>
    </row>
    <row r="100" spans="1:3">
      <c r="A100" s="4">
        <v>32200</v>
      </c>
      <c r="B100" s="4" t="s">
        <v>95</v>
      </c>
      <c r="C100" s="2">
        <v>464194.22</v>
      </c>
    </row>
    <row r="101" spans="1:3">
      <c r="A101" s="4">
        <v>32300</v>
      </c>
      <c r="B101" s="4" t="s">
        <v>96</v>
      </c>
      <c r="C101" s="2">
        <v>4938539.0999999996</v>
      </c>
    </row>
    <row r="102" spans="1:3">
      <c r="A102" s="4">
        <v>32305</v>
      </c>
      <c r="B102" s="4" t="s">
        <v>335</v>
      </c>
      <c r="C102" s="2">
        <v>579444.82999999996</v>
      </c>
    </row>
    <row r="103" spans="1:3">
      <c r="A103" s="4">
        <v>32400</v>
      </c>
      <c r="B103" s="4" t="s">
        <v>97</v>
      </c>
      <c r="C103" s="2">
        <v>1914886.9400000002</v>
      </c>
    </row>
    <row r="104" spans="1:3">
      <c r="A104" s="4">
        <v>32405</v>
      </c>
      <c r="B104" s="4" t="s">
        <v>98</v>
      </c>
      <c r="C104" s="2">
        <v>518032.46000000008</v>
      </c>
    </row>
    <row r="105" spans="1:3">
      <c r="A105" s="4">
        <v>32410</v>
      </c>
      <c r="B105" s="4" t="s">
        <v>99</v>
      </c>
      <c r="C105" s="2">
        <v>758315.97000000009</v>
      </c>
    </row>
    <row r="106" spans="1:3">
      <c r="A106" s="4">
        <v>32500</v>
      </c>
      <c r="B106" s="4" t="s">
        <v>336</v>
      </c>
      <c r="C106" s="2">
        <v>3928750.3800000004</v>
      </c>
    </row>
    <row r="107" spans="1:3">
      <c r="A107" s="4">
        <v>32505</v>
      </c>
      <c r="B107" s="4" t="s">
        <v>100</v>
      </c>
      <c r="C107" s="2">
        <v>644808.0199999999</v>
      </c>
    </row>
    <row r="108" spans="1:3">
      <c r="A108" s="4">
        <v>32600</v>
      </c>
      <c r="B108" s="4" t="s">
        <v>101</v>
      </c>
      <c r="C108" s="2">
        <v>14227354.640000001</v>
      </c>
    </row>
    <row r="109" spans="1:3">
      <c r="A109" s="4">
        <v>32605</v>
      </c>
      <c r="B109" s="4" t="s">
        <v>102</v>
      </c>
      <c r="C109" s="2">
        <v>2275560.1799999997</v>
      </c>
    </row>
    <row r="110" spans="1:3">
      <c r="A110" s="4">
        <v>32700</v>
      </c>
      <c r="B110" s="4" t="s">
        <v>103</v>
      </c>
      <c r="C110" s="2">
        <v>1319508.42</v>
      </c>
    </row>
    <row r="111" spans="1:3">
      <c r="A111" s="4">
        <v>32800</v>
      </c>
      <c r="B111" s="4" t="s">
        <v>104</v>
      </c>
      <c r="C111" s="2">
        <v>1940996.08</v>
      </c>
    </row>
    <row r="112" spans="1:3">
      <c r="A112" s="4">
        <v>32900</v>
      </c>
      <c r="B112" s="4" t="s">
        <v>105</v>
      </c>
      <c r="C112" s="2">
        <v>5308244.5299999993</v>
      </c>
    </row>
    <row r="113" spans="1:3">
      <c r="A113" s="4">
        <v>32901</v>
      </c>
      <c r="B113" s="4" t="s">
        <v>337</v>
      </c>
      <c r="C113" s="2">
        <v>113778.32000000002</v>
      </c>
    </row>
    <row r="114" spans="1:3">
      <c r="A114" s="4">
        <v>32905</v>
      </c>
      <c r="B114" s="4" t="s">
        <v>106</v>
      </c>
      <c r="C114" s="2">
        <v>846743.24</v>
      </c>
    </row>
    <row r="115" spans="1:3">
      <c r="A115" s="4">
        <v>32910</v>
      </c>
      <c r="B115" s="4" t="s">
        <v>107</v>
      </c>
      <c r="C115" s="2">
        <v>1035319.61</v>
      </c>
    </row>
    <row r="116" spans="1:3">
      <c r="A116" s="4">
        <v>32920</v>
      </c>
      <c r="B116" s="4" t="s">
        <v>108</v>
      </c>
      <c r="C116" s="2">
        <v>817991.24</v>
      </c>
    </row>
    <row r="117" spans="1:3">
      <c r="A117" s="4">
        <v>33000</v>
      </c>
      <c r="B117" s="4" t="s">
        <v>109</v>
      </c>
      <c r="C117" s="2">
        <v>1951983.5800000003</v>
      </c>
    </row>
    <row r="118" spans="1:3">
      <c r="A118" s="4">
        <v>33001</v>
      </c>
      <c r="B118" s="4" t="s">
        <v>110</v>
      </c>
      <c r="C118" s="2">
        <v>58315.909999999996</v>
      </c>
    </row>
    <row r="119" spans="1:3">
      <c r="A119" s="4">
        <v>33027</v>
      </c>
      <c r="B119" s="4" t="s">
        <v>111</v>
      </c>
      <c r="C119" s="2">
        <v>187622.91999999998</v>
      </c>
    </row>
    <row r="120" spans="1:3">
      <c r="A120" s="4">
        <v>33100</v>
      </c>
      <c r="B120" s="4" t="s">
        <v>112</v>
      </c>
      <c r="C120" s="2">
        <v>2913985.45</v>
      </c>
    </row>
    <row r="121" spans="1:3">
      <c r="A121" s="4">
        <v>33105</v>
      </c>
      <c r="B121" s="4" t="s">
        <v>113</v>
      </c>
      <c r="C121" s="2">
        <v>349470.23000000004</v>
      </c>
    </row>
    <row r="122" spans="1:3">
      <c r="A122" s="4">
        <v>33200</v>
      </c>
      <c r="B122" s="4" t="s">
        <v>114</v>
      </c>
      <c r="C122" s="2">
        <v>12147277.119999997</v>
      </c>
    </row>
    <row r="123" spans="1:3">
      <c r="A123" s="4">
        <v>33202</v>
      </c>
      <c r="B123" s="4" t="s">
        <v>115</v>
      </c>
      <c r="C123" s="2">
        <v>158029.89000000001</v>
      </c>
    </row>
    <row r="124" spans="1:3">
      <c r="A124" s="4">
        <v>33203</v>
      </c>
      <c r="B124" s="4" t="s">
        <v>116</v>
      </c>
      <c r="C124" s="2">
        <v>91891.989999999991</v>
      </c>
    </row>
    <row r="125" spans="1:3">
      <c r="A125" s="4">
        <v>33204</v>
      </c>
      <c r="B125" s="4" t="s">
        <v>117</v>
      </c>
      <c r="C125" s="2">
        <v>312410.59999999998</v>
      </c>
    </row>
    <row r="126" spans="1:3">
      <c r="A126" s="4">
        <v>33205</v>
      </c>
      <c r="B126" s="4" t="s">
        <v>118</v>
      </c>
      <c r="C126" s="2">
        <v>1128782.94</v>
      </c>
    </row>
    <row r="127" spans="1:3">
      <c r="A127" s="4">
        <v>33206</v>
      </c>
      <c r="B127" s="4" t="s">
        <v>119</v>
      </c>
      <c r="C127" s="2">
        <v>90603.470000000016</v>
      </c>
    </row>
    <row r="128" spans="1:3">
      <c r="A128" s="4">
        <v>33207</v>
      </c>
      <c r="B128" s="4" t="s">
        <v>315</v>
      </c>
      <c r="C128" s="2">
        <v>180973.41999999998</v>
      </c>
    </row>
    <row r="129" spans="1:3">
      <c r="A129" s="4">
        <v>33208</v>
      </c>
      <c r="B129" s="4" t="s">
        <v>316</v>
      </c>
      <c r="C129" s="2">
        <v>6303.59</v>
      </c>
    </row>
    <row r="130" spans="1:3">
      <c r="A130" s="4">
        <v>33209</v>
      </c>
      <c r="B130" s="4" t="s">
        <v>317</v>
      </c>
      <c r="C130" s="2">
        <v>56671.039999999994</v>
      </c>
    </row>
    <row r="131" spans="1:3">
      <c r="A131" s="4">
        <v>33300</v>
      </c>
      <c r="B131" s="4" t="s">
        <v>120</v>
      </c>
      <c r="C131" s="2">
        <v>1895179.5200000003</v>
      </c>
    </row>
    <row r="132" spans="1:3">
      <c r="A132" s="4">
        <v>33305</v>
      </c>
      <c r="B132" s="4" t="s">
        <v>121</v>
      </c>
      <c r="C132" s="2">
        <v>556455.91999999993</v>
      </c>
    </row>
    <row r="133" spans="1:3">
      <c r="A133" s="4">
        <v>33400</v>
      </c>
      <c r="B133" s="4" t="s">
        <v>122</v>
      </c>
      <c r="C133" s="2">
        <v>16946432.229999997</v>
      </c>
    </row>
    <row r="134" spans="1:3">
      <c r="A134" s="4">
        <v>33402</v>
      </c>
      <c r="B134" s="4" t="s">
        <v>123</v>
      </c>
      <c r="C134" s="2">
        <v>121377</v>
      </c>
    </row>
    <row r="135" spans="1:3">
      <c r="A135" s="4">
        <v>33405</v>
      </c>
      <c r="B135" s="4" t="s">
        <v>124</v>
      </c>
      <c r="C135" s="2">
        <v>1764451.13</v>
      </c>
    </row>
    <row r="136" spans="1:3">
      <c r="A136" s="4">
        <v>33500</v>
      </c>
      <c r="B136" s="4" t="s">
        <v>125</v>
      </c>
      <c r="C136" s="2">
        <v>2527287.12</v>
      </c>
    </row>
    <row r="137" spans="1:3">
      <c r="A137" s="4">
        <v>33501</v>
      </c>
      <c r="B137" s="4" t="s">
        <v>126</v>
      </c>
      <c r="C137" s="2">
        <v>55954.58</v>
      </c>
    </row>
    <row r="138" spans="1:3">
      <c r="A138" s="4">
        <v>33600</v>
      </c>
      <c r="B138" s="4" t="s">
        <v>127</v>
      </c>
      <c r="C138" s="2">
        <v>8723375.1999999993</v>
      </c>
    </row>
    <row r="139" spans="1:3">
      <c r="A139" s="4">
        <v>33605</v>
      </c>
      <c r="B139" s="4" t="s">
        <v>128</v>
      </c>
      <c r="C139" s="2">
        <v>1339218.77</v>
      </c>
    </row>
    <row r="140" spans="1:3">
      <c r="A140" s="4">
        <v>33700</v>
      </c>
      <c r="B140" s="4" t="s">
        <v>129</v>
      </c>
      <c r="C140" s="2">
        <v>630167.58999999985</v>
      </c>
    </row>
    <row r="141" spans="1:3">
      <c r="A141" s="4">
        <v>33800</v>
      </c>
      <c r="B141" s="4" t="s">
        <v>130</v>
      </c>
      <c r="C141" s="2">
        <v>476288.88</v>
      </c>
    </row>
    <row r="142" spans="1:3">
      <c r="A142" s="4">
        <v>33900</v>
      </c>
      <c r="B142" s="4" t="s">
        <v>131</v>
      </c>
      <c r="C142" s="2">
        <v>2458409.4600000004</v>
      </c>
    </row>
    <row r="143" spans="1:3">
      <c r="A143" s="4">
        <v>34000</v>
      </c>
      <c r="B143" s="4" t="s">
        <v>132</v>
      </c>
      <c r="C143" s="2">
        <v>1035624.3699999999</v>
      </c>
    </row>
    <row r="144" spans="1:3">
      <c r="A144" s="4">
        <v>34100</v>
      </c>
      <c r="B144" s="4" t="s">
        <v>133</v>
      </c>
      <c r="C144" s="2">
        <v>23151310.789999999</v>
      </c>
    </row>
    <row r="145" spans="1:3">
      <c r="A145" s="4">
        <v>34105</v>
      </c>
      <c r="B145" s="4" t="s">
        <v>134</v>
      </c>
      <c r="C145" s="2">
        <v>2246887.29</v>
      </c>
    </row>
    <row r="146" spans="1:3">
      <c r="A146" s="4">
        <v>34200</v>
      </c>
      <c r="B146" s="4" t="s">
        <v>135</v>
      </c>
      <c r="C146" s="2">
        <v>863917.79</v>
      </c>
    </row>
    <row r="147" spans="1:3">
      <c r="A147" s="4">
        <v>34205</v>
      </c>
      <c r="B147" s="4" t="s">
        <v>136</v>
      </c>
      <c r="C147" s="2">
        <v>424109.11</v>
      </c>
    </row>
    <row r="148" spans="1:3">
      <c r="A148" s="4">
        <v>34220</v>
      </c>
      <c r="B148" s="4" t="s">
        <v>137</v>
      </c>
      <c r="C148" s="2">
        <v>942467.85000000009</v>
      </c>
    </row>
    <row r="149" spans="1:3">
      <c r="A149" s="4">
        <v>34230</v>
      </c>
      <c r="B149" s="4" t="s">
        <v>138</v>
      </c>
      <c r="C149" s="2">
        <v>367062.19</v>
      </c>
    </row>
    <row r="150" spans="1:3">
      <c r="A150" s="4">
        <v>34300</v>
      </c>
      <c r="B150" s="4" t="s">
        <v>139</v>
      </c>
      <c r="C150" s="2">
        <v>5565956.2700000005</v>
      </c>
    </row>
    <row r="151" spans="1:3">
      <c r="A151" s="4">
        <v>34400</v>
      </c>
      <c r="B151" s="4" t="s">
        <v>140</v>
      </c>
      <c r="C151" s="2">
        <v>2256445.94</v>
      </c>
    </row>
    <row r="152" spans="1:3">
      <c r="A152" s="4">
        <v>34405</v>
      </c>
      <c r="B152" s="4" t="s">
        <v>141</v>
      </c>
      <c r="C152" s="2">
        <v>478049.96</v>
      </c>
    </row>
    <row r="153" spans="1:3">
      <c r="A153" s="4">
        <v>34500</v>
      </c>
      <c r="B153" s="4" t="s">
        <v>142</v>
      </c>
      <c r="C153" s="2">
        <v>4080408.07</v>
      </c>
    </row>
    <row r="154" spans="1:3">
      <c r="A154" s="4">
        <v>34501</v>
      </c>
      <c r="B154" s="4" t="s">
        <v>143</v>
      </c>
      <c r="C154" s="2">
        <v>46810.430000000008</v>
      </c>
    </row>
    <row r="155" spans="1:3">
      <c r="A155" s="4">
        <v>34505</v>
      </c>
      <c r="B155" s="4" t="s">
        <v>144</v>
      </c>
      <c r="C155" s="2">
        <v>601286.88</v>
      </c>
    </row>
    <row r="156" spans="1:3">
      <c r="A156" s="4">
        <v>34600</v>
      </c>
      <c r="B156" s="4" t="s">
        <v>145</v>
      </c>
      <c r="C156" s="2">
        <v>1038647.07</v>
      </c>
    </row>
    <row r="157" spans="1:3">
      <c r="A157" s="4">
        <v>34605</v>
      </c>
      <c r="B157" s="4" t="s">
        <v>146</v>
      </c>
      <c r="C157" s="2">
        <v>222914.94</v>
      </c>
    </row>
    <row r="158" spans="1:3">
      <c r="A158" s="4">
        <v>34700</v>
      </c>
      <c r="B158" s="4" t="s">
        <v>147</v>
      </c>
      <c r="C158" s="2">
        <v>2472897.52</v>
      </c>
    </row>
    <row r="159" spans="1:3">
      <c r="A159" s="4">
        <v>34800</v>
      </c>
      <c r="B159" s="4" t="s">
        <v>148</v>
      </c>
      <c r="C159" s="2">
        <v>334142.23</v>
      </c>
    </row>
    <row r="160" spans="1:3">
      <c r="A160" s="4">
        <v>34900</v>
      </c>
      <c r="B160" s="4" t="s">
        <v>338</v>
      </c>
      <c r="C160" s="2">
        <v>5966255.6500000004</v>
      </c>
    </row>
    <row r="161" spans="1:3">
      <c r="A161" s="4">
        <v>34901</v>
      </c>
      <c r="B161" s="4" t="s">
        <v>339</v>
      </c>
      <c r="C161" s="2">
        <v>127599.28</v>
      </c>
    </row>
    <row r="162" spans="1:3">
      <c r="A162" s="4">
        <v>34903</v>
      </c>
      <c r="B162" s="4" t="s">
        <v>149</v>
      </c>
      <c r="C162" s="2">
        <v>15019.23</v>
      </c>
    </row>
    <row r="163" spans="1:3">
      <c r="A163" s="4">
        <v>34905</v>
      </c>
      <c r="B163" s="4" t="s">
        <v>150</v>
      </c>
      <c r="C163" s="2">
        <v>606345.42000000004</v>
      </c>
    </row>
    <row r="164" spans="1:3">
      <c r="A164" s="4">
        <v>34910</v>
      </c>
      <c r="B164" s="4" t="s">
        <v>151</v>
      </c>
      <c r="C164" s="2">
        <v>1758368.1900000002</v>
      </c>
    </row>
    <row r="165" spans="1:3">
      <c r="A165" s="4">
        <v>35000</v>
      </c>
      <c r="B165" s="4" t="s">
        <v>152</v>
      </c>
      <c r="C165" s="2">
        <v>1191995.1999999997</v>
      </c>
    </row>
    <row r="166" spans="1:3">
      <c r="A166" s="4">
        <v>35005</v>
      </c>
      <c r="B166" s="4" t="s">
        <v>153</v>
      </c>
      <c r="C166" s="2">
        <v>600536.25999999978</v>
      </c>
    </row>
    <row r="167" spans="1:3">
      <c r="A167" s="4">
        <v>35100</v>
      </c>
      <c r="B167" s="4" t="s">
        <v>154</v>
      </c>
      <c r="C167" s="2">
        <v>10152274.459999999</v>
      </c>
    </row>
    <row r="168" spans="1:3">
      <c r="A168" s="4">
        <v>35105</v>
      </c>
      <c r="B168" s="4" t="s">
        <v>155</v>
      </c>
      <c r="C168" s="2">
        <v>934987.2</v>
      </c>
    </row>
    <row r="169" spans="1:3">
      <c r="A169" s="4">
        <v>35106</v>
      </c>
      <c r="B169" s="4" t="s">
        <v>156</v>
      </c>
      <c r="C169" s="2">
        <v>200463.96</v>
      </c>
    </row>
    <row r="170" spans="1:3">
      <c r="A170" s="4">
        <v>35200</v>
      </c>
      <c r="B170" s="4" t="s">
        <v>157</v>
      </c>
      <c r="C170" s="2">
        <v>497265.20000000007</v>
      </c>
    </row>
    <row r="171" spans="1:3">
      <c r="A171" s="4">
        <v>35300</v>
      </c>
      <c r="B171" s="4" t="s">
        <v>158</v>
      </c>
      <c r="C171" s="2">
        <v>3113991.7699999996</v>
      </c>
    </row>
    <row r="172" spans="1:3">
      <c r="A172" s="4">
        <v>35305</v>
      </c>
      <c r="B172" s="4" t="s">
        <v>159</v>
      </c>
      <c r="C172" s="2">
        <v>1204394.6299999999</v>
      </c>
    </row>
    <row r="173" spans="1:3">
      <c r="A173" s="4">
        <v>35400</v>
      </c>
      <c r="B173" s="4" t="s">
        <v>160</v>
      </c>
      <c r="C173" s="2">
        <v>2510858.41</v>
      </c>
    </row>
    <row r="174" spans="1:3">
      <c r="A174" s="4">
        <v>35401</v>
      </c>
      <c r="B174" s="4" t="s">
        <v>161</v>
      </c>
      <c r="C174" s="2">
        <v>26318.760000000006</v>
      </c>
    </row>
    <row r="175" spans="1:3">
      <c r="A175" s="4">
        <v>35405</v>
      </c>
      <c r="B175" s="4" t="s">
        <v>162</v>
      </c>
      <c r="C175" s="2">
        <v>842764.3</v>
      </c>
    </row>
    <row r="176" spans="1:3">
      <c r="A176" s="4">
        <v>35500</v>
      </c>
      <c r="B176" s="4" t="s">
        <v>163</v>
      </c>
      <c r="C176" s="2">
        <v>3283379.48</v>
      </c>
    </row>
    <row r="177" spans="1:3">
      <c r="A177" s="4">
        <v>35600</v>
      </c>
      <c r="B177" s="4" t="s">
        <v>164</v>
      </c>
      <c r="C177" s="2">
        <v>1416457.33</v>
      </c>
    </row>
    <row r="178" spans="1:3">
      <c r="A178" s="4">
        <v>35700</v>
      </c>
      <c r="B178" s="4" t="s">
        <v>165</v>
      </c>
      <c r="C178" s="2">
        <v>782615.1</v>
      </c>
    </row>
    <row r="179" spans="1:3">
      <c r="A179" s="4">
        <v>35800</v>
      </c>
      <c r="B179" s="4" t="s">
        <v>166</v>
      </c>
      <c r="C179" s="2">
        <v>1186474.3200000003</v>
      </c>
    </row>
    <row r="180" spans="1:3">
      <c r="A180" s="4">
        <v>35805</v>
      </c>
      <c r="B180" s="4" t="s">
        <v>167</v>
      </c>
      <c r="C180" s="2">
        <v>231673.81999999998</v>
      </c>
    </row>
    <row r="181" spans="1:3">
      <c r="A181" s="4">
        <v>35900</v>
      </c>
      <c r="B181" s="4" t="s">
        <v>168</v>
      </c>
      <c r="C181" s="2">
        <v>2015603.96</v>
      </c>
    </row>
    <row r="182" spans="1:3">
      <c r="A182" s="4">
        <v>35905</v>
      </c>
      <c r="B182" s="4" t="s">
        <v>169</v>
      </c>
      <c r="C182" s="2">
        <v>343909.99</v>
      </c>
    </row>
    <row r="183" spans="1:3">
      <c r="A183" s="4">
        <v>36000</v>
      </c>
      <c r="B183" s="4" t="s">
        <v>170</v>
      </c>
      <c r="C183" s="2">
        <v>45589962.139999993</v>
      </c>
    </row>
    <row r="184" spans="1:3">
      <c r="A184" s="4">
        <v>36001</v>
      </c>
      <c r="B184" s="4" t="s">
        <v>171</v>
      </c>
      <c r="C184" s="2">
        <v>25886.89</v>
      </c>
    </row>
    <row r="185" spans="1:3">
      <c r="A185" s="4">
        <v>36003</v>
      </c>
      <c r="B185" s="4" t="s">
        <v>172</v>
      </c>
      <c r="C185" s="2">
        <v>298440.45</v>
      </c>
    </row>
    <row r="186" spans="1:3">
      <c r="A186" s="4">
        <v>36004</v>
      </c>
      <c r="B186" s="4" t="s">
        <v>340</v>
      </c>
      <c r="C186" s="2">
        <v>157722.41</v>
      </c>
    </row>
    <row r="187" spans="1:3">
      <c r="A187" s="4">
        <v>36005</v>
      </c>
      <c r="B187" s="4" t="s">
        <v>173</v>
      </c>
      <c r="C187" s="2">
        <v>4250772.22</v>
      </c>
    </row>
    <row r="188" spans="1:3">
      <c r="A188" s="4">
        <v>36006</v>
      </c>
      <c r="B188" s="4" t="s">
        <v>174</v>
      </c>
      <c r="C188" s="2">
        <v>387675.86</v>
      </c>
    </row>
    <row r="189" spans="1:3">
      <c r="A189" s="4">
        <v>36007</v>
      </c>
      <c r="B189" s="4" t="s">
        <v>175</v>
      </c>
      <c r="C189" s="2">
        <v>142456.03</v>
      </c>
    </row>
    <row r="190" spans="1:3">
      <c r="A190" s="4">
        <v>36008</v>
      </c>
      <c r="B190" s="4" t="s">
        <v>176</v>
      </c>
      <c r="C190" s="2">
        <v>400653.79</v>
      </c>
    </row>
    <row r="191" spans="1:3">
      <c r="A191" s="4">
        <v>36009</v>
      </c>
      <c r="B191" s="4" t="s">
        <v>177</v>
      </c>
      <c r="C191" s="2">
        <v>98784.87000000001</v>
      </c>
    </row>
    <row r="192" spans="1:3">
      <c r="A192" s="4">
        <v>36100</v>
      </c>
      <c r="B192" s="4" t="s">
        <v>178</v>
      </c>
      <c r="C192" s="2">
        <v>654356.05000000005</v>
      </c>
    </row>
    <row r="193" spans="1:3">
      <c r="A193" s="4">
        <v>36102</v>
      </c>
      <c r="B193" s="4" t="s">
        <v>179</v>
      </c>
      <c r="C193" s="2">
        <v>142086.19</v>
      </c>
    </row>
    <row r="194" spans="1:3">
      <c r="A194" s="4">
        <v>36105</v>
      </c>
      <c r="B194" s="4" t="s">
        <v>180</v>
      </c>
      <c r="C194" s="2">
        <v>367110.38</v>
      </c>
    </row>
    <row r="195" spans="1:3">
      <c r="A195" s="4">
        <v>36200</v>
      </c>
      <c r="B195" s="4" t="s">
        <v>181</v>
      </c>
      <c r="C195" s="2">
        <v>1341520.9099999999</v>
      </c>
    </row>
    <row r="196" spans="1:3">
      <c r="A196" s="4">
        <v>36205</v>
      </c>
      <c r="B196" s="4" t="s">
        <v>182</v>
      </c>
      <c r="C196" s="2">
        <v>236772.14</v>
      </c>
    </row>
    <row r="197" spans="1:3">
      <c r="A197" s="4">
        <v>36300</v>
      </c>
      <c r="B197" s="4" t="s">
        <v>183</v>
      </c>
      <c r="C197" s="2">
        <v>4024032.6799999997</v>
      </c>
    </row>
    <row r="198" spans="1:3">
      <c r="A198" s="4">
        <v>36301</v>
      </c>
      <c r="B198" s="4" t="s">
        <v>184</v>
      </c>
      <c r="C198" s="2">
        <v>53431.510000000009</v>
      </c>
    </row>
    <row r="199" spans="1:3">
      <c r="A199" s="4">
        <v>36302</v>
      </c>
      <c r="B199" s="4" t="s">
        <v>185</v>
      </c>
      <c r="C199" s="2">
        <v>83506.949999999983</v>
      </c>
    </row>
    <row r="200" spans="1:3">
      <c r="A200" s="4">
        <v>36303</v>
      </c>
      <c r="B200" s="4" t="s">
        <v>341</v>
      </c>
      <c r="C200" s="2">
        <v>38481.480000000003</v>
      </c>
    </row>
    <row r="201" spans="1:3">
      <c r="A201" s="4">
        <v>36305</v>
      </c>
      <c r="B201" s="4" t="s">
        <v>186</v>
      </c>
      <c r="C201" s="2">
        <v>887505.74</v>
      </c>
    </row>
    <row r="202" spans="1:3">
      <c r="A202" s="4">
        <v>36310</v>
      </c>
      <c r="B202" s="4" t="s">
        <v>328</v>
      </c>
      <c r="C202" s="2">
        <v>28771.519999999997</v>
      </c>
    </row>
    <row r="203" spans="1:3">
      <c r="A203" s="4">
        <v>36400</v>
      </c>
      <c r="B203" s="4" t="s">
        <v>187</v>
      </c>
      <c r="C203" s="2">
        <v>4735171.5299999984</v>
      </c>
    </row>
    <row r="204" spans="1:3">
      <c r="A204" s="4">
        <v>36405</v>
      </c>
      <c r="B204" s="4" t="s">
        <v>342</v>
      </c>
      <c r="C204" s="2">
        <v>776403.40000000014</v>
      </c>
    </row>
    <row r="205" spans="1:3">
      <c r="A205" s="4">
        <v>36500</v>
      </c>
      <c r="B205" s="4" t="s">
        <v>188</v>
      </c>
      <c r="C205" s="2">
        <v>8751383.6600000001</v>
      </c>
    </row>
    <row r="206" spans="1:3">
      <c r="A206" s="4">
        <v>36501</v>
      </c>
      <c r="B206" s="4" t="s">
        <v>189</v>
      </c>
      <c r="C206" s="2">
        <v>99615.47</v>
      </c>
    </row>
    <row r="207" spans="1:3">
      <c r="A207" s="4">
        <v>36502</v>
      </c>
      <c r="B207" s="4" t="s">
        <v>190</v>
      </c>
      <c r="C207" s="2">
        <v>35651.079999999994</v>
      </c>
    </row>
    <row r="208" spans="1:3">
      <c r="A208" s="4">
        <v>36505</v>
      </c>
      <c r="B208" s="4" t="s">
        <v>191</v>
      </c>
      <c r="C208" s="2">
        <v>1883701.0399999996</v>
      </c>
    </row>
    <row r="209" spans="1:3">
      <c r="A209" s="4">
        <v>36600</v>
      </c>
      <c r="B209" s="4" t="s">
        <v>192</v>
      </c>
      <c r="C209" s="2">
        <v>721985.61</v>
      </c>
    </row>
    <row r="210" spans="1:3">
      <c r="A210" s="4">
        <v>36601</v>
      </c>
      <c r="B210" s="4" t="s">
        <v>193</v>
      </c>
      <c r="C210" s="2">
        <v>308648.28000000003</v>
      </c>
    </row>
    <row r="211" spans="1:3">
      <c r="A211" s="4">
        <v>36700</v>
      </c>
      <c r="B211" s="4" t="s">
        <v>194</v>
      </c>
      <c r="C211" s="2">
        <v>7264276.2199999988</v>
      </c>
    </row>
    <row r="212" spans="1:3">
      <c r="A212" s="4">
        <v>36701</v>
      </c>
      <c r="B212" s="4" t="s">
        <v>195</v>
      </c>
      <c r="C212" s="2">
        <v>20124.239999999998</v>
      </c>
    </row>
    <row r="213" spans="1:3">
      <c r="A213" s="4">
        <v>36705</v>
      </c>
      <c r="B213" s="4" t="s">
        <v>196</v>
      </c>
      <c r="C213" s="2">
        <v>922102.01000000013</v>
      </c>
    </row>
    <row r="214" spans="1:3">
      <c r="A214" s="4">
        <v>36800</v>
      </c>
      <c r="B214" s="4" t="s">
        <v>197</v>
      </c>
      <c r="C214" s="2">
        <v>2920221.73</v>
      </c>
    </row>
    <row r="215" spans="1:3">
      <c r="A215" s="4">
        <v>36802</v>
      </c>
      <c r="B215" s="4" t="s">
        <v>198</v>
      </c>
      <c r="C215" s="2">
        <v>81062.3</v>
      </c>
    </row>
    <row r="216" spans="1:3">
      <c r="A216" s="4">
        <v>36810</v>
      </c>
      <c r="B216" s="4" t="s">
        <v>343</v>
      </c>
      <c r="C216" s="2">
        <v>5227878.6800000006</v>
      </c>
    </row>
    <row r="217" spans="1:3">
      <c r="A217" s="4">
        <v>36900</v>
      </c>
      <c r="B217" s="4" t="s">
        <v>199</v>
      </c>
      <c r="C217" s="2">
        <v>538214.36999999988</v>
      </c>
    </row>
    <row r="218" spans="1:3">
      <c r="A218" s="4">
        <v>36901</v>
      </c>
      <c r="B218" s="4" t="s">
        <v>200</v>
      </c>
      <c r="C218" s="2">
        <v>184429.94</v>
      </c>
    </row>
    <row r="219" spans="1:3">
      <c r="A219" s="4">
        <v>36905</v>
      </c>
      <c r="B219" s="4" t="s">
        <v>201</v>
      </c>
      <c r="C219" s="2">
        <v>207666.81999999998</v>
      </c>
    </row>
    <row r="220" spans="1:3">
      <c r="A220" s="4">
        <v>37000</v>
      </c>
      <c r="B220" s="4" t="s">
        <v>202</v>
      </c>
      <c r="C220" s="2">
        <v>1779707.9100000001</v>
      </c>
    </row>
    <row r="221" spans="1:3">
      <c r="A221" s="4">
        <v>37001</v>
      </c>
      <c r="B221" s="4" t="s">
        <v>324</v>
      </c>
      <c r="C221" s="2">
        <v>59992.82</v>
      </c>
    </row>
    <row r="222" spans="1:3">
      <c r="A222" s="4">
        <v>37005</v>
      </c>
      <c r="B222" s="4" t="s">
        <v>203</v>
      </c>
      <c r="C222" s="2">
        <v>491195.74000000005</v>
      </c>
    </row>
    <row r="223" spans="1:3">
      <c r="A223" s="4">
        <v>37100</v>
      </c>
      <c r="B223" s="4" t="s">
        <v>204</v>
      </c>
      <c r="C223" s="2">
        <v>2556956.77</v>
      </c>
    </row>
    <row r="224" spans="1:3">
      <c r="A224" s="4">
        <v>37200</v>
      </c>
      <c r="B224" s="4" t="s">
        <v>205</v>
      </c>
      <c r="C224" s="2">
        <v>591112.99</v>
      </c>
    </row>
    <row r="225" spans="1:3">
      <c r="A225" s="4">
        <v>37300</v>
      </c>
      <c r="B225" s="4" t="s">
        <v>206</v>
      </c>
      <c r="C225" s="2">
        <v>1511883.4700000002</v>
      </c>
    </row>
    <row r="226" spans="1:3">
      <c r="A226" s="4">
        <v>37301</v>
      </c>
      <c r="B226" s="4" t="s">
        <v>207</v>
      </c>
      <c r="C226" s="2">
        <v>165199.15999999997</v>
      </c>
    </row>
    <row r="227" spans="1:3">
      <c r="A227" s="4">
        <v>37305</v>
      </c>
      <c r="B227" s="4" t="s">
        <v>208</v>
      </c>
      <c r="C227" s="2">
        <v>522116.06000000011</v>
      </c>
    </row>
    <row r="228" spans="1:3">
      <c r="A228" s="4">
        <v>37400</v>
      </c>
      <c r="B228" s="4" t="s">
        <v>209</v>
      </c>
      <c r="C228" s="2">
        <v>6947982.5899999989</v>
      </c>
    </row>
    <row r="229" spans="1:3">
      <c r="A229" s="4">
        <v>37405</v>
      </c>
      <c r="B229" s="4" t="s">
        <v>210</v>
      </c>
      <c r="C229" s="2">
        <v>1689936.5499999998</v>
      </c>
    </row>
    <row r="230" spans="1:3">
      <c r="A230" s="4">
        <v>37500</v>
      </c>
      <c r="B230" s="4" t="s">
        <v>211</v>
      </c>
      <c r="C230" s="2">
        <v>859966.9800000001</v>
      </c>
    </row>
    <row r="231" spans="1:3">
      <c r="A231" s="4">
        <v>37600</v>
      </c>
      <c r="B231" s="4" t="s">
        <v>212</v>
      </c>
      <c r="C231" s="2">
        <v>5009654.51</v>
      </c>
    </row>
    <row r="232" spans="1:3">
      <c r="A232" s="4">
        <v>37601</v>
      </c>
      <c r="B232" s="4" t="s">
        <v>213</v>
      </c>
      <c r="C232" s="2">
        <v>175129.82</v>
      </c>
    </row>
    <row r="233" spans="1:3">
      <c r="A233" s="4">
        <v>37605</v>
      </c>
      <c r="B233" s="4" t="s">
        <v>214</v>
      </c>
      <c r="C233" s="2">
        <v>628737.67999999993</v>
      </c>
    </row>
    <row r="234" spans="1:3">
      <c r="A234" s="4">
        <v>37610</v>
      </c>
      <c r="B234" s="4" t="s">
        <v>215</v>
      </c>
      <c r="C234" s="2">
        <v>1472612.5600000003</v>
      </c>
    </row>
    <row r="235" spans="1:3">
      <c r="A235" s="4">
        <v>37700</v>
      </c>
      <c r="B235" s="4" t="s">
        <v>216</v>
      </c>
      <c r="C235" s="2">
        <v>2203504.1100000003</v>
      </c>
    </row>
    <row r="236" spans="1:3">
      <c r="A236" s="4">
        <v>37705</v>
      </c>
      <c r="B236" s="4" t="s">
        <v>217</v>
      </c>
      <c r="C236" s="2">
        <v>680423.77000000014</v>
      </c>
    </row>
    <row r="237" spans="1:3">
      <c r="A237" s="4">
        <v>37800</v>
      </c>
      <c r="B237" s="4" t="s">
        <v>218</v>
      </c>
      <c r="C237" s="2">
        <v>6874518.3499999996</v>
      </c>
    </row>
    <row r="238" spans="1:3">
      <c r="A238" s="4">
        <v>37801</v>
      </c>
      <c r="B238" s="4" t="s">
        <v>219</v>
      </c>
      <c r="C238" s="2">
        <v>41954.340000000004</v>
      </c>
    </row>
    <row r="239" spans="1:3">
      <c r="A239" s="4">
        <v>37805</v>
      </c>
      <c r="B239" s="4" t="s">
        <v>220</v>
      </c>
      <c r="C239" s="2">
        <v>561569.56999999995</v>
      </c>
    </row>
    <row r="240" spans="1:3">
      <c r="A240" s="4">
        <v>37900</v>
      </c>
      <c r="B240" s="4" t="s">
        <v>221</v>
      </c>
      <c r="C240" s="2">
        <v>3653833.9800000004</v>
      </c>
    </row>
    <row r="241" spans="1:3">
      <c r="A241" s="4">
        <v>37901</v>
      </c>
      <c r="B241" s="4" t="s">
        <v>222</v>
      </c>
      <c r="C241" s="2">
        <v>50525.21</v>
      </c>
    </row>
    <row r="242" spans="1:3">
      <c r="A242" s="4">
        <v>37905</v>
      </c>
      <c r="B242" s="4" t="s">
        <v>223</v>
      </c>
      <c r="C242" s="2">
        <v>485687.80000000016</v>
      </c>
    </row>
    <row r="243" spans="1:3">
      <c r="A243" s="4">
        <v>38000</v>
      </c>
      <c r="B243" s="4" t="s">
        <v>224</v>
      </c>
      <c r="C243" s="2">
        <v>5844899.8400000008</v>
      </c>
    </row>
    <row r="244" spans="1:3">
      <c r="A244" s="4">
        <v>38005</v>
      </c>
      <c r="B244" s="4" t="s">
        <v>225</v>
      </c>
      <c r="C244" s="2">
        <v>1170004.5599999998</v>
      </c>
    </row>
    <row r="245" spans="1:3">
      <c r="A245" s="4">
        <v>38100</v>
      </c>
      <c r="B245" s="4" t="s">
        <v>226</v>
      </c>
      <c r="C245" s="2">
        <v>2716002.39</v>
      </c>
    </row>
    <row r="246" spans="1:3">
      <c r="A246" s="4">
        <v>38105</v>
      </c>
      <c r="B246" s="4" t="s">
        <v>227</v>
      </c>
      <c r="C246" s="2">
        <v>549123.62</v>
      </c>
    </row>
    <row r="247" spans="1:3">
      <c r="A247" s="4">
        <v>38200</v>
      </c>
      <c r="B247" s="4" t="s">
        <v>228</v>
      </c>
      <c r="C247" s="2">
        <v>2497736.35</v>
      </c>
    </row>
    <row r="248" spans="1:3">
      <c r="A248" s="4">
        <v>38205</v>
      </c>
      <c r="B248" s="4" t="s">
        <v>229</v>
      </c>
      <c r="C248" s="2">
        <v>412565.27</v>
      </c>
    </row>
    <row r="249" spans="1:3">
      <c r="A249" s="4">
        <v>38210</v>
      </c>
      <c r="B249" s="4" t="s">
        <v>230</v>
      </c>
      <c r="C249" s="2">
        <v>937827.87</v>
      </c>
    </row>
    <row r="250" spans="1:3">
      <c r="A250" s="4">
        <v>38300</v>
      </c>
      <c r="B250" s="4" t="s">
        <v>231</v>
      </c>
      <c r="C250" s="2">
        <v>1996570.2300000002</v>
      </c>
    </row>
    <row r="251" spans="1:3">
      <c r="A251" s="4">
        <v>38400</v>
      </c>
      <c r="B251" s="4" t="s">
        <v>232</v>
      </c>
      <c r="C251" s="2">
        <v>2484314.15</v>
      </c>
    </row>
    <row r="252" spans="1:3">
      <c r="A252" s="4">
        <v>38402</v>
      </c>
      <c r="B252" s="4" t="s">
        <v>233</v>
      </c>
      <c r="C252" s="2">
        <v>90607.729999999981</v>
      </c>
    </row>
    <row r="253" spans="1:3">
      <c r="A253" s="4">
        <v>38405</v>
      </c>
      <c r="B253" s="4" t="s">
        <v>234</v>
      </c>
      <c r="C253" s="2">
        <v>625734.5399999998</v>
      </c>
    </row>
    <row r="254" spans="1:3">
      <c r="A254" s="4">
        <v>38500</v>
      </c>
      <c r="B254" s="4" t="s">
        <v>235</v>
      </c>
      <c r="C254" s="2">
        <v>1945415.71</v>
      </c>
    </row>
    <row r="255" spans="1:3">
      <c r="A255" s="4">
        <v>38600</v>
      </c>
      <c r="B255" s="4" t="s">
        <v>236</v>
      </c>
      <c r="C255" s="2">
        <v>2470058.3999999994</v>
      </c>
    </row>
    <row r="256" spans="1:3">
      <c r="A256" s="4">
        <v>38601</v>
      </c>
      <c r="B256" s="4" t="s">
        <v>237</v>
      </c>
      <c r="C256" s="2">
        <v>26910.620000000003</v>
      </c>
    </row>
    <row r="257" spans="1:3">
      <c r="A257" s="4">
        <v>38602</v>
      </c>
      <c r="B257" s="4" t="s">
        <v>238</v>
      </c>
      <c r="C257" s="2">
        <v>175880.09</v>
      </c>
    </row>
    <row r="258" spans="1:3">
      <c r="A258" s="4">
        <v>38605</v>
      </c>
      <c r="B258" s="4" t="s">
        <v>239</v>
      </c>
      <c r="C258" s="2">
        <v>694092.06000000017</v>
      </c>
    </row>
    <row r="259" spans="1:3">
      <c r="A259" s="4">
        <v>38610</v>
      </c>
      <c r="B259" s="4" t="s">
        <v>240</v>
      </c>
      <c r="C259" s="2">
        <v>525350.01</v>
      </c>
    </row>
    <row r="260" spans="1:3">
      <c r="A260" s="4">
        <v>38620</v>
      </c>
      <c r="B260" s="4" t="s">
        <v>241</v>
      </c>
      <c r="C260" s="2">
        <v>414021.8</v>
      </c>
    </row>
    <row r="261" spans="1:3">
      <c r="A261" s="4">
        <v>38700</v>
      </c>
      <c r="B261" s="4" t="s">
        <v>242</v>
      </c>
      <c r="C261" s="2">
        <v>711405.53999999992</v>
      </c>
    </row>
    <row r="262" spans="1:3">
      <c r="A262" s="4">
        <v>38701</v>
      </c>
      <c r="B262" s="4" t="s">
        <v>243</v>
      </c>
      <c r="C262" s="2">
        <v>47671.21</v>
      </c>
    </row>
    <row r="263" spans="1:3">
      <c r="A263" s="4">
        <v>38800</v>
      </c>
      <c r="B263" s="4" t="s">
        <v>244</v>
      </c>
      <c r="C263" s="2">
        <v>1240318.19</v>
      </c>
    </row>
    <row r="264" spans="1:3">
      <c r="A264" s="4">
        <v>38801</v>
      </c>
      <c r="B264" s="4" t="s">
        <v>245</v>
      </c>
      <c r="C264" s="2">
        <v>88032.790000000008</v>
      </c>
    </row>
    <row r="265" spans="1:3">
      <c r="A265" s="4">
        <v>38900</v>
      </c>
      <c r="B265" s="4" t="s">
        <v>246</v>
      </c>
      <c r="C265" s="2">
        <v>277855.95999999996</v>
      </c>
    </row>
    <row r="266" spans="1:3">
      <c r="A266" s="4">
        <v>39000</v>
      </c>
      <c r="B266" s="4" t="s">
        <v>247</v>
      </c>
      <c r="C266" s="2">
        <v>12173982.459999999</v>
      </c>
    </row>
    <row r="267" spans="1:3">
      <c r="A267" s="4">
        <v>39100</v>
      </c>
      <c r="B267" s="4" t="s">
        <v>248</v>
      </c>
      <c r="C267" s="2">
        <v>2059060.24</v>
      </c>
    </row>
    <row r="268" spans="1:3">
      <c r="A268" s="4">
        <v>39101</v>
      </c>
      <c r="B268" s="4" t="s">
        <v>249</v>
      </c>
      <c r="C268" s="2">
        <v>164658.53999999998</v>
      </c>
    </row>
    <row r="269" spans="1:3">
      <c r="A269" s="4">
        <v>39105</v>
      </c>
      <c r="B269" s="4" t="s">
        <v>250</v>
      </c>
      <c r="C269" s="2">
        <v>818634.28</v>
      </c>
    </row>
    <row r="270" spans="1:3">
      <c r="A270" s="4">
        <v>39200</v>
      </c>
      <c r="B270" s="4" t="s">
        <v>344</v>
      </c>
      <c r="C270" s="2">
        <v>50854448.159999996</v>
      </c>
    </row>
    <row r="271" spans="1:3">
      <c r="A271" s="4">
        <v>39201</v>
      </c>
      <c r="B271" s="4" t="s">
        <v>251</v>
      </c>
      <c r="C271" s="2">
        <v>124847.98000000001</v>
      </c>
    </row>
    <row r="272" spans="1:3">
      <c r="A272" s="4">
        <v>39204</v>
      </c>
      <c r="B272" s="4" t="s">
        <v>252</v>
      </c>
      <c r="C272" s="2">
        <v>126792.6</v>
      </c>
    </row>
    <row r="273" spans="1:3">
      <c r="A273" s="4">
        <v>39205</v>
      </c>
      <c r="B273" s="4" t="s">
        <v>253</v>
      </c>
      <c r="C273" s="2">
        <v>4505954.5500000007</v>
      </c>
    </row>
    <row r="274" spans="1:3">
      <c r="A274" s="4">
        <v>39208</v>
      </c>
      <c r="B274" s="4" t="s">
        <v>345</v>
      </c>
      <c r="C274" s="2">
        <v>269680.04000000004</v>
      </c>
    </row>
    <row r="275" spans="1:3">
      <c r="A275" s="4">
        <v>39209</v>
      </c>
      <c r="B275" s="4" t="s">
        <v>254</v>
      </c>
      <c r="C275" s="2">
        <v>140660.60999999999</v>
      </c>
    </row>
    <row r="276" spans="1:3">
      <c r="A276" s="4">
        <v>39300</v>
      </c>
      <c r="B276" s="4" t="s">
        <v>255</v>
      </c>
      <c r="C276" s="2">
        <v>751061.53</v>
      </c>
    </row>
    <row r="277" spans="1:3">
      <c r="A277" s="4">
        <v>39301</v>
      </c>
      <c r="B277" s="4" t="s">
        <v>256</v>
      </c>
      <c r="C277" s="2">
        <v>46898.279999999992</v>
      </c>
    </row>
    <row r="278" spans="1:3">
      <c r="A278" s="4">
        <v>39400</v>
      </c>
      <c r="B278" s="4" t="s">
        <v>257</v>
      </c>
      <c r="C278" s="2">
        <v>571663.75</v>
      </c>
    </row>
    <row r="279" spans="1:3">
      <c r="A279" s="4">
        <v>39401</v>
      </c>
      <c r="B279" s="4" t="s">
        <v>258</v>
      </c>
      <c r="C279" s="2">
        <v>204108.47000000003</v>
      </c>
    </row>
    <row r="280" spans="1:3">
      <c r="A280" s="4">
        <v>39500</v>
      </c>
      <c r="B280" s="4" t="s">
        <v>259</v>
      </c>
      <c r="C280" s="2">
        <v>1597593.52</v>
      </c>
    </row>
    <row r="281" spans="1:3">
      <c r="A281" s="4">
        <v>39501</v>
      </c>
      <c r="B281" s="4" t="s">
        <v>260</v>
      </c>
      <c r="C281" s="2">
        <v>50227.670000000006</v>
      </c>
    </row>
    <row r="282" spans="1:3">
      <c r="A282" s="4">
        <v>39600</v>
      </c>
      <c r="B282" s="4" t="s">
        <v>261</v>
      </c>
      <c r="C282" s="2">
        <v>5456550.4500000002</v>
      </c>
    </row>
    <row r="283" spans="1:3">
      <c r="A283" s="4">
        <v>39605</v>
      </c>
      <c r="B283" s="4" t="s">
        <v>262</v>
      </c>
      <c r="C283" s="2">
        <v>808650.25999999989</v>
      </c>
    </row>
    <row r="284" spans="1:3">
      <c r="A284" s="4">
        <v>39700</v>
      </c>
      <c r="B284" s="4" t="s">
        <v>263</v>
      </c>
      <c r="C284" s="2">
        <v>3011693.98</v>
      </c>
    </row>
    <row r="285" spans="1:3">
      <c r="A285" s="4">
        <v>39703</v>
      </c>
      <c r="B285" s="4" t="s">
        <v>264</v>
      </c>
      <c r="C285" s="2">
        <v>103236.57000000004</v>
      </c>
    </row>
    <row r="286" spans="1:3">
      <c r="A286" s="4">
        <v>39705</v>
      </c>
      <c r="B286" s="4" t="s">
        <v>265</v>
      </c>
      <c r="C286" s="2">
        <v>792757.59</v>
      </c>
    </row>
    <row r="287" spans="1:3">
      <c r="A287" s="4">
        <v>39800</v>
      </c>
      <c r="B287" s="4" t="s">
        <v>266</v>
      </c>
      <c r="C287" s="2">
        <v>3511031.5300000007</v>
      </c>
    </row>
    <row r="288" spans="1:3">
      <c r="A288" s="4">
        <v>39805</v>
      </c>
      <c r="B288" s="4" t="s">
        <v>267</v>
      </c>
      <c r="C288" s="2">
        <v>444300.1</v>
      </c>
    </row>
    <row r="289" spans="1:3">
      <c r="A289" s="4">
        <v>39900</v>
      </c>
      <c r="B289" s="4" t="s">
        <v>268</v>
      </c>
      <c r="C289" s="2">
        <v>1788993.84</v>
      </c>
    </row>
    <row r="290" spans="1:3">
      <c r="A290" s="6">
        <v>40000</v>
      </c>
      <c r="B290" s="6" t="s">
        <v>685</v>
      </c>
      <c r="C290" s="2">
        <v>4229296.6493539996</v>
      </c>
    </row>
    <row r="291" spans="1:3">
      <c r="A291" s="4">
        <v>51000</v>
      </c>
      <c r="B291" s="4" t="s">
        <v>269</v>
      </c>
      <c r="C291" s="2">
        <v>30722249.32</v>
      </c>
    </row>
    <row r="292" spans="1:3">
      <c r="A292" s="6">
        <v>60000</v>
      </c>
      <c r="B292" s="6" t="s">
        <v>686</v>
      </c>
      <c r="C292" s="2">
        <v>210030.96356200005</v>
      </c>
    </row>
    <row r="293" spans="1:3">
      <c r="A293" s="4">
        <v>90901</v>
      </c>
      <c r="B293" s="4" t="s">
        <v>687</v>
      </c>
      <c r="C293" s="2">
        <v>775809.88000000012</v>
      </c>
    </row>
    <row r="294" spans="1:3">
      <c r="A294" s="4">
        <v>91041</v>
      </c>
      <c r="B294" s="4" t="s">
        <v>688</v>
      </c>
      <c r="C294" s="2">
        <v>123097.85999999999</v>
      </c>
    </row>
    <row r="295" spans="1:3">
      <c r="A295" s="4">
        <v>91111</v>
      </c>
      <c r="B295" s="4" t="s">
        <v>689</v>
      </c>
      <c r="C295" s="2">
        <v>84490.53</v>
      </c>
    </row>
    <row r="296" spans="1:3">
      <c r="A296" s="4">
        <v>91151</v>
      </c>
      <c r="B296" s="4" t="s">
        <v>690</v>
      </c>
      <c r="C296" s="2">
        <v>199970.93</v>
      </c>
    </row>
    <row r="297" spans="1:3">
      <c r="A297" s="4">
        <v>98101</v>
      </c>
      <c r="B297" s="4" t="s">
        <v>691</v>
      </c>
      <c r="C297" s="2">
        <v>951746.34999999986</v>
      </c>
    </row>
    <row r="298" spans="1:3">
      <c r="A298" s="4">
        <v>98103</v>
      </c>
      <c r="B298" s="4" t="s">
        <v>692</v>
      </c>
      <c r="C298" s="2">
        <v>204484.84999999998</v>
      </c>
    </row>
    <row r="299" spans="1:3">
      <c r="A299" s="4">
        <v>98111</v>
      </c>
      <c r="B299" s="4" t="s">
        <v>693</v>
      </c>
      <c r="C299" s="2">
        <v>339229.73</v>
      </c>
    </row>
    <row r="300" spans="1:3">
      <c r="A300" s="4">
        <v>98131</v>
      </c>
      <c r="B300" s="4" t="s">
        <v>694</v>
      </c>
      <c r="C300" s="2">
        <v>93764.930000000008</v>
      </c>
    </row>
    <row r="301" spans="1:3">
      <c r="A301" s="4">
        <v>99401</v>
      </c>
      <c r="B301" s="4" t="s">
        <v>695</v>
      </c>
      <c r="C301" s="2">
        <v>328713.92000000004</v>
      </c>
    </row>
    <row r="302" spans="1:3">
      <c r="A302" s="4">
        <v>99521</v>
      </c>
      <c r="B302" s="4" t="s">
        <v>696</v>
      </c>
      <c r="C302" s="2">
        <v>139508.98000000001</v>
      </c>
    </row>
    <row r="303" spans="1:3">
      <c r="A303" s="4">
        <v>99831</v>
      </c>
      <c r="B303" s="4" t="s">
        <v>697</v>
      </c>
      <c r="C303" s="2">
        <v>22260.17</v>
      </c>
    </row>
    <row r="304" spans="1:3">
      <c r="B304" s="5"/>
      <c r="C304" s="112">
        <f>SUM(C2:C303)</f>
        <v>949988632.99291646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Y435"/>
  <sheetViews>
    <sheetView zoomScale="80" zoomScaleNormal="80" zoomScaleSheetLayoutView="115" workbookViewId="0">
      <pane xSplit="2" ySplit="5" topLeftCell="C6" activePane="bottomRight" state="frozen"/>
      <selection activeCell="G38" sqref="G38"/>
      <selection pane="topRight" activeCell="G38" sqref="G38"/>
      <selection pane="bottomLeft" activeCell="G38" sqref="G38"/>
      <selection pane="bottomRight" activeCell="C6" sqref="C6"/>
    </sheetView>
  </sheetViews>
  <sheetFormatPr defaultColWidth="9.140625" defaultRowHeight="15.75"/>
  <cols>
    <col min="1" max="1" width="12.5703125" style="124" customWidth="1"/>
    <col min="2" max="2" width="48.5703125" style="125" customWidth="1"/>
    <col min="3" max="4" width="17.7109375" style="118" customWidth="1"/>
    <col min="5" max="5" width="17.7109375" style="67" customWidth="1"/>
    <col min="6" max="9" width="17.7109375" style="118" customWidth="1"/>
    <col min="10" max="11" width="17.7109375" style="67" customWidth="1"/>
    <col min="12" max="17" width="17.7109375" style="118" customWidth="1"/>
    <col min="18" max="18" width="17.7109375" style="113" customWidth="1"/>
    <col min="19" max="16384" width="9.140625" style="118"/>
  </cols>
  <sheetData>
    <row r="1" spans="1:155" s="113" customFormat="1" ht="15.75" customHeight="1">
      <c r="A1" s="311" t="s">
        <v>744</v>
      </c>
      <c r="B1" s="19"/>
      <c r="C1" s="19"/>
      <c r="D1" s="19"/>
      <c r="E1" s="19"/>
      <c r="F1" s="19"/>
      <c r="G1" s="19"/>
      <c r="H1" s="19"/>
      <c r="I1" s="19"/>
      <c r="J1" s="19"/>
      <c r="K1" s="19"/>
      <c r="L1" s="19"/>
      <c r="M1" s="19"/>
      <c r="N1" s="19"/>
      <c r="O1" s="19"/>
      <c r="P1" s="19"/>
      <c r="Q1" s="19"/>
      <c r="R1" s="19"/>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row>
    <row r="2" spans="1:155" s="113" customFormat="1" ht="18" customHeight="1">
      <c r="A2" s="354" t="s">
        <v>703</v>
      </c>
      <c r="B2" s="354"/>
      <c r="C2" s="354"/>
      <c r="D2" s="354"/>
      <c r="E2" s="354"/>
      <c r="F2" s="354"/>
      <c r="G2" s="354"/>
      <c r="H2" s="354"/>
      <c r="I2" s="354"/>
      <c r="J2" s="354"/>
      <c r="K2" s="310"/>
      <c r="L2" s="310"/>
      <c r="M2" s="310"/>
      <c r="N2" s="310"/>
      <c r="O2" s="310"/>
      <c r="P2" s="310"/>
      <c r="Q2" s="310"/>
      <c r="R2" s="310"/>
    </row>
    <row r="3" spans="1:155" s="113" customFormat="1" ht="15.75" customHeight="1">
      <c r="A3" s="20"/>
      <c r="B3" s="21"/>
      <c r="C3" s="23"/>
      <c r="D3" s="23"/>
      <c r="E3" s="23"/>
      <c r="F3" s="23"/>
      <c r="G3" s="23"/>
      <c r="H3" s="22"/>
      <c r="I3" s="22"/>
      <c r="J3" s="22"/>
      <c r="K3" s="22"/>
      <c r="L3" s="23"/>
      <c r="M3" s="22"/>
      <c r="N3" s="22"/>
      <c r="O3" s="22"/>
      <c r="P3" s="22"/>
      <c r="Q3" s="22"/>
      <c r="R3" s="22"/>
    </row>
    <row r="4" spans="1:155" s="113" customFormat="1" ht="120" customHeight="1" thickBot="1">
      <c r="A4" s="114" t="s">
        <v>704</v>
      </c>
      <c r="B4" s="115" t="s">
        <v>365</v>
      </c>
      <c r="C4" s="116" t="s">
        <v>743</v>
      </c>
      <c r="D4" s="116" t="s">
        <v>756</v>
      </c>
      <c r="E4" s="116" t="s">
        <v>757</v>
      </c>
      <c r="F4" s="116" t="s">
        <v>758</v>
      </c>
      <c r="G4" s="116" t="s">
        <v>759</v>
      </c>
      <c r="H4" s="116" t="s">
        <v>760</v>
      </c>
      <c r="I4" s="116" t="s">
        <v>761</v>
      </c>
      <c r="J4" s="116" t="s">
        <v>325</v>
      </c>
      <c r="K4" s="116"/>
      <c r="L4" s="116"/>
      <c r="M4" s="116"/>
      <c r="N4" s="116"/>
      <c r="O4" s="116"/>
      <c r="P4" s="116"/>
      <c r="Q4" s="116"/>
      <c r="R4" s="116"/>
    </row>
    <row r="5" spans="1:155" s="17" customFormat="1" ht="17.25" hidden="1" customHeight="1" thickBot="1">
      <c r="A5" s="127" t="s">
        <v>705</v>
      </c>
      <c r="B5" s="128" t="s">
        <v>706</v>
      </c>
      <c r="C5" s="127" t="s">
        <v>707</v>
      </c>
      <c r="D5" s="127" t="s">
        <v>708</v>
      </c>
      <c r="E5" s="127" t="s">
        <v>709</v>
      </c>
      <c r="F5" s="127" t="s">
        <v>710</v>
      </c>
      <c r="G5" s="127" t="s">
        <v>711</v>
      </c>
      <c r="H5" s="127" t="s">
        <v>712</v>
      </c>
      <c r="I5" s="127" t="s">
        <v>713</v>
      </c>
      <c r="J5" s="127" t="s">
        <v>714</v>
      </c>
      <c r="K5" s="127"/>
      <c r="L5" s="127"/>
      <c r="M5" s="127"/>
      <c r="N5" s="127"/>
      <c r="O5" s="127"/>
      <c r="P5" s="127"/>
      <c r="Q5" s="127"/>
      <c r="R5" s="127"/>
    </row>
    <row r="6" spans="1:155" s="17" customFormat="1">
      <c r="A6" s="29" t="s">
        <v>361</v>
      </c>
      <c r="B6" s="30" t="s">
        <v>677</v>
      </c>
      <c r="C6" s="28"/>
      <c r="D6" s="28"/>
      <c r="E6" s="28"/>
      <c r="F6" s="28"/>
      <c r="G6" s="28"/>
      <c r="H6" s="28"/>
      <c r="I6" s="28"/>
      <c r="J6" s="28"/>
      <c r="K6" s="28"/>
      <c r="L6" s="28"/>
      <c r="M6" s="28"/>
      <c r="N6" s="28"/>
      <c r="O6" s="28"/>
      <c r="P6" s="28"/>
      <c r="Q6" s="28"/>
      <c r="R6" s="28"/>
    </row>
    <row r="7" spans="1:155">
      <c r="A7" s="32">
        <v>10200</v>
      </c>
      <c r="B7" s="30" t="s">
        <v>375</v>
      </c>
      <c r="C7" s="57">
        <v>1025316.22</v>
      </c>
      <c r="D7" s="57">
        <v>-3080690</v>
      </c>
      <c r="E7" s="57">
        <v>-3080690</v>
      </c>
      <c r="F7" s="57">
        <v>-3080690</v>
      </c>
      <c r="G7" s="57">
        <v>-3077845</v>
      </c>
      <c r="H7" s="57">
        <v>-1211357</v>
      </c>
      <c r="I7" s="57">
        <v>0</v>
      </c>
      <c r="J7" s="46">
        <f>SUM(D7:I7)</f>
        <v>-13531272</v>
      </c>
      <c r="K7" s="57"/>
      <c r="L7" s="57"/>
      <c r="M7" s="57"/>
      <c r="N7" s="57"/>
      <c r="O7" s="57"/>
      <c r="P7" s="57"/>
      <c r="Q7" s="57"/>
      <c r="R7" s="31"/>
      <c r="S7" s="117"/>
      <c r="T7" s="117"/>
      <c r="U7" s="117"/>
      <c r="V7" s="117"/>
    </row>
    <row r="8" spans="1:155">
      <c r="A8" s="32">
        <v>10400</v>
      </c>
      <c r="B8" s="30" t="s">
        <v>376</v>
      </c>
      <c r="C8" s="57">
        <v>3810203.55</v>
      </c>
      <c r="D8" s="57">
        <v>-8852667</v>
      </c>
      <c r="E8" s="57">
        <v>-8852667</v>
      </c>
      <c r="F8" s="57">
        <v>-8852667</v>
      </c>
      <c r="G8" s="57">
        <v>-8844334</v>
      </c>
      <c r="H8" s="57">
        <v>-3579170</v>
      </c>
      <c r="I8" s="57">
        <v>0</v>
      </c>
      <c r="J8" s="46">
        <f t="shared" ref="J8:J71" si="0">SUM(D8:I8)</f>
        <v>-38981505</v>
      </c>
      <c r="K8" s="57"/>
      <c r="L8" s="57"/>
      <c r="M8" s="57"/>
      <c r="N8" s="57"/>
      <c r="O8" s="57"/>
      <c r="P8" s="57"/>
      <c r="Q8" s="57"/>
      <c r="R8" s="31"/>
      <c r="S8" s="117"/>
      <c r="T8" s="117"/>
      <c r="U8" s="117"/>
      <c r="V8" s="117"/>
    </row>
    <row r="9" spans="1:155">
      <c r="A9" s="32">
        <v>10500</v>
      </c>
      <c r="B9" s="30" t="s">
        <v>377</v>
      </c>
      <c r="C9" s="57">
        <v>2356331.92</v>
      </c>
      <c r="D9" s="57">
        <v>-1792246</v>
      </c>
      <c r="E9" s="57">
        <v>-1792246</v>
      </c>
      <c r="F9" s="57">
        <v>-1792246</v>
      </c>
      <c r="G9" s="57">
        <v>-1790192</v>
      </c>
      <c r="H9" s="57">
        <v>-846424</v>
      </c>
      <c r="I9" s="57">
        <v>0</v>
      </c>
      <c r="J9" s="46">
        <f t="shared" si="0"/>
        <v>-8013354</v>
      </c>
      <c r="K9" s="57"/>
      <c r="L9" s="57"/>
      <c r="M9" s="57"/>
      <c r="N9" s="57"/>
      <c r="O9" s="57"/>
      <c r="P9" s="57"/>
      <c r="Q9" s="57"/>
      <c r="R9" s="31"/>
      <c r="S9" s="117"/>
      <c r="T9" s="117"/>
      <c r="U9" s="117"/>
      <c r="V9" s="117"/>
    </row>
    <row r="10" spans="1:155">
      <c r="A10" s="32">
        <v>10700</v>
      </c>
      <c r="B10" s="30" t="s">
        <v>378</v>
      </c>
      <c r="C10" s="57">
        <v>12302050.529999999</v>
      </c>
      <c r="D10" s="57">
        <v>-10653592</v>
      </c>
      <c r="E10" s="57">
        <v>-10653592</v>
      </c>
      <c r="F10" s="57">
        <v>-10653592</v>
      </c>
      <c r="G10" s="57">
        <v>-10641090</v>
      </c>
      <c r="H10" s="57">
        <v>-3728143</v>
      </c>
      <c r="I10" s="57">
        <v>0</v>
      </c>
      <c r="J10" s="46">
        <f t="shared" si="0"/>
        <v>-46330009</v>
      </c>
      <c r="K10" s="57"/>
      <c r="L10" s="57"/>
      <c r="M10" s="57"/>
      <c r="N10" s="57"/>
      <c r="O10" s="57"/>
      <c r="P10" s="57"/>
      <c r="Q10" s="57"/>
      <c r="R10" s="31"/>
      <c r="S10" s="117"/>
      <c r="T10" s="117"/>
      <c r="U10" s="117"/>
      <c r="V10" s="117"/>
    </row>
    <row r="11" spans="1:155">
      <c r="A11" s="32">
        <v>10800</v>
      </c>
      <c r="B11" s="30" t="s">
        <v>379</v>
      </c>
      <c r="C11" s="57">
        <v>50045739.579999998</v>
      </c>
      <c r="D11" s="57">
        <v>-47157321</v>
      </c>
      <c r="E11" s="57">
        <v>-47157321</v>
      </c>
      <c r="F11" s="57">
        <v>-47157321</v>
      </c>
      <c r="G11" s="57">
        <v>-47102900</v>
      </c>
      <c r="H11" s="57">
        <v>-16613686</v>
      </c>
      <c r="I11" s="57">
        <v>0</v>
      </c>
      <c r="J11" s="46">
        <f t="shared" si="0"/>
        <v>-205188549</v>
      </c>
      <c r="K11" s="57"/>
      <c r="L11" s="57"/>
      <c r="M11" s="57"/>
      <c r="N11" s="57"/>
      <c r="O11" s="57"/>
      <c r="P11" s="57"/>
      <c r="Q11" s="57"/>
      <c r="R11" s="31"/>
      <c r="S11" s="117"/>
      <c r="T11" s="117"/>
      <c r="U11" s="117"/>
      <c r="V11" s="117"/>
    </row>
    <row r="12" spans="1:155">
      <c r="A12" s="32">
        <v>10850</v>
      </c>
      <c r="B12" s="30" t="s">
        <v>380</v>
      </c>
      <c r="C12" s="57">
        <v>1368923.98</v>
      </c>
      <c r="D12" s="57">
        <v>-216032</v>
      </c>
      <c r="E12" s="57">
        <v>-216032</v>
      </c>
      <c r="F12" s="57">
        <v>-216032</v>
      </c>
      <c r="G12" s="57">
        <v>-215568</v>
      </c>
      <c r="H12" s="57">
        <v>58099</v>
      </c>
      <c r="I12" s="57">
        <v>0</v>
      </c>
      <c r="J12" s="46">
        <f t="shared" si="0"/>
        <v>-805565</v>
      </c>
      <c r="K12" s="57"/>
      <c r="L12" s="57"/>
      <c r="M12" s="57"/>
      <c r="N12" s="57"/>
      <c r="O12" s="57"/>
      <c r="P12" s="57"/>
      <c r="Q12" s="57"/>
      <c r="R12" s="31"/>
      <c r="S12" s="117"/>
      <c r="T12" s="117"/>
      <c r="U12" s="117"/>
      <c r="V12" s="117"/>
    </row>
    <row r="13" spans="1:155">
      <c r="A13" s="32">
        <v>10900</v>
      </c>
      <c r="B13" s="30" t="s">
        <v>381</v>
      </c>
      <c r="C13" s="57">
        <v>0</v>
      </c>
      <c r="D13" s="57">
        <v>-6054055</v>
      </c>
      <c r="E13" s="57">
        <v>-6054055</v>
      </c>
      <c r="F13" s="57">
        <v>-6054055</v>
      </c>
      <c r="G13" s="57">
        <v>-6050040</v>
      </c>
      <c r="H13" s="57">
        <v>-2957920</v>
      </c>
      <c r="I13" s="57">
        <v>0</v>
      </c>
      <c r="J13" s="46">
        <f t="shared" si="0"/>
        <v>-27170125</v>
      </c>
      <c r="K13" s="57"/>
      <c r="L13" s="57"/>
      <c r="M13" s="57"/>
      <c r="N13" s="57"/>
      <c r="O13" s="57"/>
      <c r="P13" s="57"/>
      <c r="Q13" s="57"/>
      <c r="R13" s="31"/>
      <c r="S13" s="117"/>
      <c r="T13" s="117"/>
      <c r="U13" s="117"/>
      <c r="V13" s="117"/>
    </row>
    <row r="14" spans="1:155">
      <c r="A14" s="32">
        <v>10910</v>
      </c>
      <c r="B14" s="30" t="s">
        <v>382</v>
      </c>
      <c r="C14" s="57">
        <v>987355.96</v>
      </c>
      <c r="D14" s="57">
        <v>-659159</v>
      </c>
      <c r="E14" s="57">
        <v>-659159</v>
      </c>
      <c r="F14" s="57">
        <v>-659159</v>
      </c>
      <c r="G14" s="57">
        <v>-658348</v>
      </c>
      <c r="H14" s="57">
        <v>-183421</v>
      </c>
      <c r="I14" s="57">
        <v>0</v>
      </c>
      <c r="J14" s="46">
        <f t="shared" si="0"/>
        <v>-2819246</v>
      </c>
      <c r="K14" s="57"/>
      <c r="L14" s="57"/>
      <c r="M14" s="57"/>
      <c r="N14" s="57"/>
      <c r="O14" s="57"/>
      <c r="P14" s="57"/>
      <c r="Q14" s="57"/>
      <c r="R14" s="31"/>
      <c r="S14" s="117"/>
      <c r="T14" s="117"/>
      <c r="U14" s="117"/>
      <c r="V14" s="117"/>
    </row>
    <row r="15" spans="1:155">
      <c r="A15" s="32">
        <v>10930</v>
      </c>
      <c r="B15" s="30" t="s">
        <v>383</v>
      </c>
      <c r="C15" s="57">
        <v>9264635.9900000002</v>
      </c>
      <c r="D15" s="57">
        <v>-6030795</v>
      </c>
      <c r="E15" s="57">
        <v>-6030795</v>
      </c>
      <c r="F15" s="57">
        <v>-6030795</v>
      </c>
      <c r="G15" s="57">
        <v>-6023881</v>
      </c>
      <c r="H15" s="57">
        <v>-3181267</v>
      </c>
      <c r="I15" s="57">
        <v>0</v>
      </c>
      <c r="J15" s="46">
        <f t="shared" si="0"/>
        <v>-27297533</v>
      </c>
      <c r="K15" s="57"/>
      <c r="L15" s="57"/>
      <c r="M15" s="57"/>
      <c r="N15" s="57"/>
      <c r="O15" s="57"/>
      <c r="P15" s="57"/>
      <c r="Q15" s="57"/>
      <c r="R15" s="31"/>
      <c r="S15" s="117"/>
      <c r="T15" s="117"/>
      <c r="U15" s="117"/>
      <c r="V15" s="117"/>
    </row>
    <row r="16" spans="1:155">
      <c r="A16" s="32">
        <v>10940</v>
      </c>
      <c r="B16" s="30" t="s">
        <v>384</v>
      </c>
      <c r="C16" s="57">
        <v>1122475.8500000001</v>
      </c>
      <c r="D16" s="57">
        <v>-1731396</v>
      </c>
      <c r="E16" s="57">
        <v>-1731396</v>
      </c>
      <c r="F16" s="57">
        <v>-1731396</v>
      </c>
      <c r="G16" s="57">
        <v>-1729551</v>
      </c>
      <c r="H16" s="57">
        <v>-607627</v>
      </c>
      <c r="I16" s="57">
        <v>0</v>
      </c>
      <c r="J16" s="46">
        <f t="shared" si="0"/>
        <v>-7531366</v>
      </c>
      <c r="K16" s="57"/>
      <c r="L16" s="57"/>
      <c r="M16" s="57"/>
      <c r="N16" s="57"/>
      <c r="O16" s="57"/>
      <c r="P16" s="57"/>
      <c r="Q16" s="57"/>
      <c r="R16" s="31"/>
      <c r="S16" s="117"/>
      <c r="T16" s="117"/>
      <c r="U16" s="117"/>
      <c r="V16" s="117"/>
    </row>
    <row r="17" spans="1:22">
      <c r="A17" s="32">
        <v>10950</v>
      </c>
      <c r="B17" s="30" t="s">
        <v>385</v>
      </c>
      <c r="C17" s="57">
        <v>295.26000000000931</v>
      </c>
      <c r="D17" s="57">
        <v>-2581372</v>
      </c>
      <c r="E17" s="57">
        <v>-2581372</v>
      </c>
      <c r="F17" s="57">
        <v>-2581372</v>
      </c>
      <c r="G17" s="57">
        <v>-2579175</v>
      </c>
      <c r="H17" s="57">
        <v>-747809</v>
      </c>
      <c r="I17" s="57">
        <v>0</v>
      </c>
      <c r="J17" s="46">
        <f t="shared" si="0"/>
        <v>-11071100</v>
      </c>
      <c r="K17" s="57"/>
      <c r="L17" s="57"/>
      <c r="M17" s="57"/>
      <c r="N17" s="57"/>
      <c r="O17" s="57"/>
      <c r="P17" s="57"/>
      <c r="Q17" s="57"/>
      <c r="R17" s="31"/>
      <c r="S17" s="117"/>
      <c r="T17" s="117"/>
      <c r="U17" s="117"/>
      <c r="V17" s="117"/>
    </row>
    <row r="18" spans="1:22">
      <c r="A18" s="32">
        <v>11300</v>
      </c>
      <c r="B18" s="30" t="s">
        <v>386</v>
      </c>
      <c r="C18" s="57">
        <v>0</v>
      </c>
      <c r="D18" s="57">
        <v>-15288575</v>
      </c>
      <c r="E18" s="57">
        <v>-15288575</v>
      </c>
      <c r="F18" s="57">
        <v>-15288575</v>
      </c>
      <c r="G18" s="57">
        <v>-15276132</v>
      </c>
      <c r="H18" s="57">
        <v>-4924088</v>
      </c>
      <c r="I18" s="57">
        <v>0</v>
      </c>
      <c r="J18" s="46">
        <f t="shared" si="0"/>
        <v>-66065945</v>
      </c>
      <c r="K18" s="57"/>
      <c r="L18" s="57"/>
      <c r="M18" s="57"/>
      <c r="N18" s="57"/>
      <c r="O18" s="57"/>
      <c r="P18" s="57"/>
      <c r="Q18" s="57"/>
      <c r="R18" s="31"/>
      <c r="S18" s="117"/>
      <c r="T18" s="117"/>
      <c r="U18" s="117"/>
      <c r="V18" s="117"/>
    </row>
    <row r="19" spans="1:22">
      <c r="A19" s="32">
        <v>11310</v>
      </c>
      <c r="B19" s="30" t="s">
        <v>387</v>
      </c>
      <c r="C19" s="57">
        <v>1792755.18</v>
      </c>
      <c r="D19" s="57">
        <v>-1165851</v>
      </c>
      <c r="E19" s="57">
        <v>-1165851</v>
      </c>
      <c r="F19" s="57">
        <v>-1165851</v>
      </c>
      <c r="G19" s="57">
        <v>-1164418</v>
      </c>
      <c r="H19" s="57">
        <v>-264474</v>
      </c>
      <c r="I19" s="57">
        <v>0</v>
      </c>
      <c r="J19" s="46">
        <f t="shared" si="0"/>
        <v>-4926445</v>
      </c>
      <c r="K19" s="57"/>
      <c r="L19" s="57"/>
      <c r="M19" s="57"/>
      <c r="N19" s="57"/>
      <c r="O19" s="57"/>
      <c r="P19" s="57"/>
      <c r="Q19" s="57"/>
      <c r="R19" s="31"/>
      <c r="S19" s="117"/>
      <c r="T19" s="117"/>
      <c r="U19" s="117"/>
      <c r="V19" s="117"/>
    </row>
    <row r="20" spans="1:22">
      <c r="A20" s="32">
        <v>11600</v>
      </c>
      <c r="B20" s="30" t="s">
        <v>388</v>
      </c>
      <c r="C20" s="57">
        <v>3406216.1400000006</v>
      </c>
      <c r="D20" s="57">
        <v>-5567118</v>
      </c>
      <c r="E20" s="57">
        <v>-5567118</v>
      </c>
      <c r="F20" s="57">
        <v>-5567118</v>
      </c>
      <c r="G20" s="57">
        <v>-5561368</v>
      </c>
      <c r="H20" s="57">
        <v>-2122639</v>
      </c>
      <c r="I20" s="57">
        <v>0</v>
      </c>
      <c r="J20" s="46">
        <f t="shared" si="0"/>
        <v>-24385361</v>
      </c>
      <c r="K20" s="57"/>
      <c r="L20" s="57"/>
      <c r="M20" s="57"/>
      <c r="N20" s="57"/>
      <c r="O20" s="57"/>
      <c r="P20" s="57"/>
      <c r="Q20" s="57"/>
      <c r="R20" s="31"/>
      <c r="S20" s="117"/>
      <c r="T20" s="117"/>
      <c r="U20" s="117"/>
      <c r="V20" s="117"/>
    </row>
    <row r="21" spans="1:22">
      <c r="A21" s="32">
        <v>11900</v>
      </c>
      <c r="B21" s="30" t="s">
        <v>389</v>
      </c>
      <c r="C21" s="57">
        <v>0</v>
      </c>
      <c r="D21" s="57">
        <v>-758422</v>
      </c>
      <c r="E21" s="57">
        <v>-758422</v>
      </c>
      <c r="F21" s="57">
        <v>-758422</v>
      </c>
      <c r="G21" s="57">
        <v>-757840</v>
      </c>
      <c r="H21" s="57">
        <v>-253198</v>
      </c>
      <c r="I21" s="57">
        <v>0</v>
      </c>
      <c r="J21" s="46">
        <f t="shared" si="0"/>
        <v>-3286304</v>
      </c>
      <c r="K21" s="57"/>
      <c r="L21" s="57"/>
      <c r="M21" s="57"/>
      <c r="N21" s="57"/>
      <c r="O21" s="57"/>
      <c r="P21" s="57"/>
      <c r="Q21" s="57"/>
      <c r="R21" s="31"/>
      <c r="S21" s="117"/>
      <c r="T21" s="117"/>
      <c r="U21" s="117"/>
      <c r="V21" s="117"/>
    </row>
    <row r="22" spans="1:22">
      <c r="A22" s="32">
        <v>12100</v>
      </c>
      <c r="B22" s="30" t="s">
        <v>390</v>
      </c>
      <c r="C22" s="57">
        <v>25071.679999999993</v>
      </c>
      <c r="D22" s="57">
        <v>-898052</v>
      </c>
      <c r="E22" s="57">
        <v>-898052</v>
      </c>
      <c r="F22" s="57">
        <v>-898052</v>
      </c>
      <c r="G22" s="57">
        <v>-897368</v>
      </c>
      <c r="H22" s="57">
        <v>-392835</v>
      </c>
      <c r="I22" s="57">
        <v>0</v>
      </c>
      <c r="J22" s="46">
        <f t="shared" si="0"/>
        <v>-3984359</v>
      </c>
      <c r="K22" s="57"/>
      <c r="L22" s="57"/>
      <c r="M22" s="57"/>
      <c r="N22" s="57"/>
      <c r="O22" s="57"/>
      <c r="P22" s="57"/>
      <c r="Q22" s="57"/>
      <c r="R22" s="31"/>
      <c r="S22" s="117"/>
      <c r="T22" s="117"/>
      <c r="U22" s="117"/>
      <c r="V22" s="117"/>
    </row>
    <row r="23" spans="1:22">
      <c r="A23" s="32">
        <v>12150</v>
      </c>
      <c r="B23" s="30" t="s">
        <v>391</v>
      </c>
      <c r="C23" s="57">
        <v>57629.820000000007</v>
      </c>
      <c r="D23" s="57">
        <v>-116808</v>
      </c>
      <c r="E23" s="57">
        <v>-116808</v>
      </c>
      <c r="F23" s="57">
        <v>-116808</v>
      </c>
      <c r="G23" s="57">
        <v>-116691</v>
      </c>
      <c r="H23" s="57">
        <v>-28280</v>
      </c>
      <c r="I23" s="57">
        <v>0</v>
      </c>
      <c r="J23" s="46">
        <f t="shared" si="0"/>
        <v>-495395</v>
      </c>
      <c r="K23" s="57"/>
      <c r="L23" s="57"/>
      <c r="M23" s="57"/>
      <c r="N23" s="57"/>
      <c r="O23" s="57"/>
      <c r="P23" s="57"/>
      <c r="Q23" s="57"/>
      <c r="R23" s="31"/>
      <c r="S23" s="117"/>
      <c r="T23" s="117"/>
      <c r="U23" s="117"/>
      <c r="V23" s="117"/>
    </row>
    <row r="24" spans="1:22">
      <c r="A24" s="32">
        <v>12160</v>
      </c>
      <c r="B24" s="30" t="s">
        <v>392</v>
      </c>
      <c r="C24" s="57">
        <v>2032790.4200000004</v>
      </c>
      <c r="D24" s="57">
        <v>-5079764</v>
      </c>
      <c r="E24" s="57">
        <v>-5079764</v>
      </c>
      <c r="F24" s="57">
        <v>-5079764</v>
      </c>
      <c r="G24" s="57">
        <v>-5074703</v>
      </c>
      <c r="H24" s="57">
        <v>-1392007</v>
      </c>
      <c r="I24" s="57">
        <v>0</v>
      </c>
      <c r="J24" s="46">
        <f t="shared" si="0"/>
        <v>-21706002</v>
      </c>
      <c r="K24" s="57"/>
      <c r="L24" s="57"/>
      <c r="M24" s="57"/>
      <c r="N24" s="57"/>
      <c r="O24" s="57"/>
      <c r="P24" s="57"/>
      <c r="Q24" s="57"/>
      <c r="R24" s="31"/>
      <c r="S24" s="117"/>
      <c r="T24" s="117"/>
      <c r="U24" s="117"/>
      <c r="V24" s="117"/>
    </row>
    <row r="25" spans="1:22">
      <c r="A25" s="32">
        <v>12220</v>
      </c>
      <c r="B25" s="30" t="s">
        <v>393</v>
      </c>
      <c r="C25" s="57">
        <v>58960221.920000002</v>
      </c>
      <c r="D25" s="57">
        <v>-123438202</v>
      </c>
      <c r="E25" s="57">
        <v>-123438202</v>
      </c>
      <c r="F25" s="57">
        <v>-123438202</v>
      </c>
      <c r="G25" s="57">
        <v>-123311502</v>
      </c>
      <c r="H25" s="57">
        <v>-41638261</v>
      </c>
      <c r="I25" s="57">
        <v>0</v>
      </c>
      <c r="J25" s="46">
        <f t="shared" si="0"/>
        <v>-535264369</v>
      </c>
      <c r="K25" s="57"/>
      <c r="L25" s="57"/>
      <c r="M25" s="57"/>
      <c r="N25" s="57"/>
      <c r="O25" s="57"/>
      <c r="P25" s="57"/>
      <c r="Q25" s="57"/>
      <c r="R25" s="31"/>
      <c r="S25" s="117"/>
      <c r="T25" s="117"/>
      <c r="U25" s="117"/>
      <c r="V25" s="117"/>
    </row>
    <row r="26" spans="1:22">
      <c r="A26" s="32">
        <v>12510</v>
      </c>
      <c r="B26" s="30" t="s">
        <v>394</v>
      </c>
      <c r="C26" s="57">
        <v>3149351.88</v>
      </c>
      <c r="D26" s="57">
        <v>-16607073</v>
      </c>
      <c r="E26" s="57">
        <v>-16607073</v>
      </c>
      <c r="F26" s="57">
        <v>-16607073</v>
      </c>
      <c r="G26" s="57">
        <v>-16595113</v>
      </c>
      <c r="H26" s="57">
        <v>-8458459</v>
      </c>
      <c r="I26" s="57">
        <v>0</v>
      </c>
      <c r="J26" s="46">
        <f t="shared" si="0"/>
        <v>-74874791</v>
      </c>
      <c r="K26" s="57"/>
      <c r="L26" s="57"/>
      <c r="M26" s="57"/>
      <c r="N26" s="57"/>
      <c r="O26" s="57"/>
      <c r="P26" s="57"/>
      <c r="Q26" s="57"/>
      <c r="R26" s="31"/>
      <c r="S26" s="117"/>
      <c r="T26" s="117"/>
      <c r="U26" s="117"/>
      <c r="V26" s="117"/>
    </row>
    <row r="27" spans="1:22">
      <c r="A27" s="32">
        <v>12600</v>
      </c>
      <c r="B27" s="30" t="s">
        <v>395</v>
      </c>
      <c r="C27" s="57">
        <v>18302695.299999997</v>
      </c>
      <c r="D27" s="57">
        <v>-1888377</v>
      </c>
      <c r="E27" s="57">
        <v>-1888377</v>
      </c>
      <c r="F27" s="57">
        <v>-1888377</v>
      </c>
      <c r="G27" s="57">
        <v>-1883201</v>
      </c>
      <c r="H27" s="57">
        <v>1576667</v>
      </c>
      <c r="I27" s="57">
        <v>0</v>
      </c>
      <c r="J27" s="46">
        <f t="shared" si="0"/>
        <v>-5971665</v>
      </c>
      <c r="K27" s="57"/>
      <c r="L27" s="57"/>
      <c r="M27" s="57"/>
      <c r="N27" s="57"/>
      <c r="O27" s="57"/>
      <c r="P27" s="57"/>
      <c r="Q27" s="57"/>
      <c r="R27" s="31"/>
      <c r="S27" s="117"/>
      <c r="T27" s="117"/>
      <c r="U27" s="117"/>
      <c r="V27" s="117"/>
    </row>
    <row r="28" spans="1:22">
      <c r="A28" s="32">
        <v>12700</v>
      </c>
      <c r="B28" s="30" t="s">
        <v>396</v>
      </c>
      <c r="C28" s="57">
        <v>1842164.51</v>
      </c>
      <c r="D28" s="57">
        <v>-2904940</v>
      </c>
      <c r="E28" s="57">
        <v>-2904940</v>
      </c>
      <c r="F28" s="57">
        <v>-2904940</v>
      </c>
      <c r="G28" s="57">
        <v>-2901917</v>
      </c>
      <c r="H28" s="57">
        <v>-720724</v>
      </c>
      <c r="I28" s="57">
        <v>0</v>
      </c>
      <c r="J28" s="46">
        <f t="shared" si="0"/>
        <v>-12337461</v>
      </c>
      <c r="K28" s="57"/>
      <c r="L28" s="57"/>
      <c r="M28" s="57"/>
      <c r="N28" s="57"/>
      <c r="O28" s="57"/>
      <c r="P28" s="57"/>
      <c r="Q28" s="57"/>
      <c r="R28" s="31"/>
      <c r="S28" s="117"/>
      <c r="T28" s="117"/>
      <c r="U28" s="117"/>
      <c r="V28" s="117"/>
    </row>
    <row r="29" spans="1:22">
      <c r="A29" s="32">
        <v>13500</v>
      </c>
      <c r="B29" s="30" t="s">
        <v>397</v>
      </c>
      <c r="C29" s="57">
        <v>11087123.91</v>
      </c>
      <c r="D29" s="57">
        <v>-10190581</v>
      </c>
      <c r="E29" s="57">
        <v>-10190581</v>
      </c>
      <c r="F29" s="57">
        <v>-10190581</v>
      </c>
      <c r="G29" s="57">
        <v>-10178727</v>
      </c>
      <c r="H29" s="57">
        <v>-4105059</v>
      </c>
      <c r="I29" s="57">
        <v>0</v>
      </c>
      <c r="J29" s="46">
        <f t="shared" si="0"/>
        <v>-44855529</v>
      </c>
      <c r="K29" s="57"/>
      <c r="L29" s="57"/>
      <c r="M29" s="57"/>
      <c r="N29" s="57"/>
      <c r="O29" s="57"/>
      <c r="P29" s="57"/>
      <c r="Q29" s="57"/>
      <c r="R29" s="31"/>
      <c r="S29" s="117"/>
      <c r="T29" s="117"/>
      <c r="U29" s="117"/>
      <c r="V29" s="117"/>
    </row>
    <row r="30" spans="1:22">
      <c r="A30" s="32">
        <v>13700</v>
      </c>
      <c r="B30" s="30" t="s">
        <v>398</v>
      </c>
      <c r="C30" s="57">
        <v>236859.71000000008</v>
      </c>
      <c r="D30" s="57">
        <v>-1429248</v>
      </c>
      <c r="E30" s="57">
        <v>-1429248</v>
      </c>
      <c r="F30" s="57">
        <v>-1429248</v>
      </c>
      <c r="G30" s="57">
        <v>-1427972</v>
      </c>
      <c r="H30" s="57">
        <v>-387040</v>
      </c>
      <c r="I30" s="57">
        <v>0</v>
      </c>
      <c r="J30" s="46">
        <f t="shared" si="0"/>
        <v>-6102756</v>
      </c>
      <c r="K30" s="57"/>
      <c r="L30" s="57"/>
      <c r="M30" s="57"/>
      <c r="N30" s="57"/>
      <c r="O30" s="57"/>
      <c r="P30" s="57"/>
      <c r="Q30" s="57"/>
      <c r="R30" s="31"/>
      <c r="S30" s="117"/>
      <c r="T30" s="117"/>
      <c r="U30" s="117"/>
      <c r="V30" s="117"/>
    </row>
    <row r="31" spans="1:22">
      <c r="A31" s="32">
        <v>14300</v>
      </c>
      <c r="B31" s="30" t="s">
        <v>399</v>
      </c>
      <c r="C31" s="57">
        <v>6259459.5600000005</v>
      </c>
      <c r="D31" s="57">
        <v>-3356135</v>
      </c>
      <c r="E31" s="57">
        <v>-3356135</v>
      </c>
      <c r="F31" s="57">
        <v>-3356135</v>
      </c>
      <c r="G31" s="57">
        <v>-3351888</v>
      </c>
      <c r="H31" s="57">
        <v>-1747953</v>
      </c>
      <c r="I31" s="57">
        <v>0</v>
      </c>
      <c r="J31" s="46">
        <f t="shared" si="0"/>
        <v>-15168246</v>
      </c>
      <c r="K31" s="57"/>
      <c r="L31" s="57"/>
      <c r="M31" s="57"/>
      <c r="N31" s="57"/>
      <c r="O31" s="57"/>
      <c r="P31" s="57"/>
      <c r="Q31" s="57"/>
      <c r="R31" s="31"/>
      <c r="S31" s="117"/>
      <c r="T31" s="117"/>
      <c r="U31" s="117"/>
      <c r="V31" s="117"/>
    </row>
    <row r="32" spans="1:22" ht="15.75" customHeight="1">
      <c r="A32" s="32">
        <v>14300.1</v>
      </c>
      <c r="B32" s="30" t="s">
        <v>400</v>
      </c>
      <c r="C32" s="57">
        <v>1214399.5900000001</v>
      </c>
      <c r="D32" s="57">
        <v>-359828</v>
      </c>
      <c r="E32" s="57">
        <v>-359828</v>
      </c>
      <c r="F32" s="57">
        <v>-359828</v>
      </c>
      <c r="G32" s="57">
        <v>-359394</v>
      </c>
      <c r="H32" s="57">
        <v>-339320</v>
      </c>
      <c r="I32" s="57">
        <v>0</v>
      </c>
      <c r="J32" s="46">
        <f t="shared" si="0"/>
        <v>-1778198</v>
      </c>
      <c r="K32" s="57"/>
      <c r="L32" s="57"/>
      <c r="M32" s="57"/>
      <c r="N32" s="57"/>
      <c r="O32" s="57"/>
      <c r="P32" s="57"/>
      <c r="Q32" s="57"/>
      <c r="R32" s="31"/>
      <c r="S32" s="117"/>
      <c r="T32" s="117"/>
      <c r="U32" s="117"/>
      <c r="V32" s="117"/>
    </row>
    <row r="33" spans="1:22" ht="15.75" customHeight="1">
      <c r="A33" s="32">
        <v>18400</v>
      </c>
      <c r="B33" s="30" t="s">
        <v>401</v>
      </c>
      <c r="C33" s="57">
        <v>6222463.8600000003</v>
      </c>
      <c r="D33" s="57">
        <v>-14637677</v>
      </c>
      <c r="E33" s="57">
        <v>-14637677</v>
      </c>
      <c r="F33" s="57">
        <v>-14637677</v>
      </c>
      <c r="G33" s="57">
        <v>-14622920</v>
      </c>
      <c r="H33" s="57">
        <v>-5167512</v>
      </c>
      <c r="I33" s="57">
        <v>0</v>
      </c>
      <c r="J33" s="46">
        <f t="shared" si="0"/>
        <v>-63703463</v>
      </c>
      <c r="K33" s="57"/>
      <c r="L33" s="57"/>
      <c r="M33" s="57"/>
      <c r="N33" s="57"/>
      <c r="O33" s="57"/>
      <c r="P33" s="57"/>
      <c r="Q33" s="57"/>
      <c r="R33" s="31"/>
      <c r="S33" s="117"/>
      <c r="T33" s="117"/>
      <c r="U33" s="117"/>
      <c r="V33" s="117"/>
    </row>
    <row r="34" spans="1:22" ht="15.75" customHeight="1">
      <c r="A34" s="32">
        <v>18600</v>
      </c>
      <c r="B34" s="30" t="s">
        <v>402</v>
      </c>
      <c r="C34" s="57">
        <v>0</v>
      </c>
      <c r="D34" s="57">
        <v>-88894</v>
      </c>
      <c r="E34" s="57">
        <v>-88894</v>
      </c>
      <c r="F34" s="57">
        <v>-88894</v>
      </c>
      <c r="G34" s="57">
        <v>-88853</v>
      </c>
      <c r="H34" s="57">
        <v>-21212</v>
      </c>
      <c r="I34" s="57">
        <v>0</v>
      </c>
      <c r="J34" s="46">
        <f t="shared" si="0"/>
        <v>-376747</v>
      </c>
      <c r="K34" s="57"/>
      <c r="L34" s="57"/>
      <c r="M34" s="57"/>
      <c r="N34" s="57"/>
      <c r="O34" s="57"/>
      <c r="P34" s="57"/>
      <c r="Q34" s="57"/>
      <c r="R34" s="31"/>
      <c r="S34" s="117"/>
      <c r="T34" s="117"/>
      <c r="U34" s="117"/>
      <c r="V34" s="117"/>
    </row>
    <row r="35" spans="1:22" ht="15.75" customHeight="1">
      <c r="A35" s="32">
        <v>18690</v>
      </c>
      <c r="B35" s="30" t="s">
        <v>403</v>
      </c>
      <c r="C35" s="57">
        <v>0</v>
      </c>
      <c r="D35" s="57">
        <v>-29536</v>
      </c>
      <c r="E35" s="57">
        <v>-29536</v>
      </c>
      <c r="F35" s="57">
        <v>-29536</v>
      </c>
      <c r="G35" s="57">
        <v>-29536</v>
      </c>
      <c r="H35" s="57">
        <v>0</v>
      </c>
      <c r="I35" s="57">
        <v>0</v>
      </c>
      <c r="J35" s="46">
        <f t="shared" si="0"/>
        <v>-118144</v>
      </c>
      <c r="K35" s="57"/>
      <c r="L35" s="57"/>
      <c r="M35" s="57"/>
      <c r="N35" s="57"/>
      <c r="O35" s="57"/>
      <c r="P35" s="57"/>
      <c r="Q35" s="57"/>
      <c r="R35" s="31"/>
      <c r="S35" s="117"/>
      <c r="T35" s="117"/>
      <c r="U35" s="117"/>
      <c r="V35" s="117"/>
    </row>
    <row r="36" spans="1:22" ht="15.75" customHeight="1">
      <c r="A36" s="32">
        <v>18740</v>
      </c>
      <c r="B36" s="30" t="s">
        <v>404</v>
      </c>
      <c r="C36" s="57">
        <v>24364.149999999998</v>
      </c>
      <c r="D36" s="57">
        <v>-16574</v>
      </c>
      <c r="E36" s="57">
        <v>-16574</v>
      </c>
      <c r="F36" s="57">
        <v>-16574</v>
      </c>
      <c r="G36" s="57">
        <v>-16554</v>
      </c>
      <c r="H36" s="57">
        <v>-7553</v>
      </c>
      <c r="I36" s="57">
        <v>0</v>
      </c>
      <c r="J36" s="46">
        <f t="shared" si="0"/>
        <v>-73829</v>
      </c>
      <c r="K36" s="57"/>
      <c r="L36" s="57"/>
      <c r="M36" s="57"/>
      <c r="N36" s="57"/>
      <c r="O36" s="57"/>
      <c r="P36" s="57"/>
      <c r="Q36" s="57"/>
      <c r="R36" s="31"/>
      <c r="S36" s="117"/>
      <c r="T36" s="117"/>
      <c r="U36" s="117"/>
      <c r="V36" s="117"/>
    </row>
    <row r="37" spans="1:22" ht="15.75" customHeight="1">
      <c r="A37" s="32">
        <v>18780</v>
      </c>
      <c r="B37" s="30" t="s">
        <v>405</v>
      </c>
      <c r="C37" s="57">
        <v>204762.26</v>
      </c>
      <c r="D37" s="57">
        <v>-16829</v>
      </c>
      <c r="E37" s="57">
        <v>-16829</v>
      </c>
      <c r="F37" s="57">
        <v>-16829</v>
      </c>
      <c r="G37" s="57">
        <v>-16776</v>
      </c>
      <c r="H37" s="57">
        <v>22823</v>
      </c>
      <c r="I37" s="57">
        <v>0</v>
      </c>
      <c r="J37" s="46">
        <f t="shared" si="0"/>
        <v>-44440</v>
      </c>
      <c r="K37" s="57"/>
      <c r="L37" s="57"/>
      <c r="M37" s="57"/>
      <c r="N37" s="57"/>
      <c r="O37" s="57"/>
      <c r="P37" s="57"/>
      <c r="Q37" s="57"/>
      <c r="R37" s="31"/>
      <c r="S37" s="117"/>
      <c r="T37" s="117"/>
      <c r="U37" s="117"/>
      <c r="V37" s="117"/>
    </row>
    <row r="38" spans="1:22" ht="15.75" customHeight="1">
      <c r="A38" s="32">
        <v>19005</v>
      </c>
      <c r="B38" s="30" t="s">
        <v>406</v>
      </c>
      <c r="C38" s="57">
        <v>1586665.96</v>
      </c>
      <c r="D38" s="57">
        <v>-1909114</v>
      </c>
      <c r="E38" s="57">
        <v>-1909114</v>
      </c>
      <c r="F38" s="57">
        <v>-1909114</v>
      </c>
      <c r="G38" s="57">
        <v>-1907030</v>
      </c>
      <c r="H38" s="57">
        <v>-550099</v>
      </c>
      <c r="I38" s="57">
        <v>0</v>
      </c>
      <c r="J38" s="46">
        <f t="shared" si="0"/>
        <v>-8184471</v>
      </c>
      <c r="K38" s="57"/>
      <c r="L38" s="57"/>
      <c r="M38" s="57"/>
      <c r="N38" s="57"/>
      <c r="O38" s="57"/>
      <c r="P38" s="57"/>
      <c r="Q38" s="57"/>
      <c r="R38" s="31"/>
      <c r="S38" s="117"/>
      <c r="T38" s="117"/>
      <c r="U38" s="117"/>
      <c r="V38" s="117"/>
    </row>
    <row r="39" spans="1:22" ht="15.75" customHeight="1">
      <c r="A39" s="32">
        <v>19100</v>
      </c>
      <c r="B39" s="30" t="s">
        <v>407</v>
      </c>
      <c r="C39" s="57">
        <v>123147282.69</v>
      </c>
      <c r="D39" s="57">
        <v>-172236333</v>
      </c>
      <c r="E39" s="57">
        <v>-172236333</v>
      </c>
      <c r="F39" s="57">
        <v>-172236333</v>
      </c>
      <c r="G39" s="57">
        <v>-172050131</v>
      </c>
      <c r="H39" s="57">
        <v>-61378725</v>
      </c>
      <c r="I39" s="57">
        <v>0</v>
      </c>
      <c r="J39" s="46">
        <f t="shared" si="0"/>
        <v>-750137855</v>
      </c>
      <c r="K39" s="57"/>
      <c r="L39" s="57"/>
      <c r="M39" s="57"/>
      <c r="N39" s="57"/>
      <c r="O39" s="57"/>
      <c r="P39" s="57"/>
      <c r="Q39" s="57"/>
      <c r="R39" s="31"/>
      <c r="S39" s="117"/>
      <c r="T39" s="117"/>
      <c r="U39" s="117"/>
      <c r="V39" s="117"/>
    </row>
    <row r="40" spans="1:22" ht="15.75" customHeight="1">
      <c r="A40" s="32">
        <v>20100</v>
      </c>
      <c r="B40" s="30" t="s">
        <v>408</v>
      </c>
      <c r="C40" s="57">
        <v>15813105.210000001</v>
      </c>
      <c r="D40" s="57">
        <v>-38372146</v>
      </c>
      <c r="E40" s="57">
        <v>-38372146</v>
      </c>
      <c r="F40" s="57">
        <v>-38372146</v>
      </c>
      <c r="G40" s="57">
        <v>-38341455</v>
      </c>
      <c r="H40" s="57">
        <v>-7286654</v>
      </c>
      <c r="I40" s="57">
        <v>0</v>
      </c>
      <c r="J40" s="46">
        <f t="shared" si="0"/>
        <v>-160744547</v>
      </c>
      <c r="K40" s="57"/>
      <c r="L40" s="57"/>
      <c r="M40" s="57"/>
      <c r="N40" s="57"/>
      <c r="O40" s="57"/>
      <c r="P40" s="57"/>
      <c r="Q40" s="57"/>
      <c r="R40" s="31"/>
      <c r="S40" s="117"/>
      <c r="T40" s="117"/>
      <c r="U40" s="117"/>
      <c r="V40" s="117"/>
    </row>
    <row r="41" spans="1:22" ht="15.75" customHeight="1">
      <c r="A41" s="32">
        <v>20200</v>
      </c>
      <c r="B41" s="30" t="s">
        <v>409</v>
      </c>
      <c r="C41" s="57">
        <v>3863304.6400000006</v>
      </c>
      <c r="D41" s="57">
        <v>-4304324</v>
      </c>
      <c r="E41" s="57">
        <v>-4304324</v>
      </c>
      <c r="F41" s="57">
        <v>-4304324</v>
      </c>
      <c r="G41" s="57">
        <v>-4299881</v>
      </c>
      <c r="H41" s="57">
        <v>-740073</v>
      </c>
      <c r="I41" s="57">
        <v>0</v>
      </c>
      <c r="J41" s="46">
        <f t="shared" si="0"/>
        <v>-17952926</v>
      </c>
      <c r="K41" s="57"/>
      <c r="L41" s="57"/>
      <c r="M41" s="57"/>
      <c r="N41" s="57"/>
      <c r="O41" s="57"/>
      <c r="P41" s="57"/>
      <c r="Q41" s="57"/>
      <c r="R41" s="31"/>
      <c r="S41" s="117"/>
      <c r="T41" s="117"/>
      <c r="U41" s="117"/>
      <c r="V41" s="117"/>
    </row>
    <row r="42" spans="1:22" ht="15.75" customHeight="1">
      <c r="A42" s="32">
        <v>20300</v>
      </c>
      <c r="B42" s="30" t="s">
        <v>410</v>
      </c>
      <c r="C42" s="57">
        <v>53747255.120000005</v>
      </c>
      <c r="D42" s="57">
        <v>-93571947</v>
      </c>
      <c r="E42" s="57">
        <v>-93571947</v>
      </c>
      <c r="F42" s="57">
        <v>-93571947</v>
      </c>
      <c r="G42" s="57">
        <v>-93498107</v>
      </c>
      <c r="H42" s="57">
        <v>-14390930</v>
      </c>
      <c r="I42" s="57">
        <v>0</v>
      </c>
      <c r="J42" s="46">
        <f t="shared" si="0"/>
        <v>-388604878</v>
      </c>
      <c r="K42" s="57"/>
      <c r="L42" s="57"/>
      <c r="M42" s="57"/>
      <c r="N42" s="57"/>
      <c r="O42" s="57"/>
      <c r="P42" s="57"/>
      <c r="Q42" s="57"/>
      <c r="R42" s="31"/>
      <c r="S42" s="117"/>
      <c r="T42" s="117"/>
      <c r="U42" s="117"/>
      <c r="V42" s="117"/>
    </row>
    <row r="43" spans="1:22" ht="15.75" customHeight="1">
      <c r="A43" s="32">
        <v>20400</v>
      </c>
      <c r="B43" s="30" t="s">
        <v>411</v>
      </c>
      <c r="C43" s="57">
        <v>1119369.5</v>
      </c>
      <c r="D43" s="57">
        <v>-4732901</v>
      </c>
      <c r="E43" s="57">
        <v>-4732901</v>
      </c>
      <c r="F43" s="57">
        <v>-4732901</v>
      </c>
      <c r="G43" s="57">
        <v>-4729465</v>
      </c>
      <c r="H43" s="57">
        <v>-946045</v>
      </c>
      <c r="I43" s="57">
        <v>0</v>
      </c>
      <c r="J43" s="46">
        <f t="shared" si="0"/>
        <v>-19874213</v>
      </c>
      <c r="K43" s="57"/>
      <c r="L43" s="57"/>
      <c r="M43" s="57"/>
      <c r="N43" s="57"/>
      <c r="O43" s="57"/>
      <c r="P43" s="57"/>
      <c r="Q43" s="57"/>
      <c r="R43" s="31"/>
      <c r="S43" s="117"/>
      <c r="T43" s="117"/>
      <c r="U43" s="117"/>
      <c r="V43" s="117"/>
    </row>
    <row r="44" spans="1:22" ht="15.75" customHeight="1">
      <c r="A44" s="32">
        <v>20600</v>
      </c>
      <c r="B44" s="30" t="s">
        <v>412</v>
      </c>
      <c r="C44" s="57">
        <v>9713294.9000000004</v>
      </c>
      <c r="D44" s="57">
        <v>-9198694</v>
      </c>
      <c r="E44" s="57">
        <v>-9198694</v>
      </c>
      <c r="F44" s="57">
        <v>-9198694</v>
      </c>
      <c r="G44" s="57">
        <v>-9190012</v>
      </c>
      <c r="H44" s="57">
        <v>-1013485</v>
      </c>
      <c r="I44" s="57">
        <v>0</v>
      </c>
      <c r="J44" s="46">
        <f t="shared" si="0"/>
        <v>-37799579</v>
      </c>
      <c r="K44" s="57"/>
      <c r="L44" s="57"/>
      <c r="M44" s="57"/>
      <c r="N44" s="57"/>
      <c r="O44" s="57"/>
      <c r="P44" s="57"/>
      <c r="Q44" s="57"/>
      <c r="R44" s="31"/>
      <c r="S44" s="117"/>
      <c r="T44" s="117"/>
      <c r="U44" s="117"/>
      <c r="V44" s="117"/>
    </row>
    <row r="45" spans="1:22" ht="15.75" customHeight="1">
      <c r="A45" s="32">
        <v>20700</v>
      </c>
      <c r="B45" s="30" t="s">
        <v>413</v>
      </c>
      <c r="C45" s="57">
        <v>12737745.4</v>
      </c>
      <c r="D45" s="57">
        <v>-22105397</v>
      </c>
      <c r="E45" s="57">
        <v>-22105397</v>
      </c>
      <c r="F45" s="57">
        <v>-22105396</v>
      </c>
      <c r="G45" s="57">
        <v>-22087770</v>
      </c>
      <c r="H45" s="57">
        <v>-3453608</v>
      </c>
      <c r="I45" s="57">
        <v>0</v>
      </c>
      <c r="J45" s="46">
        <f t="shared" si="0"/>
        <v>-91857568</v>
      </c>
      <c r="K45" s="57"/>
      <c r="L45" s="57"/>
      <c r="M45" s="57"/>
      <c r="N45" s="57"/>
      <c r="O45" s="57"/>
      <c r="P45" s="57"/>
      <c r="Q45" s="57"/>
      <c r="R45" s="31"/>
      <c r="S45" s="117"/>
      <c r="T45" s="117"/>
      <c r="U45" s="117"/>
      <c r="V45" s="117"/>
    </row>
    <row r="46" spans="1:22" ht="15.75" customHeight="1">
      <c r="A46" s="32">
        <v>20800</v>
      </c>
      <c r="B46" s="30" t="s">
        <v>414</v>
      </c>
      <c r="C46" s="57">
        <v>4458985.0299999993</v>
      </c>
      <c r="D46" s="57">
        <v>-17819641</v>
      </c>
      <c r="E46" s="57">
        <v>-17819641</v>
      </c>
      <c r="F46" s="57">
        <v>-17819641</v>
      </c>
      <c r="G46" s="57">
        <v>-17805964</v>
      </c>
      <c r="H46" s="57">
        <v>-3764588</v>
      </c>
      <c r="I46" s="57">
        <v>0</v>
      </c>
      <c r="J46" s="46">
        <f t="shared" si="0"/>
        <v>-75029475</v>
      </c>
      <c r="K46" s="57"/>
      <c r="L46" s="57"/>
      <c r="M46" s="57"/>
      <c r="N46" s="57"/>
      <c r="O46" s="57"/>
      <c r="P46" s="57"/>
      <c r="Q46" s="57"/>
      <c r="R46" s="31"/>
      <c r="S46" s="117"/>
      <c r="T46" s="117"/>
      <c r="U46" s="117"/>
      <c r="V46" s="117"/>
    </row>
    <row r="47" spans="1:22" ht="15.75" customHeight="1">
      <c r="A47" s="32">
        <v>20900</v>
      </c>
      <c r="B47" s="30" t="s">
        <v>415</v>
      </c>
      <c r="C47" s="57">
        <v>20618969.920000002</v>
      </c>
      <c r="D47" s="57">
        <v>-35762947</v>
      </c>
      <c r="E47" s="57">
        <v>-35762947</v>
      </c>
      <c r="F47" s="57">
        <v>-35762947</v>
      </c>
      <c r="G47" s="57">
        <v>-35734048</v>
      </c>
      <c r="H47" s="57">
        <v>-5715352</v>
      </c>
      <c r="I47" s="57">
        <v>0</v>
      </c>
      <c r="J47" s="46">
        <f t="shared" si="0"/>
        <v>-148738241</v>
      </c>
      <c r="K47" s="57"/>
      <c r="L47" s="57"/>
      <c r="M47" s="57"/>
      <c r="N47" s="57"/>
      <c r="O47" s="57"/>
      <c r="P47" s="57"/>
      <c r="Q47" s="57"/>
      <c r="R47" s="31"/>
      <c r="S47" s="117"/>
      <c r="T47" s="117"/>
      <c r="U47" s="117"/>
      <c r="V47" s="117"/>
    </row>
    <row r="48" spans="1:22" ht="15.75" customHeight="1">
      <c r="A48" s="32">
        <v>21200</v>
      </c>
      <c r="B48" s="30" t="s">
        <v>416</v>
      </c>
      <c r="C48" s="57">
        <v>5517769.6899999995</v>
      </c>
      <c r="D48" s="57">
        <v>-12208243</v>
      </c>
      <c r="E48" s="57">
        <v>-12208243</v>
      </c>
      <c r="F48" s="57">
        <v>-12208243</v>
      </c>
      <c r="G48" s="57">
        <v>-12199101</v>
      </c>
      <c r="H48" s="57">
        <v>-2009062</v>
      </c>
      <c r="I48" s="57">
        <v>0</v>
      </c>
      <c r="J48" s="46">
        <f t="shared" si="0"/>
        <v>-50832892</v>
      </c>
      <c r="K48" s="57"/>
      <c r="L48" s="57"/>
      <c r="M48" s="57"/>
      <c r="N48" s="57"/>
      <c r="O48" s="57"/>
      <c r="P48" s="57"/>
      <c r="Q48" s="57"/>
      <c r="R48" s="31"/>
      <c r="S48" s="117"/>
      <c r="T48" s="117"/>
      <c r="U48" s="117"/>
      <c r="V48" s="117"/>
    </row>
    <row r="49" spans="1:22" ht="15.75" customHeight="1">
      <c r="A49" s="32">
        <v>21300</v>
      </c>
      <c r="B49" s="30" t="s">
        <v>417</v>
      </c>
      <c r="C49" s="57">
        <v>108513654.75</v>
      </c>
      <c r="D49" s="57">
        <v>-136503937</v>
      </c>
      <c r="E49" s="57">
        <v>-136503937</v>
      </c>
      <c r="F49" s="57">
        <v>-136503937</v>
      </c>
      <c r="G49" s="57">
        <v>-136387035</v>
      </c>
      <c r="H49" s="57">
        <v>-18098930</v>
      </c>
      <c r="I49" s="57">
        <v>0</v>
      </c>
      <c r="J49" s="46">
        <f t="shared" si="0"/>
        <v>-563997776</v>
      </c>
      <c r="K49" s="57"/>
      <c r="L49" s="57"/>
      <c r="M49" s="57"/>
      <c r="N49" s="57"/>
      <c r="O49" s="57"/>
      <c r="P49" s="57"/>
      <c r="Q49" s="57"/>
      <c r="R49" s="31"/>
      <c r="S49" s="117"/>
      <c r="T49" s="117"/>
      <c r="U49" s="117"/>
      <c r="V49" s="117"/>
    </row>
    <row r="50" spans="1:22" ht="15.75" customHeight="1">
      <c r="A50" s="32">
        <v>21520</v>
      </c>
      <c r="B50" s="30" t="s">
        <v>41</v>
      </c>
      <c r="C50" s="57">
        <v>148642645.38999999</v>
      </c>
      <c r="D50" s="57">
        <v>-258071138</v>
      </c>
      <c r="E50" s="57">
        <v>-258071138</v>
      </c>
      <c r="F50" s="57">
        <v>-258071138</v>
      </c>
      <c r="G50" s="57">
        <v>-257865098</v>
      </c>
      <c r="H50" s="57">
        <v>-40422059</v>
      </c>
      <c r="I50" s="57">
        <v>0</v>
      </c>
      <c r="J50" s="46">
        <f t="shared" si="0"/>
        <v>-1072500571</v>
      </c>
      <c r="K50" s="57"/>
      <c r="L50" s="57"/>
      <c r="M50" s="57"/>
      <c r="N50" s="57"/>
      <c r="O50" s="57"/>
      <c r="P50" s="57"/>
      <c r="Q50" s="57"/>
      <c r="R50" s="31"/>
      <c r="S50" s="117"/>
      <c r="T50" s="117"/>
      <c r="U50" s="117"/>
      <c r="V50" s="117"/>
    </row>
    <row r="51" spans="1:22" ht="15.75" customHeight="1">
      <c r="A51" s="32">
        <v>21525</v>
      </c>
      <c r="B51" s="30" t="s">
        <v>418</v>
      </c>
      <c r="C51" s="57">
        <v>0</v>
      </c>
      <c r="D51" s="57">
        <v>-6496207</v>
      </c>
      <c r="E51" s="57">
        <v>-6496207</v>
      </c>
      <c r="F51" s="57">
        <v>-6496207</v>
      </c>
      <c r="G51" s="57">
        <v>-6491404</v>
      </c>
      <c r="H51" s="57">
        <v>-2305523</v>
      </c>
      <c r="I51" s="57">
        <v>0</v>
      </c>
      <c r="J51" s="46">
        <f t="shared" si="0"/>
        <v>-28285548</v>
      </c>
      <c r="K51" s="57"/>
      <c r="L51" s="57"/>
      <c r="M51" s="57"/>
      <c r="N51" s="57"/>
      <c r="O51" s="57"/>
      <c r="P51" s="57"/>
      <c r="Q51" s="57"/>
      <c r="R51" s="31"/>
      <c r="S51" s="117"/>
      <c r="T51" s="117"/>
      <c r="U51" s="117"/>
      <c r="V51" s="117"/>
    </row>
    <row r="52" spans="1:22" ht="15.75" customHeight="1">
      <c r="A52" s="32">
        <v>21525.1</v>
      </c>
      <c r="B52" s="30" t="s">
        <v>419</v>
      </c>
      <c r="C52" s="57">
        <v>2044017</v>
      </c>
      <c r="D52" s="57">
        <v>-70711</v>
      </c>
      <c r="E52" s="57">
        <v>-70711</v>
      </c>
      <c r="F52" s="57">
        <v>-70711</v>
      </c>
      <c r="G52" s="57">
        <v>-70241</v>
      </c>
      <c r="H52" s="57">
        <v>123338</v>
      </c>
      <c r="I52" s="57">
        <v>0</v>
      </c>
      <c r="J52" s="46">
        <f t="shared" si="0"/>
        <v>-159036</v>
      </c>
      <c r="K52" s="57"/>
      <c r="L52" s="57"/>
      <c r="M52" s="57"/>
      <c r="N52" s="57"/>
      <c r="O52" s="57"/>
      <c r="P52" s="57"/>
      <c r="Q52" s="57"/>
      <c r="R52" s="31"/>
      <c r="S52" s="117"/>
      <c r="T52" s="117"/>
      <c r="U52" s="117"/>
      <c r="V52" s="117"/>
    </row>
    <row r="53" spans="1:22" ht="15.75" customHeight="1">
      <c r="A53" s="32">
        <v>21550</v>
      </c>
      <c r="B53" s="30" t="s">
        <v>420</v>
      </c>
      <c r="C53" s="57">
        <v>9328150.2100000009</v>
      </c>
      <c r="D53" s="57">
        <v>-131037610</v>
      </c>
      <c r="E53" s="57">
        <v>-131037610</v>
      </c>
      <c r="F53" s="57">
        <v>-131037610</v>
      </c>
      <c r="G53" s="57">
        <v>-130919118</v>
      </c>
      <c r="H53" s="57">
        <v>-38477430</v>
      </c>
      <c r="I53" s="57">
        <v>0</v>
      </c>
      <c r="J53" s="46">
        <f t="shared" si="0"/>
        <v>-562509378</v>
      </c>
      <c r="K53" s="57"/>
      <c r="L53" s="57"/>
      <c r="M53" s="57"/>
      <c r="N53" s="57"/>
      <c r="O53" s="57"/>
      <c r="P53" s="57"/>
      <c r="Q53" s="57"/>
      <c r="R53" s="31"/>
      <c r="S53" s="117"/>
      <c r="T53" s="117"/>
      <c r="U53" s="117"/>
      <c r="V53" s="117"/>
    </row>
    <row r="54" spans="1:22" ht="15.75" customHeight="1">
      <c r="A54" s="32">
        <v>21570</v>
      </c>
      <c r="B54" s="30" t="s">
        <v>421</v>
      </c>
      <c r="C54" s="57">
        <v>208267.85</v>
      </c>
      <c r="D54" s="57">
        <v>-492382</v>
      </c>
      <c r="E54" s="57">
        <v>-492382</v>
      </c>
      <c r="F54" s="57">
        <v>-492382</v>
      </c>
      <c r="G54" s="57">
        <v>-491888</v>
      </c>
      <c r="H54" s="57">
        <v>-175119</v>
      </c>
      <c r="I54" s="57">
        <v>0</v>
      </c>
      <c r="J54" s="46">
        <f t="shared" si="0"/>
        <v>-2144153</v>
      </c>
      <c r="K54" s="57"/>
      <c r="L54" s="57"/>
      <c r="M54" s="57"/>
      <c r="N54" s="57"/>
      <c r="O54" s="57"/>
      <c r="P54" s="57"/>
      <c r="Q54" s="57"/>
      <c r="R54" s="31"/>
      <c r="S54" s="117"/>
      <c r="T54" s="117"/>
      <c r="U54" s="117"/>
      <c r="V54" s="117"/>
    </row>
    <row r="55" spans="1:22" ht="15.75" customHeight="1">
      <c r="A55" s="32">
        <v>21800</v>
      </c>
      <c r="B55" s="30" t="s">
        <v>422</v>
      </c>
      <c r="C55" s="57">
        <v>15239769.789999999</v>
      </c>
      <c r="D55" s="57">
        <v>-20274181</v>
      </c>
      <c r="E55" s="57">
        <v>-20274181</v>
      </c>
      <c r="F55" s="57">
        <v>-20274181</v>
      </c>
      <c r="G55" s="57">
        <v>-20257070</v>
      </c>
      <c r="H55" s="57">
        <v>-2777893</v>
      </c>
      <c r="I55" s="57">
        <v>0</v>
      </c>
      <c r="J55" s="46">
        <f t="shared" si="0"/>
        <v>-83857506</v>
      </c>
      <c r="K55" s="57"/>
      <c r="L55" s="57"/>
      <c r="M55" s="57"/>
      <c r="N55" s="57"/>
      <c r="O55" s="57"/>
      <c r="P55" s="57"/>
      <c r="Q55" s="57"/>
      <c r="R55" s="31"/>
      <c r="S55" s="117"/>
      <c r="T55" s="117"/>
      <c r="U55" s="117"/>
      <c r="V55" s="117"/>
    </row>
    <row r="56" spans="1:22" ht="15.75" customHeight="1">
      <c r="A56" s="32">
        <v>21900</v>
      </c>
      <c r="B56" s="30" t="s">
        <v>423</v>
      </c>
      <c r="C56" s="57">
        <v>4094130.01</v>
      </c>
      <c r="D56" s="57">
        <v>-12008763</v>
      </c>
      <c r="E56" s="57">
        <v>-12008763</v>
      </c>
      <c r="F56" s="57">
        <v>-12008763</v>
      </c>
      <c r="G56" s="57">
        <v>-11999212</v>
      </c>
      <c r="H56" s="57">
        <v>-2433076</v>
      </c>
      <c r="I56" s="57">
        <v>0</v>
      </c>
      <c r="J56" s="46">
        <f t="shared" si="0"/>
        <v>-50458577</v>
      </c>
      <c r="K56" s="57"/>
      <c r="L56" s="57"/>
      <c r="M56" s="57"/>
      <c r="N56" s="57"/>
      <c r="O56" s="57"/>
      <c r="P56" s="57"/>
      <c r="Q56" s="57"/>
      <c r="R56" s="31"/>
      <c r="S56" s="117"/>
      <c r="T56" s="117"/>
      <c r="U56" s="117"/>
      <c r="V56" s="117"/>
    </row>
    <row r="57" spans="1:22" ht="15.75" customHeight="1">
      <c r="A57" s="32">
        <v>22000</v>
      </c>
      <c r="B57" s="30" t="s">
        <v>424</v>
      </c>
      <c r="C57" s="57">
        <v>0</v>
      </c>
      <c r="D57" s="57">
        <v>-11501165</v>
      </c>
      <c r="E57" s="57">
        <v>-11501165</v>
      </c>
      <c r="F57" s="57">
        <v>-11501165</v>
      </c>
      <c r="G57" s="57">
        <v>-11491608</v>
      </c>
      <c r="H57" s="57">
        <v>-3996942</v>
      </c>
      <c r="I57" s="57">
        <v>0</v>
      </c>
      <c r="J57" s="46">
        <f t="shared" si="0"/>
        <v>-49992045</v>
      </c>
      <c r="K57" s="57"/>
      <c r="L57" s="57"/>
      <c r="M57" s="57"/>
      <c r="N57" s="57"/>
      <c r="O57" s="57"/>
      <c r="P57" s="57"/>
      <c r="Q57" s="57"/>
      <c r="R57" s="31"/>
      <c r="S57" s="117"/>
      <c r="T57" s="117"/>
      <c r="U57" s="117"/>
      <c r="V57" s="117"/>
    </row>
    <row r="58" spans="1:22" ht="15.75" customHeight="1">
      <c r="A58" s="32">
        <v>23000</v>
      </c>
      <c r="B58" s="30" t="s">
        <v>425</v>
      </c>
      <c r="C58" s="57">
        <v>5169434.6899999995</v>
      </c>
      <c r="D58" s="57">
        <v>-8533052</v>
      </c>
      <c r="E58" s="57">
        <v>-8533052</v>
      </c>
      <c r="F58" s="57">
        <v>-8533052</v>
      </c>
      <c r="G58" s="57">
        <v>-8525383</v>
      </c>
      <c r="H58" s="57">
        <v>-1577080</v>
      </c>
      <c r="I58" s="57">
        <v>0</v>
      </c>
      <c r="J58" s="46">
        <f t="shared" si="0"/>
        <v>-35701619</v>
      </c>
      <c r="K58" s="57"/>
      <c r="L58" s="57"/>
      <c r="M58" s="57"/>
      <c r="N58" s="57"/>
      <c r="O58" s="57"/>
      <c r="P58" s="57"/>
      <c r="Q58" s="57"/>
      <c r="R58" s="31"/>
      <c r="S58" s="117"/>
      <c r="T58" s="117"/>
      <c r="U58" s="117"/>
      <c r="V58" s="117"/>
    </row>
    <row r="59" spans="1:22" ht="15.75" customHeight="1">
      <c r="A59" s="32">
        <v>23100</v>
      </c>
      <c r="B59" s="30" t="s">
        <v>426</v>
      </c>
      <c r="C59" s="57">
        <v>32233244.549999997</v>
      </c>
      <c r="D59" s="57">
        <v>-49272189</v>
      </c>
      <c r="E59" s="57">
        <v>-49272189</v>
      </c>
      <c r="F59" s="57">
        <v>-49272189</v>
      </c>
      <c r="G59" s="57">
        <v>-49227647</v>
      </c>
      <c r="H59" s="57">
        <v>-8718637</v>
      </c>
      <c r="I59" s="57">
        <v>0</v>
      </c>
      <c r="J59" s="46">
        <f t="shared" si="0"/>
        <v>-205762851</v>
      </c>
      <c r="K59" s="57"/>
      <c r="L59" s="57"/>
      <c r="M59" s="57"/>
      <c r="N59" s="57"/>
      <c r="O59" s="57"/>
      <c r="P59" s="57"/>
      <c r="Q59" s="57"/>
      <c r="R59" s="31"/>
      <c r="S59" s="117"/>
      <c r="T59" s="117"/>
      <c r="U59" s="117"/>
      <c r="V59" s="117"/>
    </row>
    <row r="60" spans="1:22" ht="15.75" customHeight="1">
      <c r="A60" s="32">
        <v>23200</v>
      </c>
      <c r="B60" s="30" t="s">
        <v>427</v>
      </c>
      <c r="C60" s="57">
        <v>15727220.119999997</v>
      </c>
      <c r="D60" s="57">
        <v>-27103986</v>
      </c>
      <c r="E60" s="57">
        <v>-27103986</v>
      </c>
      <c r="F60" s="57">
        <v>-27103986</v>
      </c>
      <c r="G60" s="57">
        <v>-27081323</v>
      </c>
      <c r="H60" s="57">
        <v>-4570705</v>
      </c>
      <c r="I60" s="57">
        <v>0</v>
      </c>
      <c r="J60" s="46">
        <f t="shared" si="0"/>
        <v>-112963986</v>
      </c>
      <c r="K60" s="57"/>
      <c r="L60" s="57"/>
      <c r="M60" s="57"/>
      <c r="N60" s="57"/>
      <c r="O60" s="57"/>
      <c r="P60" s="57"/>
      <c r="Q60" s="57"/>
      <c r="R60" s="31"/>
      <c r="S60" s="117"/>
      <c r="T60" s="117"/>
      <c r="U60" s="117"/>
      <c r="V60" s="117"/>
    </row>
    <row r="61" spans="1:22" ht="15.75" customHeight="1">
      <c r="A61" s="32">
        <v>30000</v>
      </c>
      <c r="B61" s="30" t="s">
        <v>428</v>
      </c>
      <c r="C61" s="57">
        <v>801627.85</v>
      </c>
      <c r="D61" s="57">
        <v>-2975295</v>
      </c>
      <c r="E61" s="57">
        <v>-2975295</v>
      </c>
      <c r="F61" s="57">
        <v>-2975295</v>
      </c>
      <c r="G61" s="57">
        <v>-2972678</v>
      </c>
      <c r="H61" s="57">
        <v>-1220242</v>
      </c>
      <c r="I61" s="57">
        <v>0</v>
      </c>
      <c r="J61" s="46">
        <f t="shared" si="0"/>
        <v>-13118805</v>
      </c>
      <c r="K61" s="57"/>
      <c r="L61" s="57"/>
      <c r="M61" s="57"/>
      <c r="N61" s="57"/>
      <c r="O61" s="57"/>
      <c r="P61" s="57"/>
      <c r="Q61" s="57"/>
      <c r="R61" s="31"/>
      <c r="S61" s="117"/>
      <c r="T61" s="117"/>
      <c r="U61" s="117"/>
      <c r="V61" s="117"/>
    </row>
    <row r="62" spans="1:22" ht="15.75" customHeight="1">
      <c r="A62" s="32">
        <v>30100</v>
      </c>
      <c r="B62" s="30" t="s">
        <v>429</v>
      </c>
      <c r="C62" s="57">
        <v>3475336.2199999997</v>
      </c>
      <c r="D62" s="57">
        <v>-26583288</v>
      </c>
      <c r="E62" s="57">
        <v>-26583288</v>
      </c>
      <c r="F62" s="57">
        <v>-26583288</v>
      </c>
      <c r="G62" s="57">
        <v>-26560295</v>
      </c>
      <c r="H62" s="57">
        <v>-10272648</v>
      </c>
      <c r="I62" s="57">
        <v>0</v>
      </c>
      <c r="J62" s="46">
        <f t="shared" si="0"/>
        <v>-116582807</v>
      </c>
      <c r="K62" s="57"/>
      <c r="L62" s="57"/>
      <c r="M62" s="57"/>
      <c r="N62" s="57"/>
      <c r="O62" s="57"/>
      <c r="P62" s="57"/>
      <c r="Q62" s="57"/>
      <c r="R62" s="31"/>
      <c r="S62" s="117"/>
      <c r="T62" s="117"/>
      <c r="U62" s="117"/>
      <c r="V62" s="117"/>
    </row>
    <row r="63" spans="1:22" ht="15.75" customHeight="1">
      <c r="A63" s="32">
        <v>30102</v>
      </c>
      <c r="B63" s="30" t="s">
        <v>430</v>
      </c>
      <c r="C63" s="57">
        <v>105931.34999999999</v>
      </c>
      <c r="D63" s="57">
        <v>-468253</v>
      </c>
      <c r="E63" s="57">
        <v>-468253</v>
      </c>
      <c r="F63" s="57">
        <v>-468253</v>
      </c>
      <c r="G63" s="57">
        <v>-467800</v>
      </c>
      <c r="H63" s="57">
        <v>-141955</v>
      </c>
      <c r="I63" s="57">
        <v>0</v>
      </c>
      <c r="J63" s="46">
        <f t="shared" si="0"/>
        <v>-2014514</v>
      </c>
      <c r="K63" s="57"/>
      <c r="L63" s="57"/>
      <c r="M63" s="57"/>
      <c r="N63" s="57"/>
      <c r="O63" s="57"/>
      <c r="P63" s="57"/>
      <c r="Q63" s="57"/>
      <c r="R63" s="31"/>
      <c r="S63" s="117"/>
      <c r="T63" s="117"/>
      <c r="U63" s="117"/>
      <c r="V63" s="117"/>
    </row>
    <row r="64" spans="1:22" ht="15.75" customHeight="1">
      <c r="A64" s="32">
        <v>30103</v>
      </c>
      <c r="B64" s="30" t="s">
        <v>431</v>
      </c>
      <c r="C64" s="57">
        <v>907208.39000000013</v>
      </c>
      <c r="D64" s="57">
        <v>-463935</v>
      </c>
      <c r="E64" s="57">
        <v>-463935</v>
      </c>
      <c r="F64" s="57">
        <v>-463935</v>
      </c>
      <c r="G64" s="57">
        <v>-463361</v>
      </c>
      <c r="H64" s="57">
        <v>-261483</v>
      </c>
      <c r="I64" s="57">
        <v>0</v>
      </c>
      <c r="J64" s="46">
        <f t="shared" si="0"/>
        <v>-2116649</v>
      </c>
      <c r="K64" s="57"/>
      <c r="L64" s="57"/>
      <c r="M64" s="57"/>
      <c r="N64" s="57"/>
      <c r="O64" s="57"/>
      <c r="P64" s="57"/>
      <c r="Q64" s="57"/>
      <c r="R64" s="31"/>
      <c r="S64" s="117"/>
      <c r="T64" s="117"/>
      <c r="U64" s="117"/>
      <c r="V64" s="117"/>
    </row>
    <row r="65" spans="1:22" ht="15.75" customHeight="1">
      <c r="A65" s="32">
        <v>30104</v>
      </c>
      <c r="B65" s="30" t="s">
        <v>432</v>
      </c>
      <c r="C65" s="57">
        <v>487092.88999999996</v>
      </c>
      <c r="D65" s="57">
        <v>-291965</v>
      </c>
      <c r="E65" s="57">
        <v>-291965</v>
      </c>
      <c r="F65" s="57">
        <v>-291965</v>
      </c>
      <c r="G65" s="57">
        <v>-291593</v>
      </c>
      <c r="H65" s="57">
        <v>-93389</v>
      </c>
      <c r="I65" s="57">
        <v>0</v>
      </c>
      <c r="J65" s="46">
        <f t="shared" si="0"/>
        <v>-1260877</v>
      </c>
      <c r="K65" s="57"/>
      <c r="L65" s="57"/>
      <c r="M65" s="57"/>
      <c r="N65" s="57"/>
      <c r="O65" s="57"/>
      <c r="P65" s="57"/>
      <c r="Q65" s="57"/>
      <c r="R65" s="31"/>
      <c r="S65" s="117"/>
      <c r="T65" s="117"/>
      <c r="U65" s="117"/>
      <c r="V65" s="117"/>
    </row>
    <row r="66" spans="1:22">
      <c r="A66" s="32">
        <v>30105</v>
      </c>
      <c r="B66" s="30" t="s">
        <v>433</v>
      </c>
      <c r="C66" s="57">
        <v>2142567.66</v>
      </c>
      <c r="D66" s="57">
        <v>-2113653</v>
      </c>
      <c r="E66" s="57">
        <v>-2113653</v>
      </c>
      <c r="F66" s="57">
        <v>-2113653</v>
      </c>
      <c r="G66" s="57">
        <v>-2111293</v>
      </c>
      <c r="H66" s="57">
        <v>-473200</v>
      </c>
      <c r="I66" s="57">
        <v>0</v>
      </c>
      <c r="J66" s="46">
        <f t="shared" si="0"/>
        <v>-8925452</v>
      </c>
      <c r="K66" s="57"/>
      <c r="L66" s="57"/>
      <c r="M66" s="57"/>
      <c r="N66" s="57"/>
      <c r="O66" s="57"/>
      <c r="P66" s="57"/>
      <c r="Q66" s="57"/>
      <c r="R66" s="31"/>
      <c r="S66" s="117"/>
      <c r="T66" s="117"/>
      <c r="U66" s="117"/>
      <c r="V66" s="117"/>
    </row>
    <row r="67" spans="1:22">
      <c r="A67" s="32">
        <v>30200</v>
      </c>
      <c r="B67" s="30" t="s">
        <v>434</v>
      </c>
      <c r="C67" s="57">
        <v>2847124.05</v>
      </c>
      <c r="D67" s="57">
        <v>-5496396</v>
      </c>
      <c r="E67" s="57">
        <v>-5496396</v>
      </c>
      <c r="F67" s="57">
        <v>-5496396</v>
      </c>
      <c r="G67" s="57">
        <v>-5491092</v>
      </c>
      <c r="H67" s="57">
        <v>-2245014</v>
      </c>
      <c r="I67" s="57">
        <v>0</v>
      </c>
      <c r="J67" s="46">
        <f t="shared" si="0"/>
        <v>-24225294</v>
      </c>
      <c r="K67" s="57"/>
      <c r="L67" s="57"/>
      <c r="M67" s="57"/>
      <c r="N67" s="57"/>
      <c r="O67" s="57"/>
      <c r="P67" s="57"/>
      <c r="Q67" s="57"/>
      <c r="R67" s="31"/>
      <c r="S67" s="117"/>
      <c r="T67" s="117"/>
      <c r="U67" s="117"/>
      <c r="V67" s="117"/>
    </row>
    <row r="68" spans="1:22">
      <c r="A68" s="32">
        <v>30300</v>
      </c>
      <c r="B68" s="30" t="s">
        <v>435</v>
      </c>
      <c r="C68" s="57">
        <v>0</v>
      </c>
      <c r="D68" s="57">
        <v>-2058276</v>
      </c>
      <c r="E68" s="57">
        <v>-2058276</v>
      </c>
      <c r="F68" s="57">
        <v>-2058276</v>
      </c>
      <c r="G68" s="57">
        <v>-2056599</v>
      </c>
      <c r="H68" s="57">
        <v>-710544</v>
      </c>
      <c r="I68" s="57">
        <v>0</v>
      </c>
      <c r="J68" s="46">
        <f t="shared" si="0"/>
        <v>-8941971</v>
      </c>
      <c r="K68" s="57"/>
      <c r="L68" s="57"/>
      <c r="M68" s="57"/>
      <c r="N68" s="57"/>
      <c r="O68" s="57"/>
      <c r="P68" s="57"/>
      <c r="Q68" s="57"/>
      <c r="R68" s="31"/>
      <c r="S68" s="117"/>
      <c r="T68" s="117"/>
      <c r="U68" s="117"/>
      <c r="V68" s="117"/>
    </row>
    <row r="69" spans="1:22">
      <c r="A69" s="32">
        <v>30400</v>
      </c>
      <c r="B69" s="30" t="s">
        <v>436</v>
      </c>
      <c r="C69" s="57">
        <v>251787.58999999985</v>
      </c>
      <c r="D69" s="57">
        <v>-3685911</v>
      </c>
      <c r="E69" s="57">
        <v>-3685911</v>
      </c>
      <c r="F69" s="57">
        <v>-3685911</v>
      </c>
      <c r="G69" s="57">
        <v>-3682760</v>
      </c>
      <c r="H69" s="57">
        <v>-1394029</v>
      </c>
      <c r="I69" s="57">
        <v>0</v>
      </c>
      <c r="J69" s="46">
        <f t="shared" si="0"/>
        <v>-16134522</v>
      </c>
      <c r="K69" s="57"/>
      <c r="L69" s="57"/>
      <c r="M69" s="57"/>
      <c r="N69" s="57"/>
      <c r="O69" s="57"/>
      <c r="P69" s="57"/>
      <c r="Q69" s="57"/>
      <c r="R69" s="31"/>
      <c r="S69" s="117"/>
      <c r="T69" s="117"/>
      <c r="U69" s="117"/>
      <c r="V69" s="117"/>
    </row>
    <row r="70" spans="1:22">
      <c r="A70" s="32">
        <v>30405</v>
      </c>
      <c r="B70" s="30" t="s">
        <v>437</v>
      </c>
      <c r="C70" s="57">
        <v>0</v>
      </c>
      <c r="D70" s="57">
        <v>-2721815</v>
      </c>
      <c r="E70" s="57">
        <v>-2721815</v>
      </c>
      <c r="F70" s="57">
        <v>-2721815</v>
      </c>
      <c r="G70" s="57">
        <v>-2719745</v>
      </c>
      <c r="H70" s="57">
        <v>-808025</v>
      </c>
      <c r="I70" s="57">
        <v>0</v>
      </c>
      <c r="J70" s="46">
        <f t="shared" si="0"/>
        <v>-11693215</v>
      </c>
      <c r="K70" s="57"/>
      <c r="L70" s="57"/>
      <c r="M70" s="57"/>
      <c r="N70" s="57"/>
      <c r="O70" s="57"/>
      <c r="P70" s="57"/>
      <c r="Q70" s="57"/>
      <c r="R70" s="31"/>
      <c r="S70" s="117"/>
      <c r="T70" s="117"/>
      <c r="U70" s="117"/>
      <c r="V70" s="117"/>
    </row>
    <row r="71" spans="1:22">
      <c r="A71" s="32">
        <v>30500</v>
      </c>
      <c r="B71" s="30" t="s">
        <v>438</v>
      </c>
      <c r="C71" s="57">
        <v>865624.01999999979</v>
      </c>
      <c r="D71" s="57">
        <v>-3815116</v>
      </c>
      <c r="E71" s="57">
        <v>-3815116</v>
      </c>
      <c r="F71" s="57">
        <v>-3815116</v>
      </c>
      <c r="G71" s="57">
        <v>-3811714</v>
      </c>
      <c r="H71" s="57">
        <v>-1490233</v>
      </c>
      <c r="I71" s="57">
        <v>0</v>
      </c>
      <c r="J71" s="46">
        <f t="shared" si="0"/>
        <v>-16747295</v>
      </c>
      <c r="K71" s="57"/>
      <c r="L71" s="57"/>
      <c r="M71" s="57"/>
      <c r="N71" s="57"/>
      <c r="O71" s="57"/>
      <c r="P71" s="57"/>
      <c r="Q71" s="57"/>
      <c r="R71" s="31"/>
      <c r="S71" s="117"/>
      <c r="T71" s="117"/>
      <c r="U71" s="117"/>
      <c r="V71" s="117"/>
    </row>
    <row r="72" spans="1:22">
      <c r="A72" s="32">
        <v>30600</v>
      </c>
      <c r="B72" s="30" t="s">
        <v>439</v>
      </c>
      <c r="C72" s="57">
        <v>672451.79999999993</v>
      </c>
      <c r="D72" s="57">
        <v>-3060164</v>
      </c>
      <c r="E72" s="57">
        <v>-3060164</v>
      </c>
      <c r="F72" s="57">
        <v>-3060164</v>
      </c>
      <c r="G72" s="57">
        <v>-3057580</v>
      </c>
      <c r="H72" s="57">
        <v>-1297691</v>
      </c>
      <c r="I72" s="57">
        <v>0</v>
      </c>
      <c r="J72" s="46">
        <f t="shared" ref="J72:J135" si="1">SUM(D72:I72)</f>
        <v>-13535763</v>
      </c>
      <c r="K72" s="57"/>
      <c r="L72" s="57"/>
      <c r="M72" s="57"/>
      <c r="N72" s="57"/>
      <c r="O72" s="57"/>
      <c r="P72" s="57"/>
      <c r="Q72" s="57"/>
      <c r="R72" s="31"/>
      <c r="S72" s="117"/>
      <c r="T72" s="117"/>
      <c r="U72" s="117"/>
      <c r="V72" s="117"/>
    </row>
    <row r="73" spans="1:22">
      <c r="A73" s="32">
        <v>30601</v>
      </c>
      <c r="B73" s="30" t="s">
        <v>440</v>
      </c>
      <c r="C73" s="57">
        <v>139284.71</v>
      </c>
      <c r="D73" s="57">
        <v>-72984</v>
      </c>
      <c r="E73" s="57">
        <v>-72984</v>
      </c>
      <c r="F73" s="57">
        <v>-72984</v>
      </c>
      <c r="G73" s="57">
        <v>-72917</v>
      </c>
      <c r="H73" s="57">
        <v>4900</v>
      </c>
      <c r="I73" s="57">
        <v>0</v>
      </c>
      <c r="J73" s="46">
        <f t="shared" si="1"/>
        <v>-286969</v>
      </c>
      <c r="K73" s="57"/>
      <c r="L73" s="57"/>
      <c r="M73" s="57"/>
      <c r="N73" s="57"/>
      <c r="O73" s="57"/>
      <c r="P73" s="57"/>
      <c r="Q73" s="57"/>
      <c r="R73" s="31"/>
      <c r="S73" s="117"/>
      <c r="T73" s="117"/>
      <c r="U73" s="117"/>
      <c r="V73" s="117"/>
    </row>
    <row r="74" spans="1:22">
      <c r="A74" s="32">
        <v>30700</v>
      </c>
      <c r="B74" s="30" t="s">
        <v>441</v>
      </c>
      <c r="C74" s="57">
        <v>1907328.19</v>
      </c>
      <c r="D74" s="57">
        <v>-7601441</v>
      </c>
      <c r="E74" s="57">
        <v>-7601441</v>
      </c>
      <c r="F74" s="57">
        <v>-7601441</v>
      </c>
      <c r="G74" s="57">
        <v>-7594653</v>
      </c>
      <c r="H74" s="57">
        <v>-3006458</v>
      </c>
      <c r="I74" s="57">
        <v>0</v>
      </c>
      <c r="J74" s="46">
        <f t="shared" si="1"/>
        <v>-33405434</v>
      </c>
      <c r="K74" s="57"/>
      <c r="L74" s="57"/>
      <c r="M74" s="57"/>
      <c r="N74" s="57"/>
      <c r="O74" s="57"/>
      <c r="P74" s="57"/>
      <c r="Q74" s="57"/>
      <c r="R74" s="31"/>
      <c r="S74" s="117"/>
      <c r="T74" s="117"/>
      <c r="U74" s="117"/>
      <c r="V74" s="117"/>
    </row>
    <row r="75" spans="1:22">
      <c r="A75" s="32">
        <v>30705</v>
      </c>
      <c r="B75" s="30" t="s">
        <v>442</v>
      </c>
      <c r="C75" s="57">
        <v>69050.270000000019</v>
      </c>
      <c r="D75" s="57">
        <v>-1620758</v>
      </c>
      <c r="E75" s="57">
        <v>-1620758</v>
      </c>
      <c r="F75" s="57">
        <v>-1620758</v>
      </c>
      <c r="G75" s="57">
        <v>-1619502</v>
      </c>
      <c r="H75" s="57">
        <v>-413814</v>
      </c>
      <c r="I75" s="57">
        <v>0</v>
      </c>
      <c r="J75" s="46">
        <f t="shared" si="1"/>
        <v>-6895590</v>
      </c>
      <c r="K75" s="57"/>
      <c r="L75" s="57"/>
      <c r="M75" s="57"/>
      <c r="N75" s="57"/>
      <c r="O75" s="57"/>
      <c r="P75" s="57"/>
      <c r="Q75" s="57"/>
      <c r="R75" s="31"/>
      <c r="S75" s="117"/>
      <c r="T75" s="117"/>
      <c r="U75" s="117"/>
      <c r="V75" s="117"/>
    </row>
    <row r="76" spans="1:22">
      <c r="A76" s="32">
        <v>30800</v>
      </c>
      <c r="B76" s="30" t="s">
        <v>443</v>
      </c>
      <c r="C76" s="57">
        <v>0</v>
      </c>
      <c r="D76" s="57">
        <v>-3441188</v>
      </c>
      <c r="E76" s="57">
        <v>-3441188</v>
      </c>
      <c r="F76" s="57">
        <v>-3441188</v>
      </c>
      <c r="G76" s="57">
        <v>-3438933</v>
      </c>
      <c r="H76" s="57">
        <v>-1611549</v>
      </c>
      <c r="I76" s="57">
        <v>0</v>
      </c>
      <c r="J76" s="46">
        <f t="shared" si="1"/>
        <v>-15374046</v>
      </c>
      <c r="K76" s="57"/>
      <c r="L76" s="57"/>
      <c r="M76" s="57"/>
      <c r="N76" s="57"/>
      <c r="O76" s="57"/>
      <c r="P76" s="57"/>
      <c r="Q76" s="57"/>
      <c r="R76" s="31"/>
      <c r="S76" s="117"/>
      <c r="T76" s="117"/>
      <c r="U76" s="117"/>
      <c r="V76" s="117"/>
    </row>
    <row r="77" spans="1:22">
      <c r="A77" s="32">
        <v>30900</v>
      </c>
      <c r="B77" s="30" t="s">
        <v>444</v>
      </c>
      <c r="C77" s="57">
        <v>0</v>
      </c>
      <c r="D77" s="57">
        <v>-4997141</v>
      </c>
      <c r="E77" s="57">
        <v>-4997141</v>
      </c>
      <c r="F77" s="57">
        <v>-4997141</v>
      </c>
      <c r="G77" s="57">
        <v>-4992822</v>
      </c>
      <c r="H77" s="57">
        <v>-1670863</v>
      </c>
      <c r="I77" s="57">
        <v>0</v>
      </c>
      <c r="J77" s="46">
        <f t="shared" si="1"/>
        <v>-21655108</v>
      </c>
      <c r="K77" s="57"/>
      <c r="L77" s="57"/>
      <c r="M77" s="57"/>
      <c r="N77" s="57"/>
      <c r="O77" s="57"/>
      <c r="P77" s="57"/>
      <c r="Q77" s="57"/>
      <c r="R77" s="31"/>
      <c r="S77" s="117"/>
      <c r="T77" s="117"/>
      <c r="U77" s="117"/>
      <c r="V77" s="117"/>
    </row>
    <row r="78" spans="1:22">
      <c r="A78" s="32">
        <v>30905</v>
      </c>
      <c r="B78" s="30" t="s">
        <v>445</v>
      </c>
      <c r="C78" s="57">
        <v>366205.35</v>
      </c>
      <c r="D78" s="57">
        <v>-1112730</v>
      </c>
      <c r="E78" s="57">
        <v>-1112730</v>
      </c>
      <c r="F78" s="57">
        <v>-1112730</v>
      </c>
      <c r="G78" s="57">
        <v>-1111916</v>
      </c>
      <c r="H78" s="57">
        <v>-203696</v>
      </c>
      <c r="I78" s="57">
        <v>0</v>
      </c>
      <c r="J78" s="46">
        <f t="shared" si="1"/>
        <v>-4653802</v>
      </c>
      <c r="K78" s="57"/>
      <c r="L78" s="57"/>
      <c r="M78" s="57"/>
      <c r="N78" s="57"/>
      <c r="O78" s="57"/>
      <c r="P78" s="57"/>
      <c r="Q78" s="57"/>
      <c r="R78" s="31"/>
      <c r="S78" s="117"/>
      <c r="T78" s="117"/>
      <c r="U78" s="117"/>
      <c r="V78" s="117"/>
    </row>
    <row r="79" spans="1:22">
      <c r="A79" s="32">
        <v>31000</v>
      </c>
      <c r="B79" s="30" t="s">
        <v>446</v>
      </c>
      <c r="C79" s="57">
        <v>5500068.1100000003</v>
      </c>
      <c r="D79" s="57">
        <v>-13298457</v>
      </c>
      <c r="E79" s="57">
        <v>-13298457</v>
      </c>
      <c r="F79" s="57">
        <v>-13298457</v>
      </c>
      <c r="G79" s="57">
        <v>-13285332</v>
      </c>
      <c r="H79" s="57">
        <v>-4867337</v>
      </c>
      <c r="I79" s="57">
        <v>0</v>
      </c>
      <c r="J79" s="46">
        <f t="shared" si="1"/>
        <v>-58048040</v>
      </c>
      <c r="K79" s="57"/>
      <c r="L79" s="57"/>
      <c r="M79" s="57"/>
      <c r="N79" s="57"/>
      <c r="O79" s="57"/>
      <c r="P79" s="57"/>
      <c r="Q79" s="57"/>
      <c r="R79" s="31"/>
      <c r="S79" s="117"/>
      <c r="T79" s="117"/>
      <c r="U79" s="117"/>
      <c r="V79" s="117"/>
    </row>
    <row r="80" spans="1:22">
      <c r="A80" s="32">
        <v>31005</v>
      </c>
      <c r="B80" s="30" t="s">
        <v>447</v>
      </c>
      <c r="C80" s="57">
        <v>0</v>
      </c>
      <c r="D80" s="57">
        <v>-1465979</v>
      </c>
      <c r="E80" s="57">
        <v>-1465979</v>
      </c>
      <c r="F80" s="57">
        <v>-1465979</v>
      </c>
      <c r="G80" s="57">
        <v>-1464809</v>
      </c>
      <c r="H80" s="57">
        <v>-402997</v>
      </c>
      <c r="I80" s="57">
        <v>0</v>
      </c>
      <c r="J80" s="46">
        <f t="shared" si="1"/>
        <v>-6265743</v>
      </c>
      <c r="K80" s="57"/>
      <c r="L80" s="57"/>
      <c r="M80" s="57"/>
      <c r="N80" s="57"/>
      <c r="O80" s="57"/>
      <c r="P80" s="57"/>
      <c r="Q80" s="57"/>
      <c r="R80" s="31"/>
      <c r="S80" s="117"/>
      <c r="T80" s="117"/>
      <c r="U80" s="117"/>
      <c r="V80" s="117"/>
    </row>
    <row r="81" spans="1:22">
      <c r="A81" s="32">
        <v>31100</v>
      </c>
      <c r="B81" s="30" t="s">
        <v>448</v>
      </c>
      <c r="C81" s="57">
        <v>9324003.9600000009</v>
      </c>
      <c r="D81" s="57">
        <v>-27890602</v>
      </c>
      <c r="E81" s="57">
        <v>-27890602</v>
      </c>
      <c r="F81" s="57">
        <v>-27890602</v>
      </c>
      <c r="G81" s="57">
        <v>-27863249</v>
      </c>
      <c r="H81" s="57">
        <v>-9784023</v>
      </c>
      <c r="I81" s="57">
        <v>0</v>
      </c>
      <c r="J81" s="46">
        <f t="shared" si="1"/>
        <v>-121319078</v>
      </c>
      <c r="K81" s="57"/>
      <c r="L81" s="57"/>
      <c r="M81" s="57"/>
      <c r="N81" s="57"/>
      <c r="O81" s="57"/>
      <c r="P81" s="57"/>
      <c r="Q81" s="57"/>
      <c r="R81" s="31"/>
      <c r="S81" s="117"/>
      <c r="T81" s="117"/>
      <c r="U81" s="117"/>
      <c r="V81" s="117"/>
    </row>
    <row r="82" spans="1:22">
      <c r="A82" s="32">
        <v>31101</v>
      </c>
      <c r="B82" s="30" t="s">
        <v>449</v>
      </c>
      <c r="C82" s="57">
        <v>77739.88</v>
      </c>
      <c r="D82" s="57">
        <v>-194538</v>
      </c>
      <c r="E82" s="57">
        <v>-194538</v>
      </c>
      <c r="F82" s="57">
        <v>-194538</v>
      </c>
      <c r="G82" s="57">
        <v>-194355</v>
      </c>
      <c r="H82" s="57">
        <v>-77174</v>
      </c>
      <c r="I82" s="57">
        <v>0</v>
      </c>
      <c r="J82" s="46">
        <f t="shared" si="1"/>
        <v>-855143</v>
      </c>
      <c r="K82" s="57"/>
      <c r="L82" s="57"/>
      <c r="M82" s="57"/>
      <c r="N82" s="57"/>
      <c r="O82" s="57"/>
      <c r="P82" s="57"/>
      <c r="Q82" s="57"/>
      <c r="R82" s="31"/>
      <c r="S82" s="117"/>
      <c r="T82" s="117"/>
      <c r="U82" s="117"/>
      <c r="V82" s="117"/>
    </row>
    <row r="83" spans="1:22">
      <c r="A83" s="32">
        <v>31102</v>
      </c>
      <c r="B83" s="30" t="s">
        <v>450</v>
      </c>
      <c r="C83" s="57">
        <v>312647.98</v>
      </c>
      <c r="D83" s="57">
        <v>-449323</v>
      </c>
      <c r="E83" s="57">
        <v>-449323</v>
      </c>
      <c r="F83" s="57">
        <v>-449323</v>
      </c>
      <c r="G83" s="57">
        <v>-448843</v>
      </c>
      <c r="H83" s="57">
        <v>-143347</v>
      </c>
      <c r="I83" s="57">
        <v>0</v>
      </c>
      <c r="J83" s="46">
        <f t="shared" si="1"/>
        <v>-1940159</v>
      </c>
      <c r="K83" s="57"/>
      <c r="L83" s="57"/>
      <c r="M83" s="57"/>
      <c r="N83" s="57"/>
      <c r="O83" s="57"/>
      <c r="P83" s="57"/>
      <c r="Q83" s="57"/>
      <c r="R83" s="31"/>
      <c r="S83" s="117"/>
      <c r="T83" s="117"/>
      <c r="U83" s="117"/>
      <c r="V83" s="117"/>
    </row>
    <row r="84" spans="1:22">
      <c r="A84" s="32">
        <v>31105</v>
      </c>
      <c r="B84" s="30" t="s">
        <v>451</v>
      </c>
      <c r="C84" s="57">
        <v>2961994.76</v>
      </c>
      <c r="D84" s="57">
        <v>-4612394</v>
      </c>
      <c r="E84" s="57">
        <v>-4612394</v>
      </c>
      <c r="F84" s="57">
        <v>-4612394</v>
      </c>
      <c r="G84" s="57">
        <v>-4608198</v>
      </c>
      <c r="H84" s="57">
        <v>-836029</v>
      </c>
      <c r="I84" s="57">
        <v>0</v>
      </c>
      <c r="J84" s="46">
        <f t="shared" si="1"/>
        <v>-19281409</v>
      </c>
      <c r="K84" s="57"/>
      <c r="L84" s="57"/>
      <c r="M84" s="57"/>
      <c r="N84" s="57"/>
      <c r="O84" s="57"/>
      <c r="P84" s="57"/>
      <c r="Q84" s="57"/>
      <c r="R84" s="31"/>
      <c r="S84" s="117"/>
      <c r="T84" s="117"/>
      <c r="U84" s="117"/>
      <c r="V84" s="117"/>
    </row>
    <row r="85" spans="1:22">
      <c r="A85" s="32">
        <v>31110</v>
      </c>
      <c r="B85" s="30" t="s">
        <v>452</v>
      </c>
      <c r="C85" s="57">
        <v>2116096.54</v>
      </c>
      <c r="D85" s="57">
        <v>-6446705</v>
      </c>
      <c r="E85" s="57">
        <v>-6446705</v>
      </c>
      <c r="F85" s="57">
        <v>-6446705</v>
      </c>
      <c r="G85" s="57">
        <v>-6440317</v>
      </c>
      <c r="H85" s="57">
        <v>-2063250</v>
      </c>
      <c r="I85" s="57">
        <v>0</v>
      </c>
      <c r="J85" s="46">
        <f t="shared" si="1"/>
        <v>-27843682</v>
      </c>
      <c r="K85" s="57"/>
      <c r="L85" s="57"/>
      <c r="M85" s="57"/>
      <c r="N85" s="57"/>
      <c r="O85" s="57"/>
      <c r="P85" s="57"/>
      <c r="Q85" s="57"/>
      <c r="R85" s="31"/>
      <c r="S85" s="117"/>
      <c r="T85" s="117"/>
      <c r="U85" s="117"/>
      <c r="V85" s="117"/>
    </row>
    <row r="86" spans="1:22">
      <c r="A86" s="32">
        <v>31200</v>
      </c>
      <c r="B86" s="30" t="s">
        <v>453</v>
      </c>
      <c r="C86" s="57">
        <v>0</v>
      </c>
      <c r="D86" s="57">
        <v>-14631583</v>
      </c>
      <c r="E86" s="57">
        <v>-14631583</v>
      </c>
      <c r="F86" s="57">
        <v>-14631583</v>
      </c>
      <c r="G86" s="57">
        <v>-14619777</v>
      </c>
      <c r="H86" s="57">
        <v>-5485189</v>
      </c>
      <c r="I86" s="57">
        <v>0</v>
      </c>
      <c r="J86" s="46">
        <f t="shared" si="1"/>
        <v>-63999715</v>
      </c>
      <c r="K86" s="57"/>
      <c r="L86" s="57"/>
      <c r="M86" s="57"/>
      <c r="N86" s="57"/>
      <c r="O86" s="57"/>
      <c r="P86" s="57"/>
      <c r="Q86" s="57"/>
      <c r="R86" s="31"/>
      <c r="S86" s="117"/>
      <c r="T86" s="117"/>
      <c r="U86" s="117"/>
      <c r="V86" s="117"/>
    </row>
    <row r="87" spans="1:22">
      <c r="A87" s="32">
        <v>31205</v>
      </c>
      <c r="B87" s="30" t="s">
        <v>454</v>
      </c>
      <c r="C87" s="57">
        <v>0</v>
      </c>
      <c r="D87" s="57">
        <v>-1881091</v>
      </c>
      <c r="E87" s="57">
        <v>-1881091</v>
      </c>
      <c r="F87" s="57">
        <v>-1881091</v>
      </c>
      <c r="G87" s="57">
        <v>-1879726</v>
      </c>
      <c r="H87" s="57">
        <v>-482531</v>
      </c>
      <c r="I87" s="57">
        <v>0</v>
      </c>
      <c r="J87" s="46">
        <f t="shared" si="1"/>
        <v>-8005530</v>
      </c>
      <c r="K87" s="57"/>
      <c r="L87" s="57"/>
      <c r="M87" s="57"/>
      <c r="N87" s="57"/>
      <c r="O87" s="57"/>
      <c r="P87" s="57"/>
      <c r="Q87" s="57"/>
      <c r="R87" s="31"/>
      <c r="S87" s="117"/>
      <c r="T87" s="117"/>
      <c r="U87" s="117"/>
      <c r="V87" s="117"/>
    </row>
    <row r="88" spans="1:22">
      <c r="A88" s="32">
        <v>31300</v>
      </c>
      <c r="B88" s="30" t="s">
        <v>455</v>
      </c>
      <c r="C88" s="57">
        <v>19786424.399999999</v>
      </c>
      <c r="D88" s="57">
        <v>-32529049</v>
      </c>
      <c r="E88" s="57">
        <v>-32529049</v>
      </c>
      <c r="F88" s="57">
        <v>-32529049</v>
      </c>
      <c r="G88" s="57">
        <v>-32495619</v>
      </c>
      <c r="H88" s="57">
        <v>-12498107</v>
      </c>
      <c r="I88" s="57">
        <v>0</v>
      </c>
      <c r="J88" s="46">
        <f t="shared" si="1"/>
        <v>-142580873</v>
      </c>
      <c r="K88" s="57"/>
      <c r="L88" s="57"/>
      <c r="M88" s="57"/>
      <c r="N88" s="57"/>
      <c r="O88" s="57"/>
      <c r="P88" s="57"/>
      <c r="Q88" s="57"/>
      <c r="R88" s="31"/>
      <c r="S88" s="117"/>
      <c r="T88" s="117"/>
      <c r="U88" s="117"/>
      <c r="V88" s="117"/>
    </row>
    <row r="89" spans="1:22">
      <c r="A89" s="32">
        <v>31301</v>
      </c>
      <c r="B89" s="30" t="s">
        <v>456</v>
      </c>
      <c r="C89" s="57">
        <v>1571079.68</v>
      </c>
      <c r="D89" s="57">
        <v>-485357</v>
      </c>
      <c r="E89" s="57">
        <v>-485357</v>
      </c>
      <c r="F89" s="57">
        <v>-485357</v>
      </c>
      <c r="G89" s="57">
        <v>-484600</v>
      </c>
      <c r="H89" s="57">
        <v>-312314</v>
      </c>
      <c r="I89" s="57">
        <v>0</v>
      </c>
      <c r="J89" s="46">
        <f t="shared" si="1"/>
        <v>-2252985</v>
      </c>
      <c r="K89" s="57"/>
      <c r="L89" s="57"/>
      <c r="M89" s="57"/>
      <c r="N89" s="57"/>
      <c r="O89" s="57"/>
      <c r="P89" s="57"/>
      <c r="Q89" s="57"/>
      <c r="R89" s="31"/>
      <c r="S89" s="117"/>
      <c r="T89" s="117"/>
      <c r="U89" s="117"/>
      <c r="V89" s="117"/>
    </row>
    <row r="90" spans="1:22">
      <c r="A90" s="32">
        <v>31320</v>
      </c>
      <c r="B90" s="30" t="s">
        <v>457</v>
      </c>
      <c r="C90" s="57">
        <v>1245252.06</v>
      </c>
      <c r="D90" s="57">
        <v>-6656251</v>
      </c>
      <c r="E90" s="57">
        <v>-6656251</v>
      </c>
      <c r="F90" s="57">
        <v>-6656251</v>
      </c>
      <c r="G90" s="57">
        <v>-6650425</v>
      </c>
      <c r="H90" s="57">
        <v>-2614282</v>
      </c>
      <c r="I90" s="57">
        <v>0</v>
      </c>
      <c r="J90" s="46">
        <f t="shared" si="1"/>
        <v>-29233460</v>
      </c>
      <c r="K90" s="57"/>
      <c r="L90" s="57"/>
      <c r="M90" s="57"/>
      <c r="N90" s="57"/>
      <c r="O90" s="57"/>
      <c r="P90" s="57"/>
      <c r="Q90" s="57"/>
      <c r="R90" s="31"/>
      <c r="S90" s="117"/>
      <c r="T90" s="117"/>
      <c r="U90" s="117"/>
      <c r="V90" s="117"/>
    </row>
    <row r="91" spans="1:22">
      <c r="A91" s="32">
        <v>31400</v>
      </c>
      <c r="B91" s="30" t="s">
        <v>458</v>
      </c>
      <c r="C91" s="57">
        <v>3691003.6800000016</v>
      </c>
      <c r="D91" s="57">
        <v>-13402442</v>
      </c>
      <c r="E91" s="57">
        <v>-13402442</v>
      </c>
      <c r="F91" s="57">
        <v>-13402442</v>
      </c>
      <c r="G91" s="57">
        <v>-13390010</v>
      </c>
      <c r="H91" s="57">
        <v>-5036474</v>
      </c>
      <c r="I91" s="57">
        <v>0</v>
      </c>
      <c r="J91" s="46">
        <f t="shared" si="1"/>
        <v>-58633810</v>
      </c>
      <c r="K91" s="57"/>
      <c r="L91" s="57"/>
      <c r="M91" s="57"/>
      <c r="N91" s="57"/>
      <c r="O91" s="57"/>
      <c r="P91" s="57"/>
      <c r="Q91" s="57"/>
      <c r="R91" s="31"/>
      <c r="S91" s="117"/>
      <c r="T91" s="117"/>
      <c r="U91" s="117"/>
      <c r="V91" s="117"/>
    </row>
    <row r="92" spans="1:22">
      <c r="A92" s="32">
        <v>31405</v>
      </c>
      <c r="B92" s="30" t="s">
        <v>459</v>
      </c>
      <c r="C92" s="57">
        <v>1140284.5699999998</v>
      </c>
      <c r="D92" s="57">
        <v>-2724364</v>
      </c>
      <c r="E92" s="57">
        <v>-2724364</v>
      </c>
      <c r="F92" s="57">
        <v>-2724364</v>
      </c>
      <c r="G92" s="57">
        <v>-2721920</v>
      </c>
      <c r="H92" s="57">
        <v>-604042</v>
      </c>
      <c r="I92" s="57">
        <v>0</v>
      </c>
      <c r="J92" s="46">
        <f t="shared" si="1"/>
        <v>-11499054</v>
      </c>
      <c r="K92" s="57"/>
      <c r="L92" s="57"/>
      <c r="M92" s="57"/>
      <c r="N92" s="57"/>
      <c r="O92" s="57"/>
      <c r="P92" s="57"/>
      <c r="Q92" s="57"/>
      <c r="R92" s="31"/>
      <c r="S92" s="117"/>
      <c r="T92" s="117"/>
      <c r="U92" s="117"/>
      <c r="V92" s="117"/>
    </row>
    <row r="93" spans="1:22">
      <c r="A93" s="32">
        <v>31500</v>
      </c>
      <c r="B93" s="30" t="s">
        <v>460</v>
      </c>
      <c r="C93" s="57">
        <v>221103.8600000001</v>
      </c>
      <c r="D93" s="57">
        <v>-2100152</v>
      </c>
      <c r="E93" s="57">
        <v>-2100152</v>
      </c>
      <c r="F93" s="57">
        <v>-2100152</v>
      </c>
      <c r="G93" s="57">
        <v>-2098265</v>
      </c>
      <c r="H93" s="57">
        <v>-745613</v>
      </c>
      <c r="I93" s="57">
        <v>0</v>
      </c>
      <c r="J93" s="46">
        <f t="shared" si="1"/>
        <v>-9144334</v>
      </c>
      <c r="K93" s="57"/>
      <c r="L93" s="57"/>
      <c r="M93" s="57"/>
      <c r="N93" s="57"/>
      <c r="O93" s="57"/>
      <c r="P93" s="57"/>
      <c r="Q93" s="57"/>
      <c r="R93" s="31"/>
      <c r="S93" s="117"/>
      <c r="T93" s="117"/>
      <c r="U93" s="117"/>
      <c r="V93" s="117"/>
    </row>
    <row r="94" spans="1:22">
      <c r="A94" s="32">
        <v>31600</v>
      </c>
      <c r="B94" s="30" t="s">
        <v>461</v>
      </c>
      <c r="C94" s="57">
        <v>1743132.1999999997</v>
      </c>
      <c r="D94" s="57">
        <v>-9676599</v>
      </c>
      <c r="E94" s="57">
        <v>-9676599</v>
      </c>
      <c r="F94" s="57">
        <v>-9676599</v>
      </c>
      <c r="G94" s="57">
        <v>-9667809</v>
      </c>
      <c r="H94" s="57">
        <v>-3544716</v>
      </c>
      <c r="I94" s="57">
        <v>0</v>
      </c>
      <c r="J94" s="46">
        <f t="shared" si="1"/>
        <v>-42242322</v>
      </c>
      <c r="K94" s="57"/>
      <c r="L94" s="57"/>
      <c r="M94" s="57"/>
      <c r="N94" s="57"/>
      <c r="O94" s="57"/>
      <c r="P94" s="57"/>
      <c r="Q94" s="57"/>
      <c r="R94" s="31"/>
      <c r="S94" s="117"/>
      <c r="T94" s="117"/>
      <c r="U94" s="117"/>
      <c r="V94" s="117"/>
    </row>
    <row r="95" spans="1:22">
      <c r="A95" s="32">
        <v>31605</v>
      </c>
      <c r="B95" s="30" t="s">
        <v>462</v>
      </c>
      <c r="C95" s="57">
        <v>329020.26000000007</v>
      </c>
      <c r="D95" s="57">
        <v>-1269110</v>
      </c>
      <c r="E95" s="57">
        <v>-1269110</v>
      </c>
      <c r="F95" s="57">
        <v>-1269110</v>
      </c>
      <c r="G95" s="57">
        <v>-1267869</v>
      </c>
      <c r="H95" s="57">
        <v>-424053</v>
      </c>
      <c r="I95" s="57">
        <v>0</v>
      </c>
      <c r="J95" s="46">
        <f t="shared" si="1"/>
        <v>-5499252</v>
      </c>
      <c r="K95" s="57"/>
      <c r="L95" s="57"/>
      <c r="M95" s="57"/>
      <c r="N95" s="57"/>
      <c r="O95" s="57"/>
      <c r="P95" s="57"/>
      <c r="Q95" s="57"/>
      <c r="R95" s="31"/>
      <c r="S95" s="117"/>
      <c r="T95" s="117"/>
      <c r="U95" s="117"/>
      <c r="V95" s="117"/>
    </row>
    <row r="96" spans="1:22">
      <c r="A96" s="32">
        <v>31700</v>
      </c>
      <c r="B96" s="30" t="s">
        <v>463</v>
      </c>
      <c r="C96" s="57">
        <v>1587605.4000000001</v>
      </c>
      <c r="D96" s="57">
        <v>-2574404</v>
      </c>
      <c r="E96" s="57">
        <v>-2574404</v>
      </c>
      <c r="F96" s="57">
        <v>-2574404</v>
      </c>
      <c r="G96" s="57">
        <v>-2571686</v>
      </c>
      <c r="H96" s="57">
        <v>-863914</v>
      </c>
      <c r="I96" s="57">
        <v>0</v>
      </c>
      <c r="J96" s="46">
        <f t="shared" si="1"/>
        <v>-11158812</v>
      </c>
      <c r="K96" s="57"/>
      <c r="L96" s="57"/>
      <c r="M96" s="57"/>
      <c r="N96" s="57"/>
      <c r="O96" s="57"/>
      <c r="P96" s="57"/>
      <c r="Q96" s="57"/>
      <c r="R96" s="31"/>
      <c r="S96" s="117"/>
      <c r="T96" s="117"/>
      <c r="U96" s="117"/>
      <c r="V96" s="117"/>
    </row>
    <row r="97" spans="1:22">
      <c r="A97" s="32">
        <v>31800</v>
      </c>
      <c r="B97" s="30" t="s">
        <v>464</v>
      </c>
      <c r="C97" s="57">
        <v>1007932.4499999993</v>
      </c>
      <c r="D97" s="57">
        <v>-18688181</v>
      </c>
      <c r="E97" s="57">
        <v>-18688181</v>
      </c>
      <c r="F97" s="57">
        <v>-18688181</v>
      </c>
      <c r="G97" s="57">
        <v>-18672688</v>
      </c>
      <c r="H97" s="57">
        <v>-7364521</v>
      </c>
      <c r="I97" s="57">
        <v>0</v>
      </c>
      <c r="J97" s="46">
        <f t="shared" si="1"/>
        <v>-82101752</v>
      </c>
      <c r="K97" s="57"/>
      <c r="L97" s="57"/>
      <c r="M97" s="57"/>
      <c r="N97" s="57"/>
      <c r="O97" s="57"/>
      <c r="P97" s="57"/>
      <c r="Q97" s="57"/>
      <c r="R97" s="31"/>
      <c r="S97" s="117"/>
      <c r="T97" s="117"/>
      <c r="U97" s="117"/>
      <c r="V97" s="117"/>
    </row>
    <row r="98" spans="1:22">
      <c r="A98" s="32">
        <v>31805</v>
      </c>
      <c r="B98" s="30" t="s">
        <v>465</v>
      </c>
      <c r="C98" s="57">
        <v>1226104.8099999998</v>
      </c>
      <c r="D98" s="57">
        <v>-3192267</v>
      </c>
      <c r="E98" s="57">
        <v>-3192267</v>
      </c>
      <c r="F98" s="57">
        <v>-3192267</v>
      </c>
      <c r="G98" s="57">
        <v>-3189208</v>
      </c>
      <c r="H98" s="57">
        <v>-796108</v>
      </c>
      <c r="I98" s="57">
        <v>0</v>
      </c>
      <c r="J98" s="46">
        <f t="shared" si="1"/>
        <v>-13562117</v>
      </c>
      <c r="K98" s="57"/>
      <c r="L98" s="57"/>
      <c r="M98" s="57"/>
      <c r="N98" s="57"/>
      <c r="O98" s="57"/>
      <c r="P98" s="57"/>
      <c r="Q98" s="57"/>
      <c r="R98" s="31"/>
      <c r="S98" s="117"/>
      <c r="T98" s="117"/>
      <c r="U98" s="117"/>
      <c r="V98" s="117"/>
    </row>
    <row r="99" spans="1:22">
      <c r="A99" s="32">
        <v>31810</v>
      </c>
      <c r="B99" s="30" t="s">
        <v>466</v>
      </c>
      <c r="C99" s="57">
        <v>2040132.3899999997</v>
      </c>
      <c r="D99" s="57">
        <v>-4220670</v>
      </c>
      <c r="E99" s="57">
        <v>-4220670</v>
      </c>
      <c r="F99" s="57">
        <v>-4220670</v>
      </c>
      <c r="G99" s="57">
        <v>-4216487</v>
      </c>
      <c r="H99" s="57">
        <v>-1605245</v>
      </c>
      <c r="I99" s="57">
        <v>0</v>
      </c>
      <c r="J99" s="46">
        <f t="shared" si="1"/>
        <v>-18483742</v>
      </c>
      <c r="K99" s="57"/>
      <c r="L99" s="57"/>
      <c r="M99" s="57"/>
      <c r="N99" s="57"/>
      <c r="O99" s="57"/>
      <c r="P99" s="57"/>
      <c r="Q99" s="57"/>
      <c r="R99" s="31"/>
      <c r="S99" s="117"/>
      <c r="T99" s="117"/>
      <c r="U99" s="117"/>
      <c r="V99" s="117"/>
    </row>
    <row r="100" spans="1:22">
      <c r="A100" s="32">
        <v>31820</v>
      </c>
      <c r="B100" s="30" t="s">
        <v>467</v>
      </c>
      <c r="C100" s="57">
        <v>0</v>
      </c>
      <c r="D100" s="57">
        <v>-4022673</v>
      </c>
      <c r="E100" s="57">
        <v>-4022673</v>
      </c>
      <c r="F100" s="57">
        <v>-4022673</v>
      </c>
      <c r="G100" s="57">
        <v>-4019133</v>
      </c>
      <c r="H100" s="57">
        <v>-1283277</v>
      </c>
      <c r="I100" s="57">
        <v>0</v>
      </c>
      <c r="J100" s="46">
        <f t="shared" si="1"/>
        <v>-17370429</v>
      </c>
      <c r="K100" s="57"/>
      <c r="L100" s="57"/>
      <c r="M100" s="57"/>
      <c r="N100" s="57"/>
      <c r="O100" s="57"/>
      <c r="P100" s="57"/>
      <c r="Q100" s="57"/>
      <c r="R100" s="31"/>
      <c r="S100" s="117"/>
      <c r="T100" s="117"/>
      <c r="U100" s="117"/>
      <c r="V100" s="117"/>
    </row>
    <row r="101" spans="1:22">
      <c r="A101" s="32">
        <v>31900</v>
      </c>
      <c r="B101" s="30" t="s">
        <v>468</v>
      </c>
      <c r="C101" s="57">
        <v>5183792.0599999996</v>
      </c>
      <c r="D101" s="57">
        <v>-9813210</v>
      </c>
      <c r="E101" s="57">
        <v>-9813210</v>
      </c>
      <c r="F101" s="57">
        <v>-9813210</v>
      </c>
      <c r="G101" s="57">
        <v>-9803296</v>
      </c>
      <c r="H101" s="57">
        <v>-3701821</v>
      </c>
      <c r="I101" s="57">
        <v>0</v>
      </c>
      <c r="J101" s="46">
        <f t="shared" si="1"/>
        <v>-42944747</v>
      </c>
      <c r="K101" s="57"/>
      <c r="L101" s="57"/>
      <c r="M101" s="57"/>
      <c r="N101" s="57"/>
      <c r="O101" s="57"/>
      <c r="P101" s="57"/>
      <c r="Q101" s="57"/>
      <c r="R101" s="31"/>
      <c r="S101" s="117"/>
      <c r="T101" s="117"/>
      <c r="U101" s="117"/>
      <c r="V101" s="117"/>
    </row>
    <row r="102" spans="1:22">
      <c r="A102" s="32">
        <v>32000</v>
      </c>
      <c r="B102" s="30" t="s">
        <v>469</v>
      </c>
      <c r="C102" s="57">
        <v>1998739.63</v>
      </c>
      <c r="D102" s="57">
        <v>-3965821</v>
      </c>
      <c r="E102" s="57">
        <v>-3965821</v>
      </c>
      <c r="F102" s="57">
        <v>-3965821</v>
      </c>
      <c r="G102" s="57">
        <v>-3961859</v>
      </c>
      <c r="H102" s="57">
        <v>-1505539</v>
      </c>
      <c r="I102" s="57">
        <v>0</v>
      </c>
      <c r="J102" s="46">
        <f t="shared" si="1"/>
        <v>-17364861</v>
      </c>
      <c r="K102" s="57"/>
      <c r="L102" s="57"/>
      <c r="M102" s="57"/>
      <c r="N102" s="57"/>
      <c r="O102" s="57"/>
      <c r="P102" s="57"/>
      <c r="Q102" s="57"/>
      <c r="R102" s="31"/>
      <c r="S102" s="117"/>
      <c r="T102" s="117"/>
      <c r="U102" s="117"/>
      <c r="V102" s="117"/>
    </row>
    <row r="103" spans="1:22">
      <c r="A103" s="32">
        <v>32005</v>
      </c>
      <c r="B103" s="30" t="s">
        <v>470</v>
      </c>
      <c r="C103" s="57">
        <v>392694.73</v>
      </c>
      <c r="D103" s="57">
        <v>-922771</v>
      </c>
      <c r="E103" s="57">
        <v>-922771</v>
      </c>
      <c r="F103" s="57">
        <v>-922771</v>
      </c>
      <c r="G103" s="57">
        <v>-921911</v>
      </c>
      <c r="H103" s="57">
        <v>-214174</v>
      </c>
      <c r="I103" s="57">
        <v>0</v>
      </c>
      <c r="J103" s="46">
        <f t="shared" si="1"/>
        <v>-3904398</v>
      </c>
      <c r="K103" s="57"/>
      <c r="L103" s="57"/>
      <c r="M103" s="57"/>
      <c r="N103" s="57"/>
      <c r="O103" s="57"/>
      <c r="P103" s="57"/>
      <c r="Q103" s="57"/>
      <c r="R103" s="31"/>
      <c r="S103" s="117"/>
      <c r="T103" s="117"/>
      <c r="U103" s="117"/>
      <c r="V103" s="117"/>
    </row>
    <row r="104" spans="1:22">
      <c r="A104" s="32">
        <v>32100</v>
      </c>
      <c r="B104" s="30" t="s">
        <v>471</v>
      </c>
      <c r="C104" s="57">
        <v>0</v>
      </c>
      <c r="D104" s="57">
        <v>-2739318</v>
      </c>
      <c r="E104" s="57">
        <v>-2739318</v>
      </c>
      <c r="F104" s="57">
        <v>-2739318</v>
      </c>
      <c r="G104" s="57">
        <v>-2737065</v>
      </c>
      <c r="H104" s="57">
        <v>-905198</v>
      </c>
      <c r="I104" s="57">
        <v>0</v>
      </c>
      <c r="J104" s="46">
        <f t="shared" si="1"/>
        <v>-11860217</v>
      </c>
      <c r="K104" s="57"/>
      <c r="L104" s="57"/>
      <c r="M104" s="57"/>
      <c r="N104" s="57"/>
      <c r="O104" s="57"/>
      <c r="P104" s="57"/>
      <c r="Q104" s="57"/>
      <c r="R104" s="31"/>
      <c r="S104" s="117"/>
      <c r="T104" s="117"/>
      <c r="U104" s="117"/>
      <c r="V104" s="117"/>
    </row>
    <row r="105" spans="1:22">
      <c r="A105" s="32">
        <v>32200</v>
      </c>
      <c r="B105" s="30" t="s">
        <v>472</v>
      </c>
      <c r="C105" s="57">
        <v>565682.48</v>
      </c>
      <c r="D105" s="57">
        <v>-1521884</v>
      </c>
      <c r="E105" s="57">
        <v>-1521884</v>
      </c>
      <c r="F105" s="57">
        <v>-1521884</v>
      </c>
      <c r="G105" s="57">
        <v>-1520368</v>
      </c>
      <c r="H105" s="57">
        <v>-456335</v>
      </c>
      <c r="I105" s="57">
        <v>0</v>
      </c>
      <c r="J105" s="46">
        <f t="shared" si="1"/>
        <v>-6542355</v>
      </c>
      <c r="K105" s="57"/>
      <c r="L105" s="57"/>
      <c r="M105" s="57"/>
      <c r="N105" s="57"/>
      <c r="O105" s="57"/>
      <c r="P105" s="57"/>
      <c r="Q105" s="57"/>
      <c r="R105" s="31"/>
      <c r="S105" s="117"/>
      <c r="T105" s="117"/>
      <c r="U105" s="117"/>
      <c r="V105" s="117"/>
    </row>
    <row r="106" spans="1:22">
      <c r="A106" s="32">
        <v>32300</v>
      </c>
      <c r="B106" s="30" t="s">
        <v>473</v>
      </c>
      <c r="C106" s="57">
        <v>4763376.0999999996</v>
      </c>
      <c r="D106" s="57">
        <v>-18473894</v>
      </c>
      <c r="E106" s="57">
        <v>-18473894</v>
      </c>
      <c r="F106" s="57">
        <v>-18473894</v>
      </c>
      <c r="G106" s="57">
        <v>-18457468</v>
      </c>
      <c r="H106" s="57">
        <v>-7392269</v>
      </c>
      <c r="I106" s="57">
        <v>0</v>
      </c>
      <c r="J106" s="46">
        <f t="shared" si="1"/>
        <v>-81271419</v>
      </c>
      <c r="K106" s="57"/>
      <c r="L106" s="57"/>
      <c r="M106" s="57"/>
      <c r="N106" s="57"/>
      <c r="O106" s="57"/>
      <c r="P106" s="57"/>
      <c r="Q106" s="57"/>
      <c r="R106" s="31"/>
      <c r="S106" s="117"/>
      <c r="T106" s="117"/>
      <c r="U106" s="117"/>
      <c r="V106" s="117"/>
    </row>
    <row r="107" spans="1:22">
      <c r="A107" s="32">
        <v>32305</v>
      </c>
      <c r="B107" s="30" t="s">
        <v>474</v>
      </c>
      <c r="C107" s="57">
        <v>0</v>
      </c>
      <c r="D107" s="57">
        <v>-1999787</v>
      </c>
      <c r="E107" s="57">
        <v>-1999787</v>
      </c>
      <c r="F107" s="57">
        <v>-1999787</v>
      </c>
      <c r="G107" s="57">
        <v>-1998202</v>
      </c>
      <c r="H107" s="57">
        <v>-773297</v>
      </c>
      <c r="I107" s="57">
        <v>0</v>
      </c>
      <c r="J107" s="46">
        <f t="shared" si="1"/>
        <v>-8770860</v>
      </c>
      <c r="K107" s="57"/>
      <c r="L107" s="57"/>
      <c r="M107" s="57"/>
      <c r="N107" s="57"/>
      <c r="O107" s="57"/>
      <c r="P107" s="57"/>
      <c r="Q107" s="57"/>
      <c r="R107" s="31"/>
      <c r="S107" s="117"/>
      <c r="T107" s="117"/>
      <c r="U107" s="117"/>
      <c r="V107" s="117"/>
    </row>
    <row r="108" spans="1:22">
      <c r="A108" s="32">
        <v>32400</v>
      </c>
      <c r="B108" s="30" t="s">
        <v>475</v>
      </c>
      <c r="C108" s="57">
        <v>1796515.9400000004</v>
      </c>
      <c r="D108" s="57">
        <v>-6614472</v>
      </c>
      <c r="E108" s="57">
        <v>-6614472</v>
      </c>
      <c r="F108" s="57">
        <v>-6614472</v>
      </c>
      <c r="G108" s="57">
        <v>-6608750</v>
      </c>
      <c r="H108" s="57">
        <v>-2788289</v>
      </c>
      <c r="I108" s="57">
        <v>0</v>
      </c>
      <c r="J108" s="46">
        <f t="shared" si="1"/>
        <v>-29240455</v>
      </c>
      <c r="K108" s="57"/>
      <c r="L108" s="57"/>
      <c r="M108" s="57"/>
      <c r="N108" s="57"/>
      <c r="O108" s="57"/>
      <c r="P108" s="57"/>
      <c r="Q108" s="57"/>
      <c r="R108" s="31"/>
      <c r="S108" s="117"/>
      <c r="T108" s="117"/>
      <c r="U108" s="117"/>
      <c r="V108" s="117"/>
    </row>
    <row r="109" spans="1:22">
      <c r="A109" s="32">
        <v>32405</v>
      </c>
      <c r="B109" s="30" t="s">
        <v>476</v>
      </c>
      <c r="C109" s="57">
        <v>225359.66000000015</v>
      </c>
      <c r="D109" s="57">
        <v>-1566332</v>
      </c>
      <c r="E109" s="57">
        <v>-1566332</v>
      </c>
      <c r="F109" s="57">
        <v>-1566332</v>
      </c>
      <c r="G109" s="57">
        <v>-1564849</v>
      </c>
      <c r="H109" s="57">
        <v>-467396</v>
      </c>
      <c r="I109" s="57">
        <v>0</v>
      </c>
      <c r="J109" s="46">
        <f t="shared" si="1"/>
        <v>-6731241</v>
      </c>
      <c r="K109" s="57"/>
      <c r="L109" s="57"/>
      <c r="M109" s="57"/>
      <c r="N109" s="57"/>
      <c r="O109" s="57"/>
      <c r="P109" s="57"/>
      <c r="Q109" s="57"/>
      <c r="R109" s="31"/>
      <c r="S109" s="117"/>
      <c r="T109" s="117"/>
      <c r="U109" s="117"/>
      <c r="V109" s="117"/>
    </row>
    <row r="110" spans="1:22">
      <c r="A110" s="32">
        <v>32410</v>
      </c>
      <c r="B110" s="30" t="s">
        <v>477</v>
      </c>
      <c r="C110" s="57">
        <v>107363.97000000009</v>
      </c>
      <c r="D110" s="57">
        <v>-2712868</v>
      </c>
      <c r="E110" s="57">
        <v>-2712868</v>
      </c>
      <c r="F110" s="57">
        <v>-2712868</v>
      </c>
      <c r="G110" s="57">
        <v>-2710655</v>
      </c>
      <c r="H110" s="57">
        <v>-1086391</v>
      </c>
      <c r="I110" s="57">
        <v>0</v>
      </c>
      <c r="J110" s="46">
        <f t="shared" si="1"/>
        <v>-11935650</v>
      </c>
      <c r="K110" s="57"/>
      <c r="L110" s="57"/>
      <c r="M110" s="57"/>
      <c r="N110" s="57"/>
      <c r="O110" s="57"/>
      <c r="P110" s="57"/>
      <c r="Q110" s="57"/>
      <c r="R110" s="31"/>
      <c r="S110" s="117"/>
      <c r="T110" s="117"/>
      <c r="U110" s="117"/>
      <c r="V110" s="117"/>
    </row>
    <row r="111" spans="1:22">
      <c r="A111" s="32">
        <v>32500</v>
      </c>
      <c r="B111" s="30" t="s">
        <v>478</v>
      </c>
      <c r="C111" s="57">
        <v>0</v>
      </c>
      <c r="D111" s="57">
        <v>-15489176</v>
      </c>
      <c r="E111" s="57">
        <v>-15489176</v>
      </c>
      <c r="F111" s="57">
        <v>-15489176</v>
      </c>
      <c r="G111" s="57">
        <v>-15476356</v>
      </c>
      <c r="H111" s="57">
        <v>-5605209</v>
      </c>
      <c r="I111" s="57">
        <v>0</v>
      </c>
      <c r="J111" s="46">
        <f t="shared" si="1"/>
        <v>-67549093</v>
      </c>
      <c r="K111" s="57"/>
      <c r="L111" s="57"/>
      <c r="M111" s="57"/>
      <c r="N111" s="57"/>
      <c r="O111" s="57"/>
      <c r="P111" s="57"/>
      <c r="Q111" s="57"/>
      <c r="R111" s="31"/>
      <c r="S111" s="117"/>
      <c r="T111" s="117"/>
      <c r="U111" s="117"/>
      <c r="V111" s="117"/>
    </row>
    <row r="112" spans="1:22">
      <c r="A112" s="32">
        <v>32505</v>
      </c>
      <c r="B112" s="30" t="s">
        <v>479</v>
      </c>
      <c r="C112" s="57">
        <v>2262084.7199999997</v>
      </c>
      <c r="D112" s="57">
        <v>-2007791</v>
      </c>
      <c r="E112" s="57">
        <v>-2007791</v>
      </c>
      <c r="F112" s="57">
        <v>-2007791</v>
      </c>
      <c r="G112" s="57">
        <v>-2005750</v>
      </c>
      <c r="H112" s="57">
        <v>-242427</v>
      </c>
      <c r="I112" s="57">
        <v>0</v>
      </c>
      <c r="J112" s="46">
        <f t="shared" si="1"/>
        <v>-8271550</v>
      </c>
      <c r="K112" s="57"/>
      <c r="L112" s="57"/>
      <c r="M112" s="57"/>
      <c r="N112" s="57"/>
      <c r="O112" s="57"/>
      <c r="P112" s="57"/>
      <c r="Q112" s="57"/>
      <c r="R112" s="31"/>
      <c r="S112" s="117"/>
      <c r="T112" s="117"/>
      <c r="U112" s="117"/>
      <c r="V112" s="117"/>
    </row>
    <row r="113" spans="1:22">
      <c r="A113" s="32">
        <v>32600</v>
      </c>
      <c r="B113" s="30" t="s">
        <v>480</v>
      </c>
      <c r="C113" s="57">
        <v>0</v>
      </c>
      <c r="D113" s="57">
        <v>-54890137</v>
      </c>
      <c r="E113" s="57">
        <v>-54890137</v>
      </c>
      <c r="F113" s="57">
        <v>-54890137</v>
      </c>
      <c r="G113" s="57">
        <v>-54843536</v>
      </c>
      <c r="H113" s="57">
        <v>-19655291</v>
      </c>
      <c r="I113" s="57">
        <v>0</v>
      </c>
      <c r="J113" s="46">
        <f t="shared" si="1"/>
        <v>-239169238</v>
      </c>
      <c r="K113" s="57"/>
      <c r="L113" s="57"/>
      <c r="M113" s="57"/>
      <c r="N113" s="57"/>
      <c r="O113" s="57"/>
      <c r="P113" s="57"/>
      <c r="Q113" s="57"/>
      <c r="R113" s="31"/>
      <c r="S113" s="117"/>
      <c r="T113" s="117"/>
      <c r="U113" s="117"/>
      <c r="V113" s="117"/>
    </row>
    <row r="114" spans="1:22">
      <c r="A114" s="32">
        <v>32605</v>
      </c>
      <c r="B114" s="30" t="s">
        <v>481</v>
      </c>
      <c r="C114" s="57">
        <v>2887540.08</v>
      </c>
      <c r="D114" s="57">
        <v>-7642358</v>
      </c>
      <c r="E114" s="57">
        <v>-7642358</v>
      </c>
      <c r="F114" s="57">
        <v>-7642358</v>
      </c>
      <c r="G114" s="57">
        <v>-7635699</v>
      </c>
      <c r="H114" s="57">
        <v>-1689591</v>
      </c>
      <c r="I114" s="57">
        <v>0</v>
      </c>
      <c r="J114" s="46">
        <f t="shared" si="1"/>
        <v>-32252364</v>
      </c>
      <c r="K114" s="57"/>
      <c r="L114" s="57"/>
      <c r="M114" s="57"/>
      <c r="N114" s="57"/>
      <c r="O114" s="57"/>
      <c r="P114" s="57"/>
      <c r="Q114" s="57"/>
      <c r="R114" s="31"/>
      <c r="S114" s="117"/>
      <c r="T114" s="117"/>
      <c r="U114" s="117"/>
      <c r="V114" s="117"/>
    </row>
    <row r="115" spans="1:22">
      <c r="A115" s="32">
        <v>32700</v>
      </c>
      <c r="B115" s="30" t="s">
        <v>482</v>
      </c>
      <c r="C115" s="57">
        <v>2367896.42</v>
      </c>
      <c r="D115" s="57">
        <v>-4267903</v>
      </c>
      <c r="E115" s="57">
        <v>-4267903</v>
      </c>
      <c r="F115" s="57">
        <v>-4267903</v>
      </c>
      <c r="G115" s="57">
        <v>-4263634</v>
      </c>
      <c r="H115" s="57">
        <v>-1670173</v>
      </c>
      <c r="I115" s="57">
        <v>0</v>
      </c>
      <c r="J115" s="46">
        <f t="shared" si="1"/>
        <v>-18737516</v>
      </c>
      <c r="K115" s="57"/>
      <c r="L115" s="57"/>
      <c r="M115" s="57"/>
      <c r="N115" s="57"/>
      <c r="O115" s="57"/>
      <c r="P115" s="57"/>
      <c r="Q115" s="57"/>
      <c r="R115" s="31"/>
      <c r="S115" s="117"/>
      <c r="T115" s="117"/>
      <c r="U115" s="117"/>
      <c r="V115" s="117"/>
    </row>
    <row r="116" spans="1:22">
      <c r="A116" s="32">
        <v>32800</v>
      </c>
      <c r="B116" s="30" t="s">
        <v>483</v>
      </c>
      <c r="C116" s="57">
        <v>4818244.57</v>
      </c>
      <c r="D116" s="57">
        <v>-5372880</v>
      </c>
      <c r="E116" s="57">
        <v>-5372880</v>
      </c>
      <c r="F116" s="57">
        <v>-5372880</v>
      </c>
      <c r="G116" s="57">
        <v>-5366941</v>
      </c>
      <c r="H116" s="57">
        <v>-1552083</v>
      </c>
      <c r="I116" s="57">
        <v>0</v>
      </c>
      <c r="J116" s="46">
        <f t="shared" si="1"/>
        <v>-23037664</v>
      </c>
      <c r="K116" s="57"/>
      <c r="L116" s="57"/>
      <c r="M116" s="57"/>
      <c r="N116" s="57"/>
      <c r="O116" s="57"/>
      <c r="P116" s="57"/>
      <c r="Q116" s="57"/>
      <c r="R116" s="31"/>
      <c r="S116" s="117"/>
      <c r="T116" s="117"/>
      <c r="U116" s="117"/>
      <c r="V116" s="117"/>
    </row>
    <row r="117" spans="1:22">
      <c r="A117" s="32">
        <v>32900</v>
      </c>
      <c r="B117" s="30" t="s">
        <v>484</v>
      </c>
      <c r="C117" s="57">
        <v>6964111.5299999993</v>
      </c>
      <c r="D117" s="57">
        <v>-18881498</v>
      </c>
      <c r="E117" s="57">
        <v>-18881498</v>
      </c>
      <c r="F117" s="57">
        <v>-18881498</v>
      </c>
      <c r="G117" s="57">
        <v>-18863747</v>
      </c>
      <c r="H117" s="57">
        <v>-7359812</v>
      </c>
      <c r="I117" s="57">
        <v>0</v>
      </c>
      <c r="J117" s="46">
        <f t="shared" si="1"/>
        <v>-82868053</v>
      </c>
      <c r="K117" s="57"/>
      <c r="L117" s="57"/>
      <c r="M117" s="57"/>
      <c r="N117" s="57"/>
      <c r="O117" s="57"/>
      <c r="P117" s="57"/>
      <c r="Q117" s="57"/>
      <c r="R117" s="31"/>
      <c r="S117" s="117"/>
      <c r="T117" s="117"/>
      <c r="U117" s="117"/>
      <c r="V117" s="117"/>
    </row>
    <row r="118" spans="1:22">
      <c r="A118" s="32">
        <v>32901</v>
      </c>
      <c r="B118" s="30" t="s">
        <v>485</v>
      </c>
      <c r="C118" s="57">
        <v>0</v>
      </c>
      <c r="D118" s="57">
        <v>-830340</v>
      </c>
      <c r="E118" s="57">
        <v>-830340</v>
      </c>
      <c r="F118" s="57">
        <v>-830340</v>
      </c>
      <c r="G118" s="57">
        <v>-829865</v>
      </c>
      <c r="H118" s="57">
        <v>-177296</v>
      </c>
      <c r="I118" s="57">
        <v>0</v>
      </c>
      <c r="J118" s="46">
        <f t="shared" si="1"/>
        <v>-3498181</v>
      </c>
      <c r="K118" s="57"/>
      <c r="L118" s="57"/>
      <c r="M118" s="57"/>
      <c r="N118" s="57"/>
      <c r="O118" s="57"/>
      <c r="P118" s="57"/>
      <c r="Q118" s="57"/>
      <c r="R118" s="31"/>
      <c r="S118" s="117"/>
      <c r="T118" s="117"/>
      <c r="U118" s="117"/>
      <c r="V118" s="117"/>
    </row>
    <row r="119" spans="1:22">
      <c r="A119" s="32">
        <v>32905</v>
      </c>
      <c r="B119" s="30" t="s">
        <v>486</v>
      </c>
      <c r="C119" s="57">
        <v>475999.99000000011</v>
      </c>
      <c r="D119" s="57">
        <v>-2844496</v>
      </c>
      <c r="E119" s="57">
        <v>-2844496</v>
      </c>
      <c r="F119" s="57">
        <v>-2844496</v>
      </c>
      <c r="G119" s="57">
        <v>-2842057</v>
      </c>
      <c r="H119" s="57">
        <v>-735115</v>
      </c>
      <c r="I119" s="57">
        <v>0</v>
      </c>
      <c r="J119" s="46">
        <f t="shared" si="1"/>
        <v>-12110660</v>
      </c>
      <c r="K119" s="57"/>
      <c r="L119" s="57"/>
      <c r="M119" s="57"/>
      <c r="N119" s="57"/>
      <c r="O119" s="57"/>
      <c r="P119" s="57"/>
      <c r="Q119" s="57"/>
      <c r="R119" s="31"/>
      <c r="S119" s="117"/>
      <c r="T119" s="117"/>
      <c r="U119" s="117"/>
      <c r="V119" s="117"/>
    </row>
    <row r="120" spans="1:22">
      <c r="A120" s="32">
        <v>32910</v>
      </c>
      <c r="B120" s="30" t="s">
        <v>487</v>
      </c>
      <c r="C120" s="57">
        <v>1596959.6099999999</v>
      </c>
      <c r="D120" s="57">
        <v>-3402830</v>
      </c>
      <c r="E120" s="57">
        <v>-3402830</v>
      </c>
      <c r="F120" s="57">
        <v>-3402830</v>
      </c>
      <c r="G120" s="57">
        <v>-3399591</v>
      </c>
      <c r="H120" s="57">
        <v>-1381804</v>
      </c>
      <c r="I120" s="57">
        <v>0</v>
      </c>
      <c r="J120" s="46">
        <f t="shared" si="1"/>
        <v>-14989885</v>
      </c>
      <c r="K120" s="57"/>
      <c r="L120" s="57"/>
      <c r="M120" s="57"/>
      <c r="N120" s="57"/>
      <c r="O120" s="57"/>
      <c r="P120" s="57"/>
      <c r="Q120" s="57"/>
      <c r="R120" s="31"/>
      <c r="S120" s="117"/>
      <c r="T120" s="117"/>
      <c r="U120" s="117"/>
      <c r="V120" s="117"/>
    </row>
    <row r="121" spans="1:22">
      <c r="A121" s="32">
        <v>32920</v>
      </c>
      <c r="B121" s="30" t="s">
        <v>488</v>
      </c>
      <c r="C121" s="57">
        <v>1965651.4000000004</v>
      </c>
      <c r="D121" s="57">
        <v>-2591098</v>
      </c>
      <c r="E121" s="57">
        <v>-2591098</v>
      </c>
      <c r="F121" s="57">
        <v>-2591098</v>
      </c>
      <c r="G121" s="57">
        <v>-2588270</v>
      </c>
      <c r="H121" s="57">
        <v>-935911</v>
      </c>
      <c r="I121" s="57">
        <v>0</v>
      </c>
      <c r="J121" s="46">
        <f t="shared" si="1"/>
        <v>-11297475</v>
      </c>
      <c r="K121" s="57"/>
      <c r="L121" s="57"/>
      <c r="M121" s="57"/>
      <c r="N121" s="57"/>
      <c r="O121" s="57"/>
      <c r="P121" s="57"/>
      <c r="Q121" s="57"/>
      <c r="R121" s="31"/>
      <c r="S121" s="117"/>
      <c r="T121" s="117"/>
      <c r="U121" s="117"/>
      <c r="V121" s="117"/>
    </row>
    <row r="122" spans="1:22">
      <c r="A122" s="32">
        <v>33000</v>
      </c>
      <c r="B122" s="30" t="s">
        <v>489</v>
      </c>
      <c r="C122" s="57">
        <v>1029259.5800000003</v>
      </c>
      <c r="D122" s="57">
        <v>-7454530</v>
      </c>
      <c r="E122" s="57">
        <v>-7454530</v>
      </c>
      <c r="F122" s="57">
        <v>-7454530</v>
      </c>
      <c r="G122" s="57">
        <v>-7447787</v>
      </c>
      <c r="H122" s="57">
        <v>-2673949</v>
      </c>
      <c r="I122" s="57">
        <v>0</v>
      </c>
      <c r="J122" s="46">
        <f t="shared" si="1"/>
        <v>-32485326</v>
      </c>
      <c r="K122" s="57"/>
      <c r="L122" s="57"/>
      <c r="M122" s="57"/>
      <c r="N122" s="57"/>
      <c r="O122" s="57"/>
      <c r="P122" s="57"/>
      <c r="Q122" s="57"/>
      <c r="R122" s="31"/>
      <c r="S122" s="117"/>
      <c r="T122" s="117"/>
      <c r="U122" s="117"/>
      <c r="V122" s="117"/>
    </row>
    <row r="123" spans="1:22">
      <c r="A123" s="32">
        <v>33001</v>
      </c>
      <c r="B123" s="30" t="s">
        <v>490</v>
      </c>
      <c r="C123" s="57">
        <v>172527.91</v>
      </c>
      <c r="D123" s="57">
        <v>-191331</v>
      </c>
      <c r="E123" s="57">
        <v>-191331</v>
      </c>
      <c r="F123" s="57">
        <v>-191331</v>
      </c>
      <c r="G123" s="57">
        <v>-191146</v>
      </c>
      <c r="H123" s="57">
        <v>-96460</v>
      </c>
      <c r="I123" s="57">
        <v>0</v>
      </c>
      <c r="J123" s="46">
        <f t="shared" si="1"/>
        <v>-861599</v>
      </c>
      <c r="K123" s="57"/>
      <c r="L123" s="57"/>
      <c r="M123" s="57"/>
      <c r="N123" s="57"/>
      <c r="O123" s="57"/>
      <c r="P123" s="57"/>
      <c r="Q123" s="57"/>
      <c r="R123" s="31"/>
      <c r="S123" s="117"/>
      <c r="T123" s="117"/>
      <c r="U123" s="117"/>
      <c r="V123" s="117"/>
    </row>
    <row r="124" spans="1:22">
      <c r="A124" s="32">
        <v>33027</v>
      </c>
      <c r="B124" s="30" t="s">
        <v>491</v>
      </c>
      <c r="C124" s="57">
        <v>1390748.95</v>
      </c>
      <c r="D124" s="57">
        <v>-587493</v>
      </c>
      <c r="E124" s="57">
        <v>-587493</v>
      </c>
      <c r="F124" s="57">
        <v>-587493</v>
      </c>
      <c r="G124" s="57">
        <v>-586652</v>
      </c>
      <c r="H124" s="57">
        <v>-204347</v>
      </c>
      <c r="I124" s="57">
        <v>0</v>
      </c>
      <c r="J124" s="46">
        <f t="shared" si="1"/>
        <v>-2553478</v>
      </c>
      <c r="K124" s="57"/>
      <c r="L124" s="57"/>
      <c r="M124" s="57"/>
      <c r="N124" s="57"/>
      <c r="O124" s="57"/>
      <c r="P124" s="57"/>
      <c r="Q124" s="57"/>
      <c r="R124" s="31"/>
      <c r="S124" s="117"/>
      <c r="T124" s="117"/>
      <c r="U124" s="117"/>
      <c r="V124" s="117"/>
    </row>
    <row r="125" spans="1:22">
      <c r="A125" s="32">
        <v>33100</v>
      </c>
      <c r="B125" s="30" t="s">
        <v>492</v>
      </c>
      <c r="C125" s="57">
        <v>1359536.4500000002</v>
      </c>
      <c r="D125" s="57">
        <v>-11050430</v>
      </c>
      <c r="E125" s="57">
        <v>-11050430</v>
      </c>
      <c r="F125" s="57">
        <v>-11050430</v>
      </c>
      <c r="G125" s="57">
        <v>-11041123</v>
      </c>
      <c r="H125" s="57">
        <v>-4436367</v>
      </c>
      <c r="I125" s="57">
        <v>0</v>
      </c>
      <c r="J125" s="46">
        <f t="shared" si="1"/>
        <v>-48628780</v>
      </c>
      <c r="K125" s="57"/>
      <c r="L125" s="57"/>
      <c r="M125" s="57"/>
      <c r="N125" s="57"/>
      <c r="O125" s="57"/>
      <c r="P125" s="57"/>
      <c r="Q125" s="57"/>
      <c r="R125" s="31"/>
      <c r="S125" s="117"/>
      <c r="T125" s="117"/>
      <c r="U125" s="117"/>
      <c r="V125" s="117"/>
    </row>
    <row r="126" spans="1:22">
      <c r="A126" s="32">
        <v>33105</v>
      </c>
      <c r="B126" s="30" t="s">
        <v>493</v>
      </c>
      <c r="C126" s="57">
        <v>0</v>
      </c>
      <c r="D126" s="57">
        <v>-1237303</v>
      </c>
      <c r="E126" s="57">
        <v>-1237303</v>
      </c>
      <c r="F126" s="57">
        <v>-1237303</v>
      </c>
      <c r="G126" s="57">
        <v>-1236262</v>
      </c>
      <c r="H126" s="57">
        <v>-362209</v>
      </c>
      <c r="I126" s="57">
        <v>0</v>
      </c>
      <c r="J126" s="46">
        <f t="shared" si="1"/>
        <v>-5310380</v>
      </c>
      <c r="K126" s="57"/>
      <c r="L126" s="57"/>
      <c r="M126" s="57"/>
      <c r="N126" s="57"/>
      <c r="O126" s="57"/>
      <c r="P126" s="57"/>
      <c r="Q126" s="57"/>
      <c r="R126" s="31"/>
      <c r="S126" s="117"/>
      <c r="T126" s="117"/>
      <c r="U126" s="117"/>
      <c r="V126" s="117"/>
    </row>
    <row r="127" spans="1:22">
      <c r="A127" s="32">
        <v>33200</v>
      </c>
      <c r="B127" s="30" t="s">
        <v>494</v>
      </c>
      <c r="C127" s="57">
        <v>11062396.119999997</v>
      </c>
      <c r="D127" s="57">
        <v>-47387392</v>
      </c>
      <c r="E127" s="57">
        <v>-47387392</v>
      </c>
      <c r="F127" s="57">
        <v>-47387392</v>
      </c>
      <c r="G127" s="57">
        <v>-47345939</v>
      </c>
      <c r="H127" s="57">
        <v>-19180373</v>
      </c>
      <c r="I127" s="57">
        <v>0</v>
      </c>
      <c r="J127" s="46">
        <f t="shared" si="1"/>
        <v>-208688488</v>
      </c>
      <c r="K127" s="57"/>
      <c r="L127" s="57"/>
      <c r="M127" s="57"/>
      <c r="N127" s="57"/>
      <c r="O127" s="57"/>
      <c r="P127" s="57"/>
      <c r="Q127" s="57"/>
      <c r="R127" s="31"/>
      <c r="S127" s="117"/>
      <c r="T127" s="117"/>
      <c r="U127" s="117"/>
      <c r="V127" s="117"/>
    </row>
    <row r="128" spans="1:22">
      <c r="A128" s="32">
        <v>33202</v>
      </c>
      <c r="B128" s="30" t="s">
        <v>495</v>
      </c>
      <c r="C128" s="57">
        <v>2117167.59</v>
      </c>
      <c r="D128" s="57">
        <v>-290081</v>
      </c>
      <c r="E128" s="57">
        <v>-290081</v>
      </c>
      <c r="F128" s="57">
        <v>-290081</v>
      </c>
      <c r="G128" s="57">
        <v>-289365</v>
      </c>
      <c r="H128" s="57">
        <v>-80662</v>
      </c>
      <c r="I128" s="57">
        <v>0</v>
      </c>
      <c r="J128" s="46">
        <f t="shared" si="1"/>
        <v>-1240270</v>
      </c>
      <c r="K128" s="57"/>
      <c r="L128" s="57"/>
      <c r="M128" s="57"/>
      <c r="N128" s="57"/>
      <c r="O128" s="57"/>
      <c r="P128" s="57"/>
      <c r="Q128" s="57"/>
      <c r="R128" s="31"/>
      <c r="S128" s="117"/>
      <c r="T128" s="117"/>
      <c r="U128" s="117"/>
      <c r="V128" s="117"/>
    </row>
    <row r="129" spans="1:22">
      <c r="A129" s="32">
        <v>33203</v>
      </c>
      <c r="B129" s="30" t="s">
        <v>496</v>
      </c>
      <c r="C129" s="57">
        <v>200251.99</v>
      </c>
      <c r="D129" s="57">
        <v>-394114</v>
      </c>
      <c r="E129" s="57">
        <v>-394114</v>
      </c>
      <c r="F129" s="57">
        <v>-394114</v>
      </c>
      <c r="G129" s="57">
        <v>-393769</v>
      </c>
      <c r="H129" s="57">
        <v>-186251</v>
      </c>
      <c r="I129" s="57">
        <v>0</v>
      </c>
      <c r="J129" s="46">
        <f t="shared" si="1"/>
        <v>-1762362</v>
      </c>
      <c r="K129" s="57"/>
      <c r="L129" s="57"/>
      <c r="M129" s="57"/>
      <c r="N129" s="57"/>
      <c r="O129" s="57"/>
      <c r="P129" s="57"/>
      <c r="Q129" s="57"/>
      <c r="R129" s="31"/>
      <c r="S129" s="117"/>
      <c r="T129" s="117"/>
      <c r="U129" s="117"/>
      <c r="V129" s="117"/>
    </row>
    <row r="130" spans="1:22">
      <c r="A130" s="32">
        <v>33204</v>
      </c>
      <c r="B130" s="30" t="s">
        <v>497</v>
      </c>
      <c r="C130" s="57">
        <v>984003.60000000009</v>
      </c>
      <c r="D130" s="57">
        <v>-1463424</v>
      </c>
      <c r="E130" s="57">
        <v>-1463424</v>
      </c>
      <c r="F130" s="57">
        <v>-1463424</v>
      </c>
      <c r="G130" s="57">
        <v>-1462255</v>
      </c>
      <c r="H130" s="57">
        <v>-835746</v>
      </c>
      <c r="I130" s="57">
        <v>0</v>
      </c>
      <c r="J130" s="46">
        <f t="shared" si="1"/>
        <v>-6688273</v>
      </c>
      <c r="K130" s="57"/>
      <c r="L130" s="57"/>
      <c r="M130" s="57"/>
      <c r="N130" s="57"/>
      <c r="O130" s="57"/>
      <c r="P130" s="57"/>
      <c r="Q130" s="57"/>
      <c r="R130" s="31"/>
      <c r="S130" s="117"/>
      <c r="T130" s="117"/>
      <c r="U130" s="117"/>
      <c r="V130" s="117"/>
    </row>
    <row r="131" spans="1:22">
      <c r="A131" s="32">
        <v>33205</v>
      </c>
      <c r="B131" s="30" t="s">
        <v>498</v>
      </c>
      <c r="C131" s="57">
        <v>414030.34000000008</v>
      </c>
      <c r="D131" s="57">
        <v>-3797953</v>
      </c>
      <c r="E131" s="57">
        <v>-3797953</v>
      </c>
      <c r="F131" s="57">
        <v>-3797953</v>
      </c>
      <c r="G131" s="57">
        <v>-3794637</v>
      </c>
      <c r="H131" s="57">
        <v>-1045985</v>
      </c>
      <c r="I131" s="57">
        <v>0</v>
      </c>
      <c r="J131" s="46">
        <f t="shared" si="1"/>
        <v>-16234481</v>
      </c>
      <c r="K131" s="57"/>
      <c r="L131" s="57"/>
      <c r="M131" s="57"/>
      <c r="N131" s="57"/>
      <c r="O131" s="57"/>
      <c r="P131" s="57"/>
      <c r="Q131" s="57"/>
      <c r="R131" s="31"/>
      <c r="S131" s="117"/>
      <c r="T131" s="117"/>
      <c r="U131" s="117"/>
      <c r="V131" s="117"/>
    </row>
    <row r="132" spans="1:22">
      <c r="A132" s="32">
        <v>33206</v>
      </c>
      <c r="B132" s="30" t="s">
        <v>499</v>
      </c>
      <c r="C132" s="57">
        <v>520556.46</v>
      </c>
      <c r="D132" s="57">
        <v>-239371</v>
      </c>
      <c r="E132" s="57">
        <v>-239371</v>
      </c>
      <c r="F132" s="57">
        <v>-239371</v>
      </c>
      <c r="G132" s="57">
        <v>-239042</v>
      </c>
      <c r="H132" s="57">
        <v>-62206</v>
      </c>
      <c r="I132" s="57">
        <v>0</v>
      </c>
      <c r="J132" s="46">
        <f t="shared" si="1"/>
        <v>-1019361</v>
      </c>
      <c r="K132" s="57"/>
      <c r="L132" s="57"/>
      <c r="M132" s="57"/>
      <c r="N132" s="57"/>
      <c r="O132" s="57"/>
      <c r="P132" s="57"/>
      <c r="Q132" s="57"/>
      <c r="R132" s="31"/>
      <c r="S132" s="117"/>
      <c r="T132" s="117"/>
      <c r="U132" s="117"/>
      <c r="V132" s="117"/>
    </row>
    <row r="133" spans="1:22">
      <c r="A133" s="32">
        <v>33207</v>
      </c>
      <c r="B133" s="30" t="s">
        <v>500</v>
      </c>
      <c r="C133" s="57">
        <v>3883081.49</v>
      </c>
      <c r="D133" s="57">
        <v>-133703</v>
      </c>
      <c r="E133" s="57">
        <v>-133703</v>
      </c>
      <c r="F133" s="57">
        <v>-133703</v>
      </c>
      <c r="G133" s="57">
        <v>-132733</v>
      </c>
      <c r="H133" s="57">
        <v>-131846</v>
      </c>
      <c r="I133" s="57">
        <v>0</v>
      </c>
      <c r="J133" s="46">
        <f t="shared" si="1"/>
        <v>-665688</v>
      </c>
      <c r="K133" s="57"/>
      <c r="L133" s="57"/>
      <c r="M133" s="57"/>
      <c r="N133" s="57"/>
      <c r="O133" s="57"/>
      <c r="P133" s="57"/>
      <c r="Q133" s="57"/>
      <c r="R133" s="31"/>
      <c r="S133" s="117"/>
      <c r="T133" s="117"/>
      <c r="U133" s="117"/>
      <c r="V133" s="117"/>
    </row>
    <row r="134" spans="1:22">
      <c r="A134" s="32">
        <v>33208</v>
      </c>
      <c r="B134" s="30" t="s">
        <v>501</v>
      </c>
      <c r="C134" s="57">
        <v>0</v>
      </c>
      <c r="D134" s="57">
        <v>-223659</v>
      </c>
      <c r="E134" s="57">
        <v>-223659</v>
      </c>
      <c r="F134" s="57">
        <v>-223659</v>
      </c>
      <c r="G134" s="57">
        <v>-223659</v>
      </c>
      <c r="H134" s="57">
        <v>-201200</v>
      </c>
      <c r="I134" s="57">
        <v>0</v>
      </c>
      <c r="J134" s="46">
        <f t="shared" si="1"/>
        <v>-1095836</v>
      </c>
      <c r="K134" s="57"/>
      <c r="L134" s="57"/>
      <c r="M134" s="57"/>
      <c r="N134" s="57"/>
      <c r="O134" s="57"/>
      <c r="P134" s="57"/>
      <c r="Q134" s="57"/>
      <c r="R134" s="31"/>
      <c r="S134" s="117"/>
      <c r="T134" s="117"/>
      <c r="U134" s="117"/>
      <c r="V134" s="117"/>
    </row>
    <row r="135" spans="1:22">
      <c r="A135" s="32">
        <v>33209</v>
      </c>
      <c r="B135" s="30" t="s">
        <v>502</v>
      </c>
      <c r="C135" s="57">
        <v>598842.19999999995</v>
      </c>
      <c r="D135" s="57">
        <v>-160501</v>
      </c>
      <c r="E135" s="57">
        <v>-160501</v>
      </c>
      <c r="F135" s="57">
        <v>-160501</v>
      </c>
      <c r="G135" s="57">
        <v>-160236</v>
      </c>
      <c r="H135" s="57">
        <v>-1620</v>
      </c>
      <c r="I135" s="57">
        <v>0</v>
      </c>
      <c r="J135" s="46">
        <f t="shared" si="1"/>
        <v>-643359</v>
      </c>
      <c r="K135" s="57"/>
      <c r="L135" s="57"/>
      <c r="M135" s="57"/>
      <c r="N135" s="57"/>
      <c r="O135" s="57"/>
      <c r="P135" s="57"/>
      <c r="Q135" s="57"/>
      <c r="R135" s="31"/>
      <c r="S135" s="117"/>
      <c r="T135" s="117"/>
      <c r="U135" s="117"/>
      <c r="V135" s="117"/>
    </row>
    <row r="136" spans="1:22">
      <c r="A136" s="32">
        <v>33300</v>
      </c>
      <c r="B136" s="30" t="s">
        <v>503</v>
      </c>
      <c r="C136" s="57">
        <v>1837127.5200000005</v>
      </c>
      <c r="D136" s="57">
        <v>-6503216</v>
      </c>
      <c r="E136" s="57">
        <v>-6503216</v>
      </c>
      <c r="F136" s="57">
        <v>-6503216</v>
      </c>
      <c r="G136" s="57">
        <v>-6497021</v>
      </c>
      <c r="H136" s="57">
        <v>-2333325</v>
      </c>
      <c r="I136" s="57">
        <v>0</v>
      </c>
      <c r="J136" s="46">
        <f t="shared" ref="J136:J199" si="2">SUM(D136:I136)</f>
        <v>-28339994</v>
      </c>
      <c r="K136" s="57"/>
      <c r="L136" s="57"/>
      <c r="M136" s="57"/>
      <c r="N136" s="57"/>
      <c r="O136" s="57"/>
      <c r="P136" s="57"/>
      <c r="Q136" s="57"/>
      <c r="R136" s="31"/>
      <c r="S136" s="117"/>
      <c r="T136" s="117"/>
      <c r="U136" s="117"/>
      <c r="V136" s="117"/>
    </row>
    <row r="137" spans="1:22">
      <c r="A137" s="32">
        <v>33305</v>
      </c>
      <c r="B137" s="30" t="s">
        <v>504</v>
      </c>
      <c r="C137" s="57">
        <v>0</v>
      </c>
      <c r="D137" s="57">
        <v>-1771962</v>
      </c>
      <c r="E137" s="57">
        <v>-1771962</v>
      </c>
      <c r="F137" s="57">
        <v>-1771962</v>
      </c>
      <c r="G137" s="57">
        <v>-1770498</v>
      </c>
      <c r="H137" s="57">
        <v>-573096</v>
      </c>
      <c r="I137" s="57">
        <v>0</v>
      </c>
      <c r="J137" s="46">
        <f t="shared" si="2"/>
        <v>-7659480</v>
      </c>
      <c r="K137" s="57"/>
      <c r="L137" s="57"/>
      <c r="M137" s="57"/>
      <c r="N137" s="57"/>
      <c r="O137" s="57"/>
      <c r="P137" s="57"/>
      <c r="Q137" s="57"/>
      <c r="R137" s="31"/>
      <c r="S137" s="117"/>
      <c r="T137" s="117"/>
      <c r="U137" s="117"/>
      <c r="V137" s="117"/>
    </row>
    <row r="138" spans="1:22">
      <c r="A138" s="32">
        <v>33400</v>
      </c>
      <c r="B138" s="30" t="s">
        <v>505</v>
      </c>
      <c r="C138" s="57">
        <v>24647752.229999997</v>
      </c>
      <c r="D138" s="57">
        <v>-57075608</v>
      </c>
      <c r="E138" s="57">
        <v>-57075608</v>
      </c>
      <c r="F138" s="57">
        <v>-57075608</v>
      </c>
      <c r="G138" s="57">
        <v>-57019914</v>
      </c>
      <c r="H138" s="57">
        <v>-21625031</v>
      </c>
      <c r="I138" s="57">
        <v>0</v>
      </c>
      <c r="J138" s="46">
        <f t="shared" si="2"/>
        <v>-249871769</v>
      </c>
      <c r="K138" s="57"/>
      <c r="L138" s="57"/>
      <c r="M138" s="57"/>
      <c r="N138" s="57"/>
      <c r="O138" s="57"/>
      <c r="P138" s="57"/>
      <c r="Q138" s="57"/>
      <c r="R138" s="31"/>
      <c r="S138" s="117"/>
      <c r="T138" s="117"/>
      <c r="U138" s="117"/>
      <c r="V138" s="117"/>
    </row>
    <row r="139" spans="1:22">
      <c r="A139" s="32">
        <v>33402</v>
      </c>
      <c r="B139" s="30" t="s">
        <v>506</v>
      </c>
      <c r="C139" s="57">
        <v>495559.49</v>
      </c>
      <c r="D139" s="57">
        <v>-407482</v>
      </c>
      <c r="E139" s="57">
        <v>-407482</v>
      </c>
      <c r="F139" s="57">
        <v>-407482</v>
      </c>
      <c r="G139" s="57">
        <v>-407002</v>
      </c>
      <c r="H139" s="57">
        <v>-123293</v>
      </c>
      <c r="I139" s="57">
        <v>0</v>
      </c>
      <c r="J139" s="46">
        <f t="shared" si="2"/>
        <v>-1752741</v>
      </c>
      <c r="K139" s="57"/>
      <c r="L139" s="57"/>
      <c r="M139" s="57"/>
      <c r="N139" s="57"/>
      <c r="O139" s="57"/>
      <c r="P139" s="57"/>
      <c r="Q139" s="57"/>
      <c r="R139" s="31"/>
      <c r="S139" s="117"/>
      <c r="T139" s="117"/>
      <c r="U139" s="117"/>
      <c r="V139" s="117"/>
    </row>
    <row r="140" spans="1:22">
      <c r="A140" s="32">
        <v>33405</v>
      </c>
      <c r="B140" s="30" t="s">
        <v>507</v>
      </c>
      <c r="C140" s="57">
        <v>0</v>
      </c>
      <c r="D140" s="57">
        <v>-6618043</v>
      </c>
      <c r="E140" s="57">
        <v>-6618043</v>
      </c>
      <c r="F140" s="57">
        <v>-6618043</v>
      </c>
      <c r="G140" s="57">
        <v>-6613184</v>
      </c>
      <c r="H140" s="57">
        <v>-2127567</v>
      </c>
      <c r="I140" s="57">
        <v>0</v>
      </c>
      <c r="J140" s="46">
        <f t="shared" si="2"/>
        <v>-28594880</v>
      </c>
      <c r="K140" s="57"/>
      <c r="L140" s="57"/>
      <c r="M140" s="57"/>
      <c r="N140" s="57"/>
      <c r="O140" s="57"/>
      <c r="P140" s="57"/>
      <c r="Q140" s="57"/>
      <c r="R140" s="31"/>
      <c r="S140" s="117"/>
      <c r="T140" s="117"/>
      <c r="U140" s="117"/>
      <c r="V140" s="117"/>
    </row>
    <row r="141" spans="1:22">
      <c r="A141" s="32">
        <v>33500</v>
      </c>
      <c r="B141" s="30" t="s">
        <v>508</v>
      </c>
      <c r="C141" s="57">
        <v>0</v>
      </c>
      <c r="D141" s="57">
        <v>-10597447</v>
      </c>
      <c r="E141" s="57">
        <v>-10597447</v>
      </c>
      <c r="F141" s="57">
        <v>-10597447</v>
      </c>
      <c r="G141" s="57">
        <v>-10588899</v>
      </c>
      <c r="H141" s="57">
        <v>-4185595</v>
      </c>
      <c r="I141" s="57">
        <v>0</v>
      </c>
      <c r="J141" s="46">
        <f t="shared" si="2"/>
        <v>-46566835</v>
      </c>
      <c r="K141" s="57"/>
      <c r="L141" s="57"/>
      <c r="M141" s="57"/>
      <c r="N141" s="57"/>
      <c r="O141" s="57"/>
      <c r="P141" s="57"/>
      <c r="Q141" s="57"/>
      <c r="R141" s="31"/>
      <c r="S141" s="117"/>
      <c r="T141" s="117"/>
      <c r="U141" s="117"/>
      <c r="V141" s="117"/>
    </row>
    <row r="142" spans="1:22">
      <c r="A142" s="32">
        <v>33501</v>
      </c>
      <c r="B142" s="30" t="s">
        <v>509</v>
      </c>
      <c r="C142" s="57">
        <v>293731.58</v>
      </c>
      <c r="D142" s="57">
        <v>-187171</v>
      </c>
      <c r="E142" s="57">
        <v>-187171</v>
      </c>
      <c r="F142" s="57">
        <v>-187171</v>
      </c>
      <c r="G142" s="57">
        <v>-186967</v>
      </c>
      <c r="H142" s="57">
        <v>-107949</v>
      </c>
      <c r="I142" s="57">
        <v>0</v>
      </c>
      <c r="J142" s="46">
        <f t="shared" si="2"/>
        <v>-856429</v>
      </c>
      <c r="K142" s="57"/>
      <c r="L142" s="57"/>
      <c r="M142" s="57"/>
      <c r="N142" s="57"/>
      <c r="O142" s="57"/>
      <c r="P142" s="57"/>
      <c r="Q142" s="57"/>
      <c r="R142" s="31"/>
      <c r="S142" s="117"/>
      <c r="T142" s="117"/>
      <c r="U142" s="117"/>
      <c r="V142" s="117"/>
    </row>
    <row r="143" spans="1:22">
      <c r="A143" s="32">
        <v>33600</v>
      </c>
      <c r="B143" s="30" t="s">
        <v>510</v>
      </c>
      <c r="C143" s="57">
        <v>15614648.199999999</v>
      </c>
      <c r="D143" s="57">
        <v>-29414356</v>
      </c>
      <c r="E143" s="57">
        <v>-29414356</v>
      </c>
      <c r="F143" s="57">
        <v>-29414356</v>
      </c>
      <c r="G143" s="57">
        <v>-29384121</v>
      </c>
      <c r="H143" s="57">
        <v>-10727942</v>
      </c>
      <c r="I143" s="57">
        <v>0</v>
      </c>
      <c r="J143" s="46">
        <f t="shared" si="2"/>
        <v>-128355131</v>
      </c>
      <c r="K143" s="57"/>
      <c r="L143" s="57"/>
      <c r="M143" s="57"/>
      <c r="N143" s="57"/>
      <c r="O143" s="57"/>
      <c r="P143" s="57"/>
      <c r="Q143" s="57"/>
      <c r="R143" s="31"/>
      <c r="S143" s="117"/>
      <c r="T143" s="117"/>
      <c r="U143" s="117"/>
      <c r="V143" s="117"/>
    </row>
    <row r="144" spans="1:22">
      <c r="A144" s="32">
        <v>33605</v>
      </c>
      <c r="B144" s="30" t="s">
        <v>511</v>
      </c>
      <c r="C144" s="57">
        <v>0</v>
      </c>
      <c r="D144" s="57">
        <v>-4370783</v>
      </c>
      <c r="E144" s="57">
        <v>-4370783</v>
      </c>
      <c r="F144" s="57">
        <v>-4370783</v>
      </c>
      <c r="G144" s="57">
        <v>-4367174</v>
      </c>
      <c r="H144" s="57">
        <v>-1427531</v>
      </c>
      <c r="I144" s="57">
        <v>0</v>
      </c>
      <c r="J144" s="46">
        <f t="shared" si="2"/>
        <v>-18907054</v>
      </c>
      <c r="K144" s="57"/>
      <c r="L144" s="57"/>
      <c r="M144" s="57"/>
      <c r="N144" s="57"/>
      <c r="O144" s="57"/>
      <c r="P144" s="57"/>
      <c r="Q144" s="57"/>
      <c r="R144" s="31"/>
      <c r="S144" s="117"/>
      <c r="T144" s="117"/>
      <c r="U144" s="117"/>
      <c r="V144" s="117"/>
    </row>
    <row r="145" spans="1:22">
      <c r="A145" s="32">
        <v>33700</v>
      </c>
      <c r="B145" s="30" t="s">
        <v>512</v>
      </c>
      <c r="C145" s="57">
        <v>122019.58999999985</v>
      </c>
      <c r="D145" s="57">
        <v>-2278330</v>
      </c>
      <c r="E145" s="57">
        <v>-2278330</v>
      </c>
      <c r="F145" s="57">
        <v>-2278330</v>
      </c>
      <c r="G145" s="57">
        <v>-2276343</v>
      </c>
      <c r="H145" s="57">
        <v>-823960</v>
      </c>
      <c r="I145" s="57">
        <v>0</v>
      </c>
      <c r="J145" s="46">
        <f t="shared" si="2"/>
        <v>-9935293</v>
      </c>
      <c r="K145" s="57"/>
      <c r="L145" s="57"/>
      <c r="M145" s="57"/>
      <c r="N145" s="57"/>
      <c r="O145" s="57"/>
      <c r="P145" s="57"/>
      <c r="Q145" s="57"/>
      <c r="R145" s="31"/>
      <c r="S145" s="117"/>
      <c r="T145" s="117"/>
      <c r="U145" s="117"/>
      <c r="V145" s="117"/>
    </row>
    <row r="146" spans="1:22">
      <c r="A146" s="32">
        <v>33800</v>
      </c>
      <c r="B146" s="30" t="s">
        <v>513</v>
      </c>
      <c r="C146" s="57">
        <v>602343.88</v>
      </c>
      <c r="D146" s="57">
        <v>-1716481</v>
      </c>
      <c r="E146" s="57">
        <v>-1716481</v>
      </c>
      <c r="F146" s="57">
        <v>-1716481</v>
      </c>
      <c r="G146" s="57">
        <v>-1714968</v>
      </c>
      <c r="H146" s="57">
        <v>-736810</v>
      </c>
      <c r="I146" s="57">
        <v>0</v>
      </c>
      <c r="J146" s="46">
        <f t="shared" si="2"/>
        <v>-7601221</v>
      </c>
      <c r="K146" s="57"/>
      <c r="L146" s="57"/>
      <c r="M146" s="57"/>
      <c r="N146" s="57"/>
      <c r="O146" s="57"/>
      <c r="P146" s="57"/>
      <c r="Q146" s="57"/>
      <c r="R146" s="31"/>
      <c r="S146" s="117"/>
      <c r="T146" s="117"/>
      <c r="U146" s="117"/>
      <c r="V146" s="117"/>
    </row>
    <row r="147" spans="1:22">
      <c r="A147" s="32">
        <v>33900</v>
      </c>
      <c r="B147" s="30" t="s">
        <v>514</v>
      </c>
      <c r="C147" s="57">
        <v>239808.46000000043</v>
      </c>
      <c r="D147" s="57">
        <v>-9203252</v>
      </c>
      <c r="E147" s="57">
        <v>-9203252</v>
      </c>
      <c r="F147" s="57">
        <v>-9203252</v>
      </c>
      <c r="G147" s="57">
        <v>-9195569</v>
      </c>
      <c r="H147" s="57">
        <v>-3523252</v>
      </c>
      <c r="I147" s="57">
        <v>0</v>
      </c>
      <c r="J147" s="46">
        <f t="shared" si="2"/>
        <v>-40328577</v>
      </c>
      <c r="K147" s="57"/>
      <c r="L147" s="57"/>
      <c r="M147" s="57"/>
      <c r="N147" s="57"/>
      <c r="O147" s="57"/>
      <c r="P147" s="57"/>
      <c r="Q147" s="57"/>
      <c r="R147" s="31"/>
      <c r="S147" s="117"/>
      <c r="T147" s="117"/>
      <c r="U147" s="117"/>
      <c r="V147" s="117"/>
    </row>
    <row r="148" spans="1:22">
      <c r="A148" s="32">
        <v>34000</v>
      </c>
      <c r="B148" s="30" t="s">
        <v>515</v>
      </c>
      <c r="C148" s="57">
        <v>1324892.3699999999</v>
      </c>
      <c r="D148" s="57">
        <v>-3819247</v>
      </c>
      <c r="E148" s="57">
        <v>-3819247</v>
      </c>
      <c r="F148" s="57">
        <v>-3819247</v>
      </c>
      <c r="G148" s="57">
        <v>-3815726</v>
      </c>
      <c r="H148" s="57">
        <v>-1519598</v>
      </c>
      <c r="I148" s="57">
        <v>0</v>
      </c>
      <c r="J148" s="46">
        <f t="shared" si="2"/>
        <v>-16793065</v>
      </c>
      <c r="K148" s="57"/>
      <c r="L148" s="57"/>
      <c r="M148" s="57"/>
      <c r="N148" s="57"/>
      <c r="O148" s="57"/>
      <c r="P148" s="57"/>
      <c r="Q148" s="57"/>
      <c r="R148" s="31"/>
      <c r="S148" s="117"/>
      <c r="T148" s="117"/>
      <c r="U148" s="117"/>
      <c r="V148" s="117"/>
    </row>
    <row r="149" spans="1:22">
      <c r="A149" s="32">
        <v>34100</v>
      </c>
      <c r="B149" s="30" t="s">
        <v>516</v>
      </c>
      <c r="C149" s="57">
        <v>17092967.789999999</v>
      </c>
      <c r="D149" s="57">
        <v>-88491223</v>
      </c>
      <c r="E149" s="57">
        <v>-88491223</v>
      </c>
      <c r="F149" s="57">
        <v>-88491223</v>
      </c>
      <c r="G149" s="57">
        <v>-88412771</v>
      </c>
      <c r="H149" s="57">
        <v>-34147775</v>
      </c>
      <c r="I149" s="57">
        <v>0</v>
      </c>
      <c r="J149" s="46">
        <f t="shared" si="2"/>
        <v>-388034215</v>
      </c>
      <c r="K149" s="57"/>
      <c r="L149" s="57"/>
      <c r="M149" s="57"/>
      <c r="N149" s="57"/>
      <c r="O149" s="57"/>
      <c r="P149" s="57"/>
      <c r="Q149" s="57"/>
      <c r="R149" s="31"/>
      <c r="S149" s="117"/>
      <c r="T149" s="117"/>
      <c r="U149" s="117"/>
      <c r="V149" s="117"/>
    </row>
    <row r="150" spans="1:22">
      <c r="A150" s="32">
        <v>34105</v>
      </c>
      <c r="B150" s="30" t="s">
        <v>517</v>
      </c>
      <c r="C150" s="57">
        <v>0</v>
      </c>
      <c r="D150" s="57">
        <v>-7735870</v>
      </c>
      <c r="E150" s="57">
        <v>-7735870</v>
      </c>
      <c r="F150" s="57">
        <v>-7735870</v>
      </c>
      <c r="G150" s="57">
        <v>-7729627</v>
      </c>
      <c r="H150" s="57">
        <v>-2588339</v>
      </c>
      <c r="I150" s="57">
        <v>0</v>
      </c>
      <c r="J150" s="46">
        <f t="shared" si="2"/>
        <v>-33525576</v>
      </c>
      <c r="K150" s="57"/>
      <c r="L150" s="57"/>
      <c r="M150" s="57"/>
      <c r="N150" s="57"/>
      <c r="O150" s="57"/>
      <c r="P150" s="57"/>
      <c r="Q150" s="57"/>
      <c r="R150" s="31"/>
      <c r="S150" s="117"/>
      <c r="T150" s="117"/>
      <c r="U150" s="117"/>
      <c r="V150" s="117"/>
    </row>
    <row r="151" spans="1:22">
      <c r="A151" s="32">
        <v>34200</v>
      </c>
      <c r="B151" s="30" t="s">
        <v>518</v>
      </c>
      <c r="C151" s="57">
        <v>0</v>
      </c>
      <c r="D151" s="57">
        <v>-3972864</v>
      </c>
      <c r="E151" s="57">
        <v>-3972864</v>
      </c>
      <c r="F151" s="57">
        <v>-3972864</v>
      </c>
      <c r="G151" s="57">
        <v>-3970330</v>
      </c>
      <c r="H151" s="57">
        <v>-1169776</v>
      </c>
      <c r="I151" s="57">
        <v>0</v>
      </c>
      <c r="J151" s="46">
        <f t="shared" si="2"/>
        <v>-17058698</v>
      </c>
      <c r="K151" s="57"/>
      <c r="L151" s="57"/>
      <c r="M151" s="57"/>
      <c r="N151" s="57"/>
      <c r="O151" s="57"/>
      <c r="P151" s="57"/>
      <c r="Q151" s="57"/>
      <c r="R151" s="31"/>
      <c r="S151" s="117"/>
      <c r="T151" s="117"/>
      <c r="U151" s="117"/>
      <c r="V151" s="117"/>
    </row>
    <row r="152" spans="1:22">
      <c r="A152" s="32">
        <v>34205</v>
      </c>
      <c r="B152" s="30" t="s">
        <v>519</v>
      </c>
      <c r="C152" s="57">
        <v>0</v>
      </c>
      <c r="D152" s="57">
        <v>-1474634</v>
      </c>
      <c r="E152" s="57">
        <v>-1474634</v>
      </c>
      <c r="F152" s="57">
        <v>-1474634</v>
      </c>
      <c r="G152" s="57">
        <v>-1473493</v>
      </c>
      <c r="H152" s="57">
        <v>-420333</v>
      </c>
      <c r="I152" s="57">
        <v>0</v>
      </c>
      <c r="J152" s="46">
        <f t="shared" si="2"/>
        <v>-6317728</v>
      </c>
      <c r="K152" s="57"/>
      <c r="L152" s="57"/>
      <c r="M152" s="57"/>
      <c r="N152" s="57"/>
      <c r="O152" s="57"/>
      <c r="P152" s="57"/>
      <c r="Q152" s="57"/>
      <c r="R152" s="31"/>
      <c r="S152" s="117"/>
      <c r="T152" s="117"/>
      <c r="U152" s="117"/>
      <c r="V152" s="117"/>
    </row>
    <row r="153" spans="1:22">
      <c r="A153" s="32">
        <v>34220</v>
      </c>
      <c r="B153" s="30" t="s">
        <v>520</v>
      </c>
      <c r="C153" s="57">
        <v>2934111.18</v>
      </c>
      <c r="D153" s="57">
        <v>-2640381</v>
      </c>
      <c r="E153" s="57">
        <v>-2640381</v>
      </c>
      <c r="F153" s="57">
        <v>-2640381</v>
      </c>
      <c r="G153" s="57">
        <v>-2637313</v>
      </c>
      <c r="H153" s="57">
        <v>-895897</v>
      </c>
      <c r="I153" s="57">
        <v>0</v>
      </c>
      <c r="J153" s="46">
        <f t="shared" si="2"/>
        <v>-11454353</v>
      </c>
      <c r="K153" s="57"/>
      <c r="L153" s="57"/>
      <c r="M153" s="57"/>
      <c r="N153" s="57"/>
      <c r="O153" s="57"/>
      <c r="P153" s="57"/>
      <c r="Q153" s="57"/>
      <c r="R153" s="31"/>
      <c r="S153" s="117"/>
      <c r="T153" s="117"/>
      <c r="U153" s="117"/>
      <c r="V153" s="117"/>
    </row>
    <row r="154" spans="1:22">
      <c r="A154" s="32">
        <v>34230</v>
      </c>
      <c r="B154" s="30" t="s">
        <v>521</v>
      </c>
      <c r="C154" s="57">
        <v>0</v>
      </c>
      <c r="D154" s="57">
        <v>-1671399</v>
      </c>
      <c r="E154" s="57">
        <v>-1671399</v>
      </c>
      <c r="F154" s="57">
        <v>-1671399</v>
      </c>
      <c r="G154" s="57">
        <v>-1670280</v>
      </c>
      <c r="H154" s="57">
        <v>-718181</v>
      </c>
      <c r="I154" s="57">
        <v>0</v>
      </c>
      <c r="J154" s="46">
        <f t="shared" si="2"/>
        <v>-7402658</v>
      </c>
      <c r="K154" s="57"/>
      <c r="L154" s="57"/>
      <c r="M154" s="57"/>
      <c r="N154" s="57"/>
      <c r="O154" s="57"/>
      <c r="P154" s="57"/>
      <c r="Q154" s="57"/>
      <c r="R154" s="31"/>
      <c r="S154" s="117"/>
      <c r="T154" s="117"/>
      <c r="U154" s="117"/>
      <c r="V154" s="117"/>
    </row>
    <row r="155" spans="1:22">
      <c r="A155" s="32">
        <v>34300</v>
      </c>
      <c r="B155" s="30" t="s">
        <v>522</v>
      </c>
      <c r="C155" s="57">
        <v>9310880.2699999996</v>
      </c>
      <c r="D155" s="57">
        <v>-19873332</v>
      </c>
      <c r="E155" s="57">
        <v>-19873332</v>
      </c>
      <c r="F155" s="57">
        <v>-19873332</v>
      </c>
      <c r="G155" s="57">
        <v>-19854006</v>
      </c>
      <c r="H155" s="57">
        <v>-7761275</v>
      </c>
      <c r="I155" s="57">
        <v>0</v>
      </c>
      <c r="J155" s="46">
        <f t="shared" si="2"/>
        <v>-87235277</v>
      </c>
      <c r="K155" s="57"/>
      <c r="L155" s="57"/>
      <c r="M155" s="57"/>
      <c r="N155" s="57"/>
      <c r="O155" s="57"/>
      <c r="P155" s="57"/>
      <c r="Q155" s="57"/>
      <c r="R155" s="31"/>
      <c r="S155" s="117"/>
      <c r="T155" s="117"/>
      <c r="U155" s="117"/>
      <c r="V155" s="117"/>
    </row>
    <row r="156" spans="1:22">
      <c r="A156" s="32">
        <v>34400</v>
      </c>
      <c r="B156" s="30" t="s">
        <v>523</v>
      </c>
      <c r="C156" s="57">
        <v>0</v>
      </c>
      <c r="D156" s="57">
        <v>-9257574</v>
      </c>
      <c r="E156" s="57">
        <v>-9257574</v>
      </c>
      <c r="F156" s="57">
        <v>-9257574</v>
      </c>
      <c r="G156" s="57">
        <v>-9250015</v>
      </c>
      <c r="H156" s="57">
        <v>-3456476</v>
      </c>
      <c r="I156" s="57">
        <v>0</v>
      </c>
      <c r="J156" s="46">
        <f t="shared" si="2"/>
        <v>-40479213</v>
      </c>
      <c r="K156" s="57"/>
      <c r="L156" s="57"/>
      <c r="M156" s="57"/>
      <c r="N156" s="57"/>
      <c r="O156" s="57"/>
      <c r="P156" s="57"/>
      <c r="Q156" s="57"/>
      <c r="R156" s="31"/>
      <c r="S156" s="117"/>
      <c r="T156" s="117"/>
      <c r="U156" s="117"/>
      <c r="V156" s="117"/>
    </row>
    <row r="157" spans="1:22">
      <c r="A157" s="32">
        <v>34405</v>
      </c>
      <c r="B157" s="30" t="s">
        <v>524</v>
      </c>
      <c r="C157" s="57">
        <v>0</v>
      </c>
      <c r="D157" s="57">
        <v>-2035199</v>
      </c>
      <c r="E157" s="57">
        <v>-2035199</v>
      </c>
      <c r="F157" s="57">
        <v>-2035199</v>
      </c>
      <c r="G157" s="57">
        <v>-2033701</v>
      </c>
      <c r="H157" s="57">
        <v>-519210</v>
      </c>
      <c r="I157" s="57">
        <v>0</v>
      </c>
      <c r="J157" s="46">
        <f t="shared" si="2"/>
        <v>-8658508</v>
      </c>
      <c r="K157" s="57"/>
      <c r="L157" s="57"/>
      <c r="M157" s="57"/>
      <c r="N157" s="57"/>
      <c r="O157" s="57"/>
      <c r="P157" s="57"/>
      <c r="Q157" s="57"/>
      <c r="R157" s="31"/>
      <c r="S157" s="117"/>
      <c r="T157" s="117"/>
      <c r="U157" s="117"/>
      <c r="V157" s="117"/>
    </row>
    <row r="158" spans="1:22">
      <c r="A158" s="32">
        <v>34500</v>
      </c>
      <c r="B158" s="30" t="s">
        <v>525</v>
      </c>
      <c r="C158" s="57">
        <v>2534452.0699999998</v>
      </c>
      <c r="D158" s="57">
        <v>-14764550</v>
      </c>
      <c r="E158" s="57">
        <v>-14764550</v>
      </c>
      <c r="F158" s="57">
        <v>-14764550</v>
      </c>
      <c r="G158" s="57">
        <v>-14750689</v>
      </c>
      <c r="H158" s="57">
        <v>-5042194</v>
      </c>
      <c r="I158" s="57">
        <v>0</v>
      </c>
      <c r="J158" s="46">
        <f t="shared" si="2"/>
        <v>-64086533</v>
      </c>
      <c r="K158" s="57"/>
      <c r="L158" s="57"/>
      <c r="M158" s="57"/>
      <c r="N158" s="57"/>
      <c r="O158" s="57"/>
      <c r="P158" s="57"/>
      <c r="Q158" s="57"/>
      <c r="R158" s="31"/>
      <c r="S158" s="117"/>
      <c r="T158" s="117"/>
      <c r="U158" s="117"/>
      <c r="V158" s="117"/>
    </row>
    <row r="159" spans="1:22">
      <c r="A159" s="32">
        <v>34501</v>
      </c>
      <c r="B159" s="30" t="s">
        <v>526</v>
      </c>
      <c r="C159" s="57">
        <v>345683.72</v>
      </c>
      <c r="D159" s="57">
        <v>-130734</v>
      </c>
      <c r="E159" s="57">
        <v>-130734</v>
      </c>
      <c r="F159" s="57">
        <v>-130734</v>
      </c>
      <c r="G159" s="57">
        <v>-130543</v>
      </c>
      <c r="H159" s="57">
        <v>-22821</v>
      </c>
      <c r="I159" s="57">
        <v>0</v>
      </c>
      <c r="J159" s="46">
        <f t="shared" si="2"/>
        <v>-545566</v>
      </c>
      <c r="K159" s="57"/>
      <c r="L159" s="57"/>
      <c r="M159" s="57"/>
      <c r="N159" s="57"/>
      <c r="O159" s="57"/>
      <c r="P159" s="57"/>
      <c r="Q159" s="57"/>
      <c r="R159" s="31"/>
      <c r="S159" s="117"/>
      <c r="T159" s="117"/>
      <c r="U159" s="117"/>
      <c r="V159" s="117"/>
    </row>
    <row r="160" spans="1:22">
      <c r="A160" s="32">
        <v>34505</v>
      </c>
      <c r="B160" s="30" t="s">
        <v>527</v>
      </c>
      <c r="C160" s="57">
        <v>1685485.1800000002</v>
      </c>
      <c r="D160" s="57">
        <v>-1751547</v>
      </c>
      <c r="E160" s="57">
        <v>-1751547</v>
      </c>
      <c r="F160" s="57">
        <v>-1751547</v>
      </c>
      <c r="G160" s="57">
        <v>-1749810</v>
      </c>
      <c r="H160" s="57">
        <v>-254555</v>
      </c>
      <c r="I160" s="57">
        <v>0</v>
      </c>
      <c r="J160" s="46">
        <f t="shared" si="2"/>
        <v>-7259006</v>
      </c>
      <c r="K160" s="57"/>
      <c r="L160" s="57"/>
      <c r="M160" s="57"/>
      <c r="N160" s="57"/>
      <c r="O160" s="57"/>
      <c r="P160" s="57"/>
      <c r="Q160" s="57"/>
      <c r="R160" s="31"/>
      <c r="S160" s="117"/>
      <c r="T160" s="117"/>
      <c r="U160" s="117"/>
      <c r="V160" s="117"/>
    </row>
    <row r="161" spans="1:22">
      <c r="A161" s="32">
        <v>34600</v>
      </c>
      <c r="B161" s="30" t="s">
        <v>528</v>
      </c>
      <c r="C161" s="57">
        <v>191388.06999999995</v>
      </c>
      <c r="D161" s="57">
        <v>-3593494</v>
      </c>
      <c r="E161" s="57">
        <v>-3593494</v>
      </c>
      <c r="F161" s="57">
        <v>-3593494</v>
      </c>
      <c r="G161" s="57">
        <v>-3590343</v>
      </c>
      <c r="H161" s="57">
        <v>-1287448</v>
      </c>
      <c r="I161" s="57">
        <v>0</v>
      </c>
      <c r="J161" s="46">
        <f t="shared" si="2"/>
        <v>-15658273</v>
      </c>
      <c r="K161" s="57"/>
      <c r="L161" s="57"/>
      <c r="M161" s="57"/>
      <c r="N161" s="57"/>
      <c r="O161" s="57"/>
      <c r="P161" s="57"/>
      <c r="Q161" s="57"/>
      <c r="R161" s="31"/>
      <c r="S161" s="117"/>
      <c r="T161" s="117"/>
      <c r="U161" s="117"/>
      <c r="V161" s="117"/>
    </row>
    <row r="162" spans="1:22">
      <c r="A162" s="32">
        <v>34605</v>
      </c>
      <c r="B162" s="30" t="s">
        <v>529</v>
      </c>
      <c r="C162" s="57">
        <v>0</v>
      </c>
      <c r="D162" s="57">
        <v>-963003</v>
      </c>
      <c r="E162" s="57">
        <v>-963003</v>
      </c>
      <c r="F162" s="57">
        <v>-963003</v>
      </c>
      <c r="G162" s="57">
        <v>-962359</v>
      </c>
      <c r="H162" s="57">
        <v>-335783</v>
      </c>
      <c r="I162" s="57">
        <v>0</v>
      </c>
      <c r="J162" s="46">
        <f t="shared" si="2"/>
        <v>-4187151</v>
      </c>
      <c r="K162" s="57"/>
      <c r="L162" s="57"/>
      <c r="M162" s="57"/>
      <c r="N162" s="57"/>
      <c r="O162" s="57"/>
      <c r="P162" s="57"/>
      <c r="Q162" s="57"/>
      <c r="R162" s="31"/>
      <c r="S162" s="117"/>
      <c r="T162" s="117"/>
      <c r="U162" s="117"/>
      <c r="V162" s="117"/>
    </row>
    <row r="163" spans="1:22">
      <c r="A163" s="32">
        <v>34700</v>
      </c>
      <c r="B163" s="30" t="s">
        <v>530</v>
      </c>
      <c r="C163" s="57">
        <v>1102367.52</v>
      </c>
      <c r="D163" s="57">
        <v>-9761930</v>
      </c>
      <c r="E163" s="57">
        <v>-9761930</v>
      </c>
      <c r="F163" s="57">
        <v>-9761930</v>
      </c>
      <c r="G163" s="57">
        <v>-9752834</v>
      </c>
      <c r="H163" s="57">
        <v>-3241850</v>
      </c>
      <c r="I163" s="57">
        <v>0</v>
      </c>
      <c r="J163" s="46">
        <f t="shared" si="2"/>
        <v>-42280474</v>
      </c>
      <c r="K163" s="57"/>
      <c r="L163" s="57"/>
      <c r="M163" s="57"/>
      <c r="N163" s="57"/>
      <c r="O163" s="57"/>
      <c r="P163" s="57"/>
      <c r="Q163" s="57"/>
      <c r="R163" s="31"/>
      <c r="S163" s="117"/>
      <c r="T163" s="117"/>
      <c r="U163" s="117"/>
      <c r="V163" s="117"/>
    </row>
    <row r="164" spans="1:22">
      <c r="A164" s="32">
        <v>34800</v>
      </c>
      <c r="B164" s="30" t="s">
        <v>531</v>
      </c>
      <c r="C164" s="57">
        <v>976124.77</v>
      </c>
      <c r="D164" s="57">
        <v>-868427</v>
      </c>
      <c r="E164" s="57">
        <v>-868427</v>
      </c>
      <c r="F164" s="57">
        <v>-868427</v>
      </c>
      <c r="G164" s="57">
        <v>-867407</v>
      </c>
      <c r="H164" s="57">
        <v>-332542</v>
      </c>
      <c r="I164" s="57">
        <v>0</v>
      </c>
      <c r="J164" s="46">
        <f t="shared" si="2"/>
        <v>-3805230</v>
      </c>
      <c r="K164" s="57"/>
      <c r="L164" s="57"/>
      <c r="M164" s="57"/>
      <c r="N164" s="57"/>
      <c r="O164" s="57"/>
      <c r="P164" s="57"/>
      <c r="Q164" s="57"/>
      <c r="R164" s="31"/>
      <c r="S164" s="117"/>
      <c r="T164" s="117"/>
      <c r="U164" s="117"/>
      <c r="V164" s="117"/>
    </row>
    <row r="165" spans="1:22">
      <c r="A165" s="32">
        <v>34900</v>
      </c>
      <c r="B165" s="30" t="s">
        <v>532</v>
      </c>
      <c r="C165" s="57">
        <v>5692671.6500000004</v>
      </c>
      <c r="D165" s="57">
        <v>-21379209</v>
      </c>
      <c r="E165" s="57">
        <v>-21379209</v>
      </c>
      <c r="F165" s="57">
        <v>-21379209</v>
      </c>
      <c r="G165" s="57">
        <v>-21359606</v>
      </c>
      <c r="H165" s="57">
        <v>-8155977</v>
      </c>
      <c r="I165" s="57">
        <v>0</v>
      </c>
      <c r="J165" s="46">
        <f t="shared" si="2"/>
        <v>-93653210</v>
      </c>
      <c r="K165" s="57"/>
      <c r="L165" s="57"/>
      <c r="M165" s="57"/>
      <c r="N165" s="57"/>
      <c r="O165" s="57"/>
      <c r="P165" s="57"/>
      <c r="Q165" s="57"/>
      <c r="R165" s="31"/>
      <c r="S165" s="117"/>
      <c r="T165" s="117"/>
      <c r="U165" s="117"/>
      <c r="V165" s="117"/>
    </row>
    <row r="166" spans="1:22">
      <c r="A166" s="32">
        <v>34901</v>
      </c>
      <c r="B166" s="30" t="s">
        <v>533</v>
      </c>
      <c r="C166" s="57">
        <v>258444.28000000003</v>
      </c>
      <c r="D166" s="57">
        <v>-542386</v>
      </c>
      <c r="E166" s="57">
        <v>-542386</v>
      </c>
      <c r="F166" s="57">
        <v>-542386</v>
      </c>
      <c r="G166" s="57">
        <v>-541877</v>
      </c>
      <c r="H166" s="57">
        <v>-226932</v>
      </c>
      <c r="I166" s="57">
        <v>0</v>
      </c>
      <c r="J166" s="46">
        <f t="shared" si="2"/>
        <v>-2395967</v>
      </c>
      <c r="K166" s="57"/>
      <c r="L166" s="57"/>
      <c r="M166" s="57"/>
      <c r="N166" s="57"/>
      <c r="O166" s="57"/>
      <c r="P166" s="57"/>
      <c r="Q166" s="57"/>
      <c r="R166" s="31"/>
      <c r="S166" s="117"/>
      <c r="T166" s="117"/>
      <c r="U166" s="117"/>
      <c r="V166" s="117"/>
    </row>
    <row r="167" spans="1:22">
      <c r="A167" s="32">
        <v>34903</v>
      </c>
      <c r="B167" s="30" t="s">
        <v>534</v>
      </c>
      <c r="C167" s="57">
        <v>9552.23</v>
      </c>
      <c r="D167" s="57">
        <v>-38785</v>
      </c>
      <c r="E167" s="57">
        <v>-38785</v>
      </c>
      <c r="F167" s="57">
        <v>-38785</v>
      </c>
      <c r="G167" s="57">
        <v>-38758</v>
      </c>
      <c r="H167" s="57">
        <v>-21428</v>
      </c>
      <c r="I167" s="57">
        <v>0</v>
      </c>
      <c r="J167" s="46">
        <f t="shared" si="2"/>
        <v>-176541</v>
      </c>
      <c r="K167" s="57"/>
      <c r="L167" s="57"/>
      <c r="M167" s="57"/>
      <c r="N167" s="57"/>
      <c r="O167" s="57"/>
      <c r="P167" s="57"/>
      <c r="Q167" s="57"/>
      <c r="R167" s="31"/>
      <c r="S167" s="117"/>
      <c r="T167" s="117"/>
      <c r="U167" s="117"/>
      <c r="V167" s="117"/>
    </row>
    <row r="168" spans="1:22">
      <c r="A168" s="32">
        <v>34905</v>
      </c>
      <c r="B168" s="30" t="s">
        <v>535</v>
      </c>
      <c r="C168" s="57">
        <v>156979.70999999996</v>
      </c>
      <c r="D168" s="57">
        <v>-2328401</v>
      </c>
      <c r="E168" s="57">
        <v>-2328401</v>
      </c>
      <c r="F168" s="57">
        <v>-2328401</v>
      </c>
      <c r="G168" s="57">
        <v>-2326583</v>
      </c>
      <c r="H168" s="57">
        <v>-587730</v>
      </c>
      <c r="I168" s="57">
        <v>0</v>
      </c>
      <c r="J168" s="46">
        <f t="shared" si="2"/>
        <v>-9899516</v>
      </c>
      <c r="K168" s="57"/>
      <c r="L168" s="57"/>
      <c r="M168" s="57"/>
      <c r="N168" s="57"/>
      <c r="O168" s="57"/>
      <c r="P168" s="57"/>
      <c r="Q168" s="57"/>
      <c r="R168" s="31"/>
      <c r="S168" s="117"/>
      <c r="T168" s="117"/>
      <c r="U168" s="117"/>
      <c r="V168" s="117"/>
    </row>
    <row r="169" spans="1:22">
      <c r="A169" s="32">
        <v>34910</v>
      </c>
      <c r="B169" s="30" t="s">
        <v>536</v>
      </c>
      <c r="C169" s="57">
        <v>1180988.1900000002</v>
      </c>
      <c r="D169" s="57">
        <v>-6711933</v>
      </c>
      <c r="E169" s="57">
        <v>-6711933</v>
      </c>
      <c r="F169" s="57">
        <v>-6711933</v>
      </c>
      <c r="G169" s="57">
        <v>-6705717</v>
      </c>
      <c r="H169" s="57">
        <v>-2362317</v>
      </c>
      <c r="I169" s="57">
        <v>0</v>
      </c>
      <c r="J169" s="46">
        <f t="shared" si="2"/>
        <v>-29203833</v>
      </c>
      <c r="K169" s="57"/>
      <c r="L169" s="57"/>
      <c r="M169" s="57"/>
      <c r="N169" s="57"/>
      <c r="O169" s="57"/>
      <c r="P169" s="57"/>
      <c r="Q169" s="57"/>
      <c r="R169" s="31"/>
      <c r="S169" s="117"/>
      <c r="T169" s="117"/>
      <c r="U169" s="117"/>
      <c r="V169" s="117"/>
    </row>
    <row r="170" spans="1:22">
      <c r="A170" s="32">
        <v>35000</v>
      </c>
      <c r="B170" s="30" t="s">
        <v>537</v>
      </c>
      <c r="C170" s="57">
        <v>1674556.1999999997</v>
      </c>
      <c r="D170" s="57">
        <v>-4205557</v>
      </c>
      <c r="E170" s="57">
        <v>-4205557</v>
      </c>
      <c r="F170" s="57">
        <v>-4205557</v>
      </c>
      <c r="G170" s="57">
        <v>-4201484</v>
      </c>
      <c r="H170" s="57">
        <v>-1581226</v>
      </c>
      <c r="I170" s="57">
        <v>0</v>
      </c>
      <c r="J170" s="46">
        <f t="shared" si="2"/>
        <v>-18399381</v>
      </c>
      <c r="K170" s="57"/>
      <c r="L170" s="57"/>
      <c r="M170" s="57"/>
      <c r="N170" s="57"/>
      <c r="O170" s="57"/>
      <c r="P170" s="57"/>
      <c r="Q170" s="57"/>
      <c r="R170" s="31"/>
      <c r="S170" s="117"/>
      <c r="T170" s="117"/>
      <c r="U170" s="117"/>
      <c r="V170" s="117"/>
    </row>
    <row r="171" spans="1:22">
      <c r="A171" s="32">
        <v>35005</v>
      </c>
      <c r="B171" s="30" t="s">
        <v>538</v>
      </c>
      <c r="C171" s="57">
        <v>573134.56999999995</v>
      </c>
      <c r="D171" s="57">
        <v>-2071619</v>
      </c>
      <c r="E171" s="57">
        <v>-2071619</v>
      </c>
      <c r="F171" s="57">
        <v>-2071619</v>
      </c>
      <c r="G171" s="57">
        <v>-2069791</v>
      </c>
      <c r="H171" s="57">
        <v>-507773</v>
      </c>
      <c r="I171" s="57">
        <v>0</v>
      </c>
      <c r="J171" s="46">
        <f t="shared" si="2"/>
        <v>-8792421</v>
      </c>
      <c r="K171" s="57"/>
      <c r="L171" s="57"/>
      <c r="M171" s="57"/>
      <c r="N171" s="57"/>
      <c r="O171" s="57"/>
      <c r="P171" s="57"/>
      <c r="Q171" s="57"/>
      <c r="R171" s="31"/>
      <c r="S171" s="117"/>
      <c r="T171" s="117"/>
      <c r="U171" s="117"/>
      <c r="V171" s="117"/>
    </row>
    <row r="172" spans="1:22">
      <c r="A172" s="32">
        <v>35100</v>
      </c>
      <c r="B172" s="30" t="s">
        <v>539</v>
      </c>
      <c r="C172" s="57">
        <v>18616688.460000001</v>
      </c>
      <c r="D172" s="57">
        <v>-35671443</v>
      </c>
      <c r="E172" s="57">
        <v>-35671443</v>
      </c>
      <c r="F172" s="57">
        <v>-35671443</v>
      </c>
      <c r="G172" s="57">
        <v>-35634690</v>
      </c>
      <c r="H172" s="57">
        <v>-12865494</v>
      </c>
      <c r="I172" s="57">
        <v>0</v>
      </c>
      <c r="J172" s="46">
        <f t="shared" si="2"/>
        <v>-155514513</v>
      </c>
      <c r="K172" s="57"/>
      <c r="L172" s="57"/>
      <c r="M172" s="57"/>
      <c r="N172" s="57"/>
      <c r="O172" s="57"/>
      <c r="P172" s="57"/>
      <c r="Q172" s="57"/>
      <c r="R172" s="31"/>
      <c r="S172" s="117"/>
      <c r="T172" s="117"/>
      <c r="U172" s="117"/>
      <c r="V172" s="117"/>
    </row>
    <row r="173" spans="1:22">
      <c r="A173" s="32">
        <v>35105</v>
      </c>
      <c r="B173" s="30" t="s">
        <v>540</v>
      </c>
      <c r="C173" s="57">
        <v>819635.37000000011</v>
      </c>
      <c r="D173" s="57">
        <v>-3725680</v>
      </c>
      <c r="E173" s="57">
        <v>-3725680</v>
      </c>
      <c r="F173" s="57">
        <v>-3725680</v>
      </c>
      <c r="G173" s="57">
        <v>-3722602</v>
      </c>
      <c r="H173" s="57">
        <v>-884143</v>
      </c>
      <c r="I173" s="57">
        <v>0</v>
      </c>
      <c r="J173" s="46">
        <f t="shared" si="2"/>
        <v>-15783785</v>
      </c>
      <c r="K173" s="57"/>
      <c r="L173" s="57"/>
      <c r="M173" s="57"/>
      <c r="N173" s="57"/>
      <c r="O173" s="57"/>
      <c r="P173" s="57"/>
      <c r="Q173" s="57"/>
      <c r="R173" s="31"/>
      <c r="S173" s="117"/>
      <c r="T173" s="117"/>
      <c r="U173" s="117"/>
      <c r="V173" s="117"/>
    </row>
    <row r="174" spans="1:22">
      <c r="A174" s="32">
        <v>35106</v>
      </c>
      <c r="B174" s="30" t="s">
        <v>541</v>
      </c>
      <c r="C174" s="57">
        <v>86139.959999999992</v>
      </c>
      <c r="D174" s="57">
        <v>-910794</v>
      </c>
      <c r="E174" s="57">
        <v>-910794</v>
      </c>
      <c r="F174" s="57">
        <v>-910794</v>
      </c>
      <c r="G174" s="57">
        <v>-909990</v>
      </c>
      <c r="H174" s="57">
        <v>-331698</v>
      </c>
      <c r="I174" s="57">
        <v>0</v>
      </c>
      <c r="J174" s="46">
        <f t="shared" si="2"/>
        <v>-3974070</v>
      </c>
      <c r="K174" s="57"/>
      <c r="L174" s="57"/>
      <c r="M174" s="57"/>
      <c r="N174" s="57"/>
      <c r="O174" s="57"/>
      <c r="P174" s="57"/>
      <c r="Q174" s="57"/>
      <c r="R174" s="31"/>
      <c r="S174" s="117"/>
      <c r="T174" s="117"/>
      <c r="U174" s="117"/>
      <c r="V174" s="117"/>
    </row>
    <row r="175" spans="1:22">
      <c r="A175" s="32">
        <v>35200</v>
      </c>
      <c r="B175" s="30" t="s">
        <v>542</v>
      </c>
      <c r="C175" s="57">
        <v>406364.20000000007</v>
      </c>
      <c r="D175" s="57">
        <v>-1607500</v>
      </c>
      <c r="E175" s="57">
        <v>-1607500</v>
      </c>
      <c r="F175" s="57">
        <v>-1607500</v>
      </c>
      <c r="G175" s="57">
        <v>-1605996</v>
      </c>
      <c r="H175" s="57">
        <v>-585285</v>
      </c>
      <c r="I175" s="57">
        <v>0</v>
      </c>
      <c r="J175" s="46">
        <f t="shared" si="2"/>
        <v>-7013781</v>
      </c>
      <c r="K175" s="57"/>
      <c r="L175" s="57"/>
      <c r="M175" s="57"/>
      <c r="N175" s="57"/>
      <c r="O175" s="57"/>
      <c r="P175" s="57"/>
      <c r="Q175" s="57"/>
      <c r="R175" s="31"/>
      <c r="S175" s="117"/>
      <c r="T175" s="117"/>
      <c r="U175" s="117"/>
      <c r="V175" s="117"/>
    </row>
    <row r="176" spans="1:22">
      <c r="A176" s="32">
        <v>35300</v>
      </c>
      <c r="B176" s="30" t="s">
        <v>543</v>
      </c>
      <c r="C176" s="57">
        <v>10590766.09</v>
      </c>
      <c r="D176" s="57">
        <v>-9757520</v>
      </c>
      <c r="E176" s="57">
        <v>-9757520</v>
      </c>
      <c r="F176" s="57">
        <v>-9757520</v>
      </c>
      <c r="G176" s="57">
        <v>-9746201</v>
      </c>
      <c r="H176" s="57">
        <v>-3475004</v>
      </c>
      <c r="I176" s="57">
        <v>0</v>
      </c>
      <c r="J176" s="46">
        <f t="shared" si="2"/>
        <v>-42493765</v>
      </c>
      <c r="K176" s="57"/>
      <c r="L176" s="57"/>
      <c r="M176" s="57"/>
      <c r="N176" s="57"/>
      <c r="O176" s="57"/>
      <c r="P176" s="57"/>
      <c r="Q176" s="57"/>
      <c r="R176" s="31"/>
      <c r="S176" s="117"/>
      <c r="T176" s="117"/>
      <c r="U176" s="117"/>
      <c r="V176" s="117"/>
    </row>
    <row r="177" spans="1:22">
      <c r="A177" s="32">
        <v>35305</v>
      </c>
      <c r="B177" s="30" t="s">
        <v>544</v>
      </c>
      <c r="C177" s="57">
        <v>1391684.6700000002</v>
      </c>
      <c r="D177" s="57">
        <v>-4167122</v>
      </c>
      <c r="E177" s="57">
        <v>-4167122</v>
      </c>
      <c r="F177" s="57">
        <v>-4167122</v>
      </c>
      <c r="G177" s="57">
        <v>-4163292</v>
      </c>
      <c r="H177" s="57">
        <v>-1025427</v>
      </c>
      <c r="I177" s="57">
        <v>0</v>
      </c>
      <c r="J177" s="46">
        <f t="shared" si="2"/>
        <v>-17690085</v>
      </c>
      <c r="K177" s="57"/>
      <c r="L177" s="57"/>
      <c r="M177" s="57"/>
      <c r="N177" s="57"/>
      <c r="O177" s="57"/>
      <c r="P177" s="57"/>
      <c r="Q177" s="57"/>
      <c r="R177" s="31"/>
      <c r="S177" s="117"/>
      <c r="T177" s="117"/>
      <c r="U177" s="117"/>
      <c r="V177" s="117"/>
    </row>
    <row r="178" spans="1:22">
      <c r="A178" s="32">
        <v>35400</v>
      </c>
      <c r="B178" s="30" t="s">
        <v>545</v>
      </c>
      <c r="C178" s="57">
        <v>661152.41000000015</v>
      </c>
      <c r="D178" s="57">
        <v>-9046293</v>
      </c>
      <c r="E178" s="57">
        <v>-9046293</v>
      </c>
      <c r="F178" s="57">
        <v>-9046293</v>
      </c>
      <c r="G178" s="57">
        <v>-9038256</v>
      </c>
      <c r="H178" s="57">
        <v>-3206523</v>
      </c>
      <c r="I178" s="57">
        <v>0</v>
      </c>
      <c r="J178" s="46">
        <f t="shared" si="2"/>
        <v>-39383658</v>
      </c>
      <c r="K178" s="57"/>
      <c r="L178" s="57"/>
      <c r="M178" s="57"/>
      <c r="N178" s="57"/>
      <c r="O178" s="57"/>
      <c r="P178" s="57"/>
      <c r="Q178" s="57"/>
      <c r="R178" s="31"/>
      <c r="S178" s="117"/>
      <c r="T178" s="117"/>
      <c r="U178" s="117"/>
      <c r="V178" s="117"/>
    </row>
    <row r="179" spans="1:22">
      <c r="A179" s="32">
        <v>35401</v>
      </c>
      <c r="B179" s="30" t="s">
        <v>546</v>
      </c>
      <c r="C179" s="57">
        <v>244771.76</v>
      </c>
      <c r="D179" s="57">
        <v>-69992</v>
      </c>
      <c r="E179" s="57">
        <v>-69992</v>
      </c>
      <c r="F179" s="57">
        <v>-69992</v>
      </c>
      <c r="G179" s="57">
        <v>-69906</v>
      </c>
      <c r="H179" s="57">
        <v>-67324</v>
      </c>
      <c r="I179" s="57">
        <v>0</v>
      </c>
      <c r="J179" s="46">
        <f t="shared" si="2"/>
        <v>-347206</v>
      </c>
      <c r="K179" s="57"/>
      <c r="L179" s="57"/>
      <c r="M179" s="57"/>
      <c r="N179" s="57"/>
      <c r="O179" s="57"/>
      <c r="P179" s="57"/>
      <c r="Q179" s="57"/>
      <c r="R179" s="31"/>
      <c r="S179" s="117"/>
      <c r="T179" s="117"/>
      <c r="U179" s="117"/>
      <c r="V179" s="117"/>
    </row>
    <row r="180" spans="1:22">
      <c r="A180" s="32">
        <v>35405</v>
      </c>
      <c r="B180" s="30" t="s">
        <v>547</v>
      </c>
      <c r="C180" s="57">
        <v>0</v>
      </c>
      <c r="D180" s="57">
        <v>-3300051</v>
      </c>
      <c r="E180" s="57">
        <v>-3300051</v>
      </c>
      <c r="F180" s="57">
        <v>-3300051</v>
      </c>
      <c r="G180" s="57">
        <v>-3297396</v>
      </c>
      <c r="H180" s="57">
        <v>-946358</v>
      </c>
      <c r="I180" s="57">
        <v>0</v>
      </c>
      <c r="J180" s="46">
        <f t="shared" si="2"/>
        <v>-14143907</v>
      </c>
      <c r="K180" s="57"/>
      <c r="L180" s="57"/>
      <c r="M180" s="57"/>
      <c r="N180" s="57"/>
      <c r="O180" s="57"/>
      <c r="P180" s="57"/>
      <c r="Q180" s="57"/>
      <c r="R180" s="31"/>
      <c r="S180" s="117"/>
      <c r="T180" s="117"/>
      <c r="U180" s="117"/>
      <c r="V180" s="117"/>
    </row>
    <row r="181" spans="1:22">
      <c r="A181" s="32">
        <v>35500</v>
      </c>
      <c r="B181" s="30" t="s">
        <v>548</v>
      </c>
      <c r="C181" s="57">
        <v>0</v>
      </c>
      <c r="D181" s="57">
        <v>-13344713</v>
      </c>
      <c r="E181" s="57">
        <v>-13344713</v>
      </c>
      <c r="F181" s="57">
        <v>-13344713</v>
      </c>
      <c r="G181" s="57">
        <v>-13333546</v>
      </c>
      <c r="H181" s="57">
        <v>-4630292</v>
      </c>
      <c r="I181" s="57">
        <v>0</v>
      </c>
      <c r="J181" s="46">
        <f t="shared" si="2"/>
        <v>-57997977</v>
      </c>
      <c r="K181" s="57"/>
      <c r="L181" s="57"/>
      <c r="M181" s="57"/>
      <c r="N181" s="57"/>
      <c r="O181" s="57"/>
      <c r="P181" s="57"/>
      <c r="Q181" s="57"/>
      <c r="R181" s="31"/>
      <c r="S181" s="117"/>
      <c r="T181" s="117"/>
      <c r="U181" s="117"/>
      <c r="V181" s="117"/>
    </row>
    <row r="182" spans="1:22">
      <c r="A182" s="32">
        <v>35600</v>
      </c>
      <c r="B182" s="30" t="s">
        <v>549</v>
      </c>
      <c r="C182" s="57">
        <v>2708560.33</v>
      </c>
      <c r="D182" s="57">
        <v>-4541944</v>
      </c>
      <c r="E182" s="57">
        <v>-4541944</v>
      </c>
      <c r="F182" s="57">
        <v>-4541944</v>
      </c>
      <c r="G182" s="57">
        <v>-4537235</v>
      </c>
      <c r="H182" s="57">
        <v>-1701401</v>
      </c>
      <c r="I182" s="57">
        <v>0</v>
      </c>
      <c r="J182" s="46">
        <f t="shared" si="2"/>
        <v>-19864468</v>
      </c>
      <c r="K182" s="57"/>
      <c r="L182" s="57"/>
      <c r="M182" s="57"/>
      <c r="N182" s="57"/>
      <c r="O182" s="57"/>
      <c r="P182" s="57"/>
      <c r="Q182" s="57"/>
      <c r="R182" s="31"/>
      <c r="S182" s="117"/>
      <c r="T182" s="117"/>
      <c r="U182" s="117"/>
      <c r="V182" s="117"/>
    </row>
    <row r="183" spans="1:22">
      <c r="A183" s="32">
        <v>35700</v>
      </c>
      <c r="B183" s="30" t="s">
        <v>550</v>
      </c>
      <c r="C183" s="57">
        <v>1334036.1000000001</v>
      </c>
      <c r="D183" s="57">
        <v>-2738056</v>
      </c>
      <c r="E183" s="57">
        <v>-2738056</v>
      </c>
      <c r="F183" s="57">
        <v>-2738056</v>
      </c>
      <c r="G183" s="57">
        <v>-2735541</v>
      </c>
      <c r="H183" s="57">
        <v>-1192460</v>
      </c>
      <c r="I183" s="57">
        <v>0</v>
      </c>
      <c r="J183" s="46">
        <f t="shared" si="2"/>
        <v>-12142169</v>
      </c>
      <c r="K183" s="57"/>
      <c r="L183" s="57"/>
      <c r="M183" s="57"/>
      <c r="N183" s="57"/>
      <c r="O183" s="57"/>
      <c r="P183" s="57"/>
      <c r="Q183" s="57"/>
      <c r="R183" s="31"/>
      <c r="S183" s="117"/>
      <c r="T183" s="117"/>
      <c r="U183" s="117"/>
      <c r="V183" s="117"/>
    </row>
    <row r="184" spans="1:22">
      <c r="A184" s="32">
        <v>35800</v>
      </c>
      <c r="B184" s="30" t="s">
        <v>551</v>
      </c>
      <c r="C184" s="57">
        <v>469420.3200000003</v>
      </c>
      <c r="D184" s="57">
        <v>-4198421</v>
      </c>
      <c r="E184" s="57">
        <v>-4198421</v>
      </c>
      <c r="F184" s="57">
        <v>-4198421</v>
      </c>
      <c r="G184" s="57">
        <v>-4195024</v>
      </c>
      <c r="H184" s="57">
        <v>-1777334</v>
      </c>
      <c r="I184" s="57">
        <v>0</v>
      </c>
      <c r="J184" s="46">
        <f t="shared" si="2"/>
        <v>-18567621</v>
      </c>
      <c r="K184" s="57"/>
      <c r="L184" s="57"/>
      <c r="M184" s="57"/>
      <c r="N184" s="57"/>
      <c r="O184" s="57"/>
      <c r="P184" s="57"/>
      <c r="Q184" s="57"/>
      <c r="R184" s="31"/>
      <c r="S184" s="117"/>
      <c r="T184" s="117"/>
      <c r="U184" s="117"/>
      <c r="V184" s="117"/>
    </row>
    <row r="185" spans="1:22">
      <c r="A185" s="32">
        <v>35805</v>
      </c>
      <c r="B185" s="30" t="s">
        <v>552</v>
      </c>
      <c r="C185" s="57">
        <v>987006.09</v>
      </c>
      <c r="D185" s="57">
        <v>-494440</v>
      </c>
      <c r="E185" s="57">
        <v>-494440</v>
      </c>
      <c r="F185" s="57">
        <v>-494440</v>
      </c>
      <c r="G185" s="57">
        <v>-493795</v>
      </c>
      <c r="H185" s="57">
        <v>-60831</v>
      </c>
      <c r="I185" s="57">
        <v>0</v>
      </c>
      <c r="J185" s="46">
        <f t="shared" si="2"/>
        <v>-2037946</v>
      </c>
      <c r="K185" s="57"/>
      <c r="L185" s="57"/>
      <c r="M185" s="57"/>
      <c r="N185" s="57"/>
      <c r="O185" s="57"/>
      <c r="P185" s="57"/>
      <c r="Q185" s="57"/>
      <c r="R185" s="31"/>
      <c r="S185" s="117"/>
      <c r="T185" s="117"/>
      <c r="U185" s="117"/>
      <c r="V185" s="117"/>
    </row>
    <row r="186" spans="1:22">
      <c r="A186" s="32">
        <v>35900</v>
      </c>
      <c r="B186" s="30" t="s">
        <v>553</v>
      </c>
      <c r="C186" s="57">
        <v>347387.95999999996</v>
      </c>
      <c r="D186" s="57">
        <v>-7550604</v>
      </c>
      <c r="E186" s="57">
        <v>-7550604</v>
      </c>
      <c r="F186" s="57">
        <v>-7550604</v>
      </c>
      <c r="G186" s="57">
        <v>-7543931</v>
      </c>
      <c r="H186" s="57">
        <v>-2651448</v>
      </c>
      <c r="I186" s="57">
        <v>0</v>
      </c>
      <c r="J186" s="46">
        <f t="shared" si="2"/>
        <v>-32847191</v>
      </c>
      <c r="K186" s="57"/>
      <c r="L186" s="57"/>
      <c r="M186" s="57"/>
      <c r="N186" s="57"/>
      <c r="O186" s="57"/>
      <c r="P186" s="57"/>
      <c r="Q186" s="57"/>
      <c r="R186" s="31"/>
      <c r="S186" s="117"/>
      <c r="T186" s="117"/>
      <c r="U186" s="117"/>
      <c r="V186" s="117"/>
    </row>
    <row r="187" spans="1:22">
      <c r="A187" s="32">
        <v>35905</v>
      </c>
      <c r="B187" s="30" t="s">
        <v>554</v>
      </c>
      <c r="C187" s="57">
        <v>0</v>
      </c>
      <c r="D187" s="57">
        <v>-1044421</v>
      </c>
      <c r="E187" s="57">
        <v>-1044421</v>
      </c>
      <c r="F187" s="57">
        <v>-1044421</v>
      </c>
      <c r="G187" s="57">
        <v>-1043603</v>
      </c>
      <c r="H187" s="57">
        <v>-430589</v>
      </c>
      <c r="I187" s="57">
        <v>0</v>
      </c>
      <c r="J187" s="46">
        <f t="shared" si="2"/>
        <v>-4607455</v>
      </c>
      <c r="K187" s="57"/>
      <c r="L187" s="57"/>
      <c r="M187" s="57"/>
      <c r="N187" s="57"/>
      <c r="O187" s="57"/>
      <c r="P187" s="57"/>
      <c r="Q187" s="57"/>
      <c r="R187" s="31"/>
      <c r="S187" s="117"/>
      <c r="T187" s="117"/>
      <c r="U187" s="117"/>
      <c r="V187" s="117"/>
    </row>
    <row r="188" spans="1:22">
      <c r="A188" s="32">
        <v>36000</v>
      </c>
      <c r="B188" s="30" t="s">
        <v>555</v>
      </c>
      <c r="C188" s="57">
        <v>69059444.139999986</v>
      </c>
      <c r="D188" s="57">
        <v>-166828807</v>
      </c>
      <c r="E188" s="57">
        <v>-166828807</v>
      </c>
      <c r="F188" s="57">
        <v>-166828807</v>
      </c>
      <c r="G188" s="57">
        <v>-166663169</v>
      </c>
      <c r="H188" s="57">
        <v>-60335213</v>
      </c>
      <c r="I188" s="57">
        <v>0</v>
      </c>
      <c r="J188" s="46">
        <f t="shared" si="2"/>
        <v>-727484803</v>
      </c>
      <c r="K188" s="57"/>
      <c r="L188" s="57"/>
      <c r="M188" s="57"/>
      <c r="N188" s="57"/>
      <c r="O188" s="57"/>
      <c r="P188" s="57"/>
      <c r="Q188" s="57"/>
      <c r="R188" s="31"/>
      <c r="S188" s="117"/>
      <c r="T188" s="117"/>
      <c r="U188" s="117"/>
      <c r="V188" s="117"/>
    </row>
    <row r="189" spans="1:22">
      <c r="A189" s="32">
        <v>36001</v>
      </c>
      <c r="B189" s="30" t="s">
        <v>556</v>
      </c>
      <c r="C189" s="57">
        <v>84967.89</v>
      </c>
      <c r="D189" s="57">
        <v>-197118</v>
      </c>
      <c r="E189" s="57">
        <v>-197118</v>
      </c>
      <c r="F189" s="57">
        <v>-197118</v>
      </c>
      <c r="G189" s="57">
        <v>-197118</v>
      </c>
      <c r="H189" s="57">
        <v>-218360</v>
      </c>
      <c r="I189" s="57">
        <v>0</v>
      </c>
      <c r="J189" s="46">
        <f t="shared" si="2"/>
        <v>-1006832</v>
      </c>
      <c r="K189" s="57"/>
      <c r="L189" s="57"/>
      <c r="M189" s="57"/>
      <c r="N189" s="57"/>
      <c r="O189" s="57"/>
      <c r="P189" s="57"/>
      <c r="Q189" s="57"/>
      <c r="R189" s="31"/>
      <c r="S189" s="117"/>
      <c r="T189" s="117"/>
      <c r="U189" s="117"/>
      <c r="V189" s="117"/>
    </row>
    <row r="190" spans="1:22">
      <c r="A190" s="32">
        <v>36002</v>
      </c>
      <c r="B190" s="30" t="s">
        <v>557</v>
      </c>
      <c r="C190" s="57">
        <v>0</v>
      </c>
      <c r="D190" s="57">
        <v>-1070064</v>
      </c>
      <c r="E190" s="57">
        <v>-1070064</v>
      </c>
      <c r="F190" s="57">
        <v>-1070064</v>
      </c>
      <c r="G190" s="57">
        <v>-1070064</v>
      </c>
      <c r="H190" s="57">
        <v>-161620</v>
      </c>
      <c r="I190" s="57">
        <v>0</v>
      </c>
      <c r="J190" s="46">
        <f t="shared" si="2"/>
        <v>-4441876</v>
      </c>
      <c r="K190" s="57"/>
      <c r="L190" s="57"/>
      <c r="M190" s="57"/>
      <c r="N190" s="57"/>
      <c r="O190" s="57"/>
      <c r="P190" s="57"/>
      <c r="Q190" s="57"/>
      <c r="R190" s="31"/>
      <c r="S190" s="117"/>
      <c r="T190" s="117"/>
      <c r="U190" s="117"/>
      <c r="V190" s="117"/>
    </row>
    <row r="191" spans="1:22">
      <c r="A191" s="32">
        <v>36003</v>
      </c>
      <c r="B191" s="30" t="s">
        <v>558</v>
      </c>
      <c r="C191" s="57">
        <v>309400.45</v>
      </c>
      <c r="D191" s="57">
        <v>-1358636</v>
      </c>
      <c r="E191" s="57">
        <v>-1358636</v>
      </c>
      <c r="F191" s="57">
        <v>-1358636</v>
      </c>
      <c r="G191" s="57">
        <v>-1357492</v>
      </c>
      <c r="H191" s="57">
        <v>-581539</v>
      </c>
      <c r="I191" s="57">
        <v>0</v>
      </c>
      <c r="J191" s="46">
        <f t="shared" si="2"/>
        <v>-6014939</v>
      </c>
      <c r="K191" s="57"/>
      <c r="L191" s="57"/>
      <c r="M191" s="57"/>
      <c r="N191" s="57"/>
      <c r="O191" s="57"/>
      <c r="P191" s="57"/>
      <c r="Q191" s="57"/>
      <c r="R191" s="31"/>
      <c r="S191" s="117"/>
      <c r="T191" s="117"/>
      <c r="U191" s="117"/>
      <c r="V191" s="117"/>
    </row>
    <row r="192" spans="1:22">
      <c r="A192" s="32">
        <v>36004</v>
      </c>
      <c r="B192" s="30" t="s">
        <v>559</v>
      </c>
      <c r="C192" s="57">
        <v>807152.9</v>
      </c>
      <c r="D192" s="57">
        <v>-556912</v>
      </c>
      <c r="E192" s="57">
        <v>-556912</v>
      </c>
      <c r="F192" s="57">
        <v>-556912</v>
      </c>
      <c r="G192" s="57">
        <v>-556225</v>
      </c>
      <c r="H192" s="57">
        <v>-190128</v>
      </c>
      <c r="I192" s="57">
        <v>0</v>
      </c>
      <c r="J192" s="46">
        <f t="shared" si="2"/>
        <v>-2417089</v>
      </c>
      <c r="K192" s="57"/>
      <c r="L192" s="57"/>
      <c r="M192" s="57"/>
      <c r="N192" s="57"/>
      <c r="O192" s="57"/>
      <c r="P192" s="57"/>
      <c r="Q192" s="57"/>
      <c r="R192" s="31"/>
      <c r="S192" s="117"/>
      <c r="T192" s="117"/>
      <c r="U192" s="117"/>
      <c r="V192" s="117"/>
    </row>
    <row r="193" spans="1:22">
      <c r="A193" s="32">
        <v>36005</v>
      </c>
      <c r="B193" s="30" t="s">
        <v>560</v>
      </c>
      <c r="C193" s="57">
        <v>6078270.0099999998</v>
      </c>
      <c r="D193" s="57">
        <v>-15087843</v>
      </c>
      <c r="E193" s="57">
        <v>-15087843</v>
      </c>
      <c r="F193" s="57">
        <v>-15087843</v>
      </c>
      <c r="G193" s="57">
        <v>-15074649</v>
      </c>
      <c r="H193" s="57">
        <v>-3276560</v>
      </c>
      <c r="I193" s="57">
        <v>0</v>
      </c>
      <c r="J193" s="46">
        <f t="shared" si="2"/>
        <v>-63614738</v>
      </c>
      <c r="K193" s="57"/>
      <c r="L193" s="57"/>
      <c r="M193" s="57"/>
      <c r="N193" s="57"/>
      <c r="O193" s="57"/>
      <c r="P193" s="57"/>
      <c r="Q193" s="57"/>
      <c r="R193" s="31"/>
      <c r="S193" s="117"/>
      <c r="T193" s="117"/>
      <c r="U193" s="117"/>
      <c r="V193" s="117"/>
    </row>
    <row r="194" spans="1:22">
      <c r="A194" s="32">
        <v>36006</v>
      </c>
      <c r="B194" s="30" t="s">
        <v>561</v>
      </c>
      <c r="C194" s="57">
        <v>3173104.5</v>
      </c>
      <c r="D194" s="57">
        <v>-1242048</v>
      </c>
      <c r="E194" s="57">
        <v>-1242048</v>
      </c>
      <c r="F194" s="57">
        <v>-1242048</v>
      </c>
      <c r="G194" s="57">
        <v>-1240274</v>
      </c>
      <c r="H194" s="57">
        <v>-176843</v>
      </c>
      <c r="I194" s="57">
        <v>0</v>
      </c>
      <c r="J194" s="46">
        <f t="shared" si="2"/>
        <v>-5143261</v>
      </c>
      <c r="K194" s="57"/>
      <c r="L194" s="57"/>
      <c r="M194" s="57"/>
      <c r="N194" s="57"/>
      <c r="O194" s="57"/>
      <c r="P194" s="57"/>
      <c r="Q194" s="57"/>
      <c r="R194" s="31"/>
      <c r="S194" s="117"/>
      <c r="T194" s="117"/>
      <c r="U194" s="117"/>
      <c r="V194" s="117"/>
    </row>
    <row r="195" spans="1:22">
      <c r="A195" s="32">
        <v>36007</v>
      </c>
      <c r="B195" s="30" t="s">
        <v>562</v>
      </c>
      <c r="C195" s="57">
        <v>583535.79</v>
      </c>
      <c r="D195" s="57">
        <v>-478404</v>
      </c>
      <c r="E195" s="57">
        <v>-478404</v>
      </c>
      <c r="F195" s="57">
        <v>-478404</v>
      </c>
      <c r="G195" s="57">
        <v>-477847</v>
      </c>
      <c r="H195" s="57">
        <v>-116688</v>
      </c>
      <c r="I195" s="57">
        <v>0</v>
      </c>
      <c r="J195" s="46">
        <f t="shared" si="2"/>
        <v>-2029747</v>
      </c>
      <c r="K195" s="57"/>
      <c r="L195" s="57"/>
      <c r="M195" s="57"/>
      <c r="N195" s="57"/>
      <c r="O195" s="57"/>
      <c r="P195" s="57"/>
      <c r="Q195" s="57"/>
      <c r="R195" s="31"/>
      <c r="S195" s="117"/>
      <c r="T195" s="117"/>
      <c r="U195" s="117"/>
      <c r="V195" s="117"/>
    </row>
    <row r="196" spans="1:22">
      <c r="A196" s="32">
        <v>36008</v>
      </c>
      <c r="B196" s="30" t="s">
        <v>563</v>
      </c>
      <c r="C196" s="57">
        <v>1771127.79</v>
      </c>
      <c r="D196" s="57">
        <v>-1654105</v>
      </c>
      <c r="E196" s="57">
        <v>-1654105</v>
      </c>
      <c r="F196" s="57">
        <v>-1654105</v>
      </c>
      <c r="G196" s="57">
        <v>-1652471</v>
      </c>
      <c r="H196" s="57">
        <v>-876230</v>
      </c>
      <c r="I196" s="57">
        <v>0</v>
      </c>
      <c r="J196" s="46">
        <f t="shared" si="2"/>
        <v>-7491016</v>
      </c>
      <c r="K196" s="57"/>
      <c r="L196" s="57"/>
      <c r="M196" s="57"/>
      <c r="N196" s="57"/>
      <c r="O196" s="57"/>
      <c r="P196" s="57"/>
      <c r="Q196" s="57"/>
      <c r="R196" s="31"/>
      <c r="S196" s="117"/>
      <c r="T196" s="117"/>
      <c r="U196" s="117"/>
      <c r="V196" s="117"/>
    </row>
    <row r="197" spans="1:22">
      <c r="A197" s="32">
        <v>36009</v>
      </c>
      <c r="B197" s="30" t="s">
        <v>564</v>
      </c>
      <c r="C197" s="57">
        <v>122075.87</v>
      </c>
      <c r="D197" s="57">
        <v>-688691</v>
      </c>
      <c r="E197" s="57">
        <v>-688691</v>
      </c>
      <c r="F197" s="57">
        <v>-688691</v>
      </c>
      <c r="G197" s="57">
        <v>-688315</v>
      </c>
      <c r="H197" s="57">
        <v>-438212</v>
      </c>
      <c r="I197" s="57">
        <v>0</v>
      </c>
      <c r="J197" s="46">
        <f t="shared" si="2"/>
        <v>-3192600</v>
      </c>
      <c r="K197" s="57"/>
      <c r="L197" s="57"/>
      <c r="M197" s="57"/>
      <c r="N197" s="57"/>
      <c r="O197" s="57"/>
      <c r="P197" s="57"/>
      <c r="Q197" s="57"/>
      <c r="R197" s="31"/>
      <c r="S197" s="117"/>
      <c r="T197" s="117"/>
      <c r="U197" s="117"/>
      <c r="V197" s="117"/>
    </row>
    <row r="198" spans="1:22">
      <c r="A198" s="32">
        <v>36100</v>
      </c>
      <c r="B198" s="30" t="s">
        <v>565</v>
      </c>
      <c r="C198" s="57">
        <v>144704.05000000005</v>
      </c>
      <c r="D198" s="57">
        <v>-2311778</v>
      </c>
      <c r="E198" s="57">
        <v>-2311778</v>
      </c>
      <c r="F198" s="57">
        <v>-2311778</v>
      </c>
      <c r="G198" s="57">
        <v>-2309796</v>
      </c>
      <c r="H198" s="57">
        <v>-866811</v>
      </c>
      <c r="I198" s="57">
        <v>0</v>
      </c>
      <c r="J198" s="46">
        <f t="shared" si="2"/>
        <v>-10111941</v>
      </c>
      <c r="K198" s="57"/>
      <c r="L198" s="57"/>
      <c r="M198" s="57"/>
      <c r="N198" s="57"/>
      <c r="O198" s="57"/>
      <c r="P198" s="57"/>
      <c r="Q198" s="57"/>
      <c r="R198" s="31"/>
      <c r="S198" s="117"/>
      <c r="T198" s="117"/>
      <c r="U198" s="117"/>
      <c r="V198" s="117"/>
    </row>
    <row r="199" spans="1:22">
      <c r="A199" s="32">
        <v>36102</v>
      </c>
      <c r="B199" s="30" t="s">
        <v>566</v>
      </c>
      <c r="C199" s="57">
        <v>2598148.94</v>
      </c>
      <c r="D199" s="57">
        <v>-243459</v>
      </c>
      <c r="E199" s="57">
        <v>-243459</v>
      </c>
      <c r="F199" s="57">
        <v>-243459</v>
      </c>
      <c r="G199" s="57">
        <v>-242726</v>
      </c>
      <c r="H199" s="57">
        <v>137435</v>
      </c>
      <c r="I199" s="57">
        <v>0</v>
      </c>
      <c r="J199" s="46">
        <f t="shared" si="2"/>
        <v>-835668</v>
      </c>
      <c r="K199" s="57"/>
      <c r="L199" s="57"/>
      <c r="M199" s="57"/>
      <c r="N199" s="57"/>
      <c r="O199" s="57"/>
      <c r="P199" s="57"/>
      <c r="Q199" s="57"/>
      <c r="R199" s="31"/>
      <c r="S199" s="117"/>
      <c r="T199" s="117"/>
      <c r="U199" s="117"/>
      <c r="V199" s="117"/>
    </row>
    <row r="200" spans="1:22">
      <c r="A200" s="32">
        <v>36105</v>
      </c>
      <c r="B200" s="30" t="s">
        <v>567</v>
      </c>
      <c r="C200" s="57">
        <v>153010.32</v>
      </c>
      <c r="D200" s="57">
        <v>-1129179</v>
      </c>
      <c r="E200" s="57">
        <v>-1129179</v>
      </c>
      <c r="F200" s="57">
        <v>-1129179</v>
      </c>
      <c r="G200" s="57">
        <v>-1128128</v>
      </c>
      <c r="H200" s="57">
        <v>-327068</v>
      </c>
      <c r="I200" s="57">
        <v>0</v>
      </c>
      <c r="J200" s="46">
        <f t="shared" ref="J200:J263" si="3">SUM(D200:I200)</f>
        <v>-4842733</v>
      </c>
      <c r="K200" s="57"/>
      <c r="L200" s="57"/>
      <c r="M200" s="57"/>
      <c r="N200" s="57"/>
      <c r="O200" s="57"/>
      <c r="P200" s="57"/>
      <c r="Q200" s="57"/>
      <c r="R200" s="31"/>
      <c r="S200" s="117"/>
      <c r="T200" s="117"/>
      <c r="U200" s="117"/>
      <c r="V200" s="117"/>
    </row>
    <row r="201" spans="1:22">
      <c r="A201" s="32">
        <v>36200</v>
      </c>
      <c r="B201" s="30" t="s">
        <v>568</v>
      </c>
      <c r="C201" s="57">
        <v>1569015.91</v>
      </c>
      <c r="D201" s="57">
        <v>-4623418</v>
      </c>
      <c r="E201" s="57">
        <v>-4623418</v>
      </c>
      <c r="F201" s="57">
        <v>-4623418</v>
      </c>
      <c r="G201" s="57">
        <v>-4619242</v>
      </c>
      <c r="H201" s="57">
        <v>-1895699</v>
      </c>
      <c r="I201" s="57">
        <v>0</v>
      </c>
      <c r="J201" s="46">
        <f t="shared" si="3"/>
        <v>-20385195</v>
      </c>
      <c r="K201" s="57"/>
      <c r="L201" s="57"/>
      <c r="M201" s="57"/>
      <c r="N201" s="57"/>
      <c r="O201" s="57"/>
      <c r="P201" s="57"/>
      <c r="Q201" s="57"/>
      <c r="R201" s="31"/>
      <c r="S201" s="117"/>
      <c r="T201" s="117"/>
      <c r="U201" s="117"/>
      <c r="V201" s="117"/>
    </row>
    <row r="202" spans="1:22">
      <c r="A202" s="32">
        <v>36205</v>
      </c>
      <c r="B202" s="30" t="s">
        <v>569</v>
      </c>
      <c r="C202" s="57">
        <v>739269.89999999991</v>
      </c>
      <c r="D202" s="57">
        <v>-781846</v>
      </c>
      <c r="E202" s="57">
        <v>-781846</v>
      </c>
      <c r="F202" s="57">
        <v>-781846</v>
      </c>
      <c r="G202" s="57">
        <v>-781087</v>
      </c>
      <c r="H202" s="57">
        <v>-110377</v>
      </c>
      <c r="I202" s="57">
        <v>0</v>
      </c>
      <c r="J202" s="46">
        <f t="shared" si="3"/>
        <v>-3237002</v>
      </c>
      <c r="K202" s="57"/>
      <c r="L202" s="57"/>
      <c r="M202" s="57"/>
      <c r="N202" s="57"/>
      <c r="O202" s="57"/>
      <c r="P202" s="57"/>
      <c r="Q202" s="57"/>
      <c r="R202" s="31"/>
      <c r="S202" s="117"/>
      <c r="T202" s="117"/>
      <c r="U202" s="117"/>
      <c r="V202" s="117"/>
    </row>
    <row r="203" spans="1:22">
      <c r="A203" s="32">
        <v>36300</v>
      </c>
      <c r="B203" s="30" t="s">
        <v>570</v>
      </c>
      <c r="C203" s="57">
        <v>7183823.6799999997</v>
      </c>
      <c r="D203" s="57">
        <v>-14325459</v>
      </c>
      <c r="E203" s="57">
        <v>-14325459</v>
      </c>
      <c r="F203" s="57">
        <v>-14325459</v>
      </c>
      <c r="G203" s="57">
        <v>-14311947</v>
      </c>
      <c r="H203" s="57">
        <v>-6026059</v>
      </c>
      <c r="I203" s="57">
        <v>0</v>
      </c>
      <c r="J203" s="46">
        <f t="shared" si="3"/>
        <v>-63314383</v>
      </c>
      <c r="K203" s="57"/>
      <c r="L203" s="57"/>
      <c r="M203" s="57"/>
      <c r="N203" s="57"/>
      <c r="O203" s="57"/>
      <c r="P203" s="57"/>
      <c r="Q203" s="57"/>
      <c r="R203" s="31"/>
      <c r="S203" s="117"/>
      <c r="T203" s="117"/>
      <c r="U203" s="117"/>
      <c r="V203" s="117"/>
    </row>
    <row r="204" spans="1:22">
      <c r="A204" s="32">
        <v>36301</v>
      </c>
      <c r="B204" s="30" t="s">
        <v>571</v>
      </c>
      <c r="C204" s="57">
        <v>536834.46</v>
      </c>
      <c r="D204" s="57">
        <v>-118985</v>
      </c>
      <c r="E204" s="57">
        <v>-118985</v>
      </c>
      <c r="F204" s="57">
        <v>-118985</v>
      </c>
      <c r="G204" s="57">
        <v>-118758</v>
      </c>
      <c r="H204" s="57">
        <v>-52244</v>
      </c>
      <c r="I204" s="57">
        <v>0</v>
      </c>
      <c r="J204" s="46">
        <f t="shared" si="3"/>
        <v>-527957</v>
      </c>
      <c r="K204" s="57"/>
      <c r="L204" s="57"/>
      <c r="M204" s="57"/>
      <c r="N204" s="57"/>
      <c r="O204" s="57"/>
      <c r="P204" s="57"/>
      <c r="Q204" s="57"/>
      <c r="R204" s="31"/>
      <c r="S204" s="117"/>
      <c r="T204" s="117"/>
      <c r="U204" s="117"/>
      <c r="V204" s="117"/>
    </row>
    <row r="205" spans="1:22">
      <c r="A205" s="32">
        <v>36302</v>
      </c>
      <c r="B205" s="30" t="s">
        <v>572</v>
      </c>
      <c r="C205" s="57">
        <v>110707.94999999998</v>
      </c>
      <c r="D205" s="57">
        <v>-358330</v>
      </c>
      <c r="E205" s="57">
        <v>-358330</v>
      </c>
      <c r="F205" s="57">
        <v>-358330</v>
      </c>
      <c r="G205" s="57">
        <v>-357979</v>
      </c>
      <c r="H205" s="57">
        <v>-123835</v>
      </c>
      <c r="I205" s="57">
        <v>0</v>
      </c>
      <c r="J205" s="46">
        <f t="shared" si="3"/>
        <v>-1556804</v>
      </c>
      <c r="K205" s="57"/>
      <c r="L205" s="57"/>
      <c r="M205" s="57"/>
      <c r="N205" s="57"/>
      <c r="O205" s="57"/>
      <c r="P205" s="57"/>
      <c r="Q205" s="57"/>
      <c r="R205" s="31"/>
      <c r="S205" s="117"/>
      <c r="T205" s="117"/>
      <c r="U205" s="117"/>
      <c r="V205" s="117"/>
    </row>
    <row r="206" spans="1:22">
      <c r="A206" s="32">
        <v>36305</v>
      </c>
      <c r="B206" s="30" t="s">
        <v>573</v>
      </c>
      <c r="C206" s="57">
        <v>0</v>
      </c>
      <c r="D206" s="57">
        <v>-3184891</v>
      </c>
      <c r="E206" s="57">
        <v>-3184891</v>
      </c>
      <c r="F206" s="57">
        <v>-3184891</v>
      </c>
      <c r="G206" s="57">
        <v>-3182451</v>
      </c>
      <c r="H206" s="57">
        <v>-880860</v>
      </c>
      <c r="I206" s="57">
        <v>0</v>
      </c>
      <c r="J206" s="46">
        <f t="shared" si="3"/>
        <v>-13617984</v>
      </c>
      <c r="K206" s="57"/>
      <c r="L206" s="57"/>
      <c r="M206" s="57"/>
      <c r="N206" s="57"/>
      <c r="O206" s="57"/>
      <c r="P206" s="57"/>
      <c r="Q206" s="57"/>
      <c r="R206" s="31"/>
      <c r="S206" s="117"/>
      <c r="T206" s="117"/>
      <c r="U206" s="117"/>
      <c r="V206" s="117"/>
    </row>
    <row r="207" spans="1:22">
      <c r="A207" s="32">
        <v>36310</v>
      </c>
      <c r="B207" s="30" t="s">
        <v>574</v>
      </c>
      <c r="C207" s="57">
        <v>714355.52</v>
      </c>
      <c r="D207" s="57">
        <v>-1392</v>
      </c>
      <c r="E207" s="57">
        <v>-1392</v>
      </c>
      <c r="F207" s="57">
        <v>-1392</v>
      </c>
      <c r="G207" s="57">
        <v>-1392</v>
      </c>
      <c r="H207" s="57">
        <v>-179981</v>
      </c>
      <c r="I207" s="57">
        <v>0</v>
      </c>
      <c r="J207" s="46">
        <f t="shared" si="3"/>
        <v>-185549</v>
      </c>
      <c r="K207" s="57"/>
      <c r="L207" s="57"/>
      <c r="M207" s="57"/>
      <c r="N207" s="57"/>
      <c r="O207" s="57"/>
      <c r="P207" s="57"/>
      <c r="Q207" s="57"/>
      <c r="R207" s="31"/>
      <c r="S207" s="117"/>
      <c r="T207" s="117"/>
      <c r="U207" s="117"/>
      <c r="V207" s="117"/>
    </row>
    <row r="208" spans="1:22">
      <c r="A208" s="32">
        <v>36400</v>
      </c>
      <c r="B208" s="30" t="s">
        <v>575</v>
      </c>
      <c r="C208" s="57">
        <v>11723859.529999997</v>
      </c>
      <c r="D208" s="57">
        <v>-14847426</v>
      </c>
      <c r="E208" s="57">
        <v>-14847426</v>
      </c>
      <c r="F208" s="57">
        <v>-14847426</v>
      </c>
      <c r="G208" s="57">
        <v>-14832580</v>
      </c>
      <c r="H208" s="57">
        <v>-6686362</v>
      </c>
      <c r="I208" s="57">
        <v>0</v>
      </c>
      <c r="J208" s="46">
        <f t="shared" si="3"/>
        <v>-66061220</v>
      </c>
      <c r="K208" s="57"/>
      <c r="L208" s="57"/>
      <c r="M208" s="57"/>
      <c r="N208" s="57"/>
      <c r="O208" s="57"/>
      <c r="P208" s="57"/>
      <c r="Q208" s="57"/>
      <c r="R208" s="31"/>
      <c r="S208" s="117"/>
      <c r="T208" s="117"/>
      <c r="U208" s="117"/>
      <c r="V208" s="117"/>
    </row>
    <row r="209" spans="1:22">
      <c r="A209" s="32">
        <v>36405</v>
      </c>
      <c r="B209" s="30" t="s">
        <v>576</v>
      </c>
      <c r="C209" s="57">
        <v>801434.65000000014</v>
      </c>
      <c r="D209" s="57">
        <v>-2588602</v>
      </c>
      <c r="E209" s="57">
        <v>-2588602</v>
      </c>
      <c r="F209" s="57">
        <v>-2588602</v>
      </c>
      <c r="G209" s="57">
        <v>-2586135</v>
      </c>
      <c r="H209" s="57">
        <v>-679841</v>
      </c>
      <c r="I209" s="57">
        <v>0</v>
      </c>
      <c r="J209" s="46">
        <f t="shared" si="3"/>
        <v>-11031782</v>
      </c>
      <c r="K209" s="57"/>
      <c r="L209" s="57"/>
      <c r="M209" s="57"/>
      <c r="N209" s="57"/>
      <c r="O209" s="57"/>
      <c r="P209" s="57"/>
      <c r="Q209" s="57"/>
      <c r="R209" s="31"/>
      <c r="S209" s="117"/>
      <c r="T209" s="117"/>
      <c r="U209" s="117"/>
      <c r="V209" s="117"/>
    </row>
    <row r="210" spans="1:22">
      <c r="A210" s="32">
        <v>36500</v>
      </c>
      <c r="B210" s="30" t="s">
        <v>577</v>
      </c>
      <c r="C210" s="57">
        <v>16929771.66</v>
      </c>
      <c r="D210" s="57">
        <v>-28676833</v>
      </c>
      <c r="E210" s="57">
        <v>-28676833</v>
      </c>
      <c r="F210" s="57">
        <v>-28676833</v>
      </c>
      <c r="G210" s="57">
        <v>-28646915</v>
      </c>
      <c r="H210" s="57">
        <v>-10556197</v>
      </c>
      <c r="I210" s="57">
        <v>0</v>
      </c>
      <c r="J210" s="46">
        <f t="shared" si="3"/>
        <v>-125233611</v>
      </c>
      <c r="K210" s="57"/>
      <c r="L210" s="57"/>
      <c r="M210" s="57"/>
      <c r="N210" s="57"/>
      <c r="O210" s="57"/>
      <c r="P210" s="57"/>
      <c r="Q210" s="57"/>
      <c r="R210" s="31"/>
      <c r="S210" s="117"/>
      <c r="T210" s="117"/>
      <c r="U210" s="117"/>
      <c r="V210" s="117"/>
    </row>
    <row r="211" spans="1:22">
      <c r="A211" s="32">
        <v>36501</v>
      </c>
      <c r="B211" s="30" t="s">
        <v>578</v>
      </c>
      <c r="C211" s="57">
        <v>659284.22</v>
      </c>
      <c r="D211" s="57">
        <v>-288820</v>
      </c>
      <c r="E211" s="57">
        <v>-288820</v>
      </c>
      <c r="F211" s="57">
        <v>-288820</v>
      </c>
      <c r="G211" s="57">
        <v>-288418</v>
      </c>
      <c r="H211" s="57">
        <v>-70872</v>
      </c>
      <c r="I211" s="57">
        <v>0</v>
      </c>
      <c r="J211" s="46">
        <f t="shared" si="3"/>
        <v>-1225750</v>
      </c>
      <c r="K211" s="57"/>
      <c r="L211" s="57"/>
      <c r="M211" s="57"/>
      <c r="N211" s="57"/>
      <c r="O211" s="57"/>
      <c r="P211" s="57"/>
      <c r="Q211" s="57"/>
      <c r="R211" s="31"/>
      <c r="S211" s="117"/>
      <c r="T211" s="117"/>
      <c r="U211" s="117"/>
      <c r="V211" s="117"/>
    </row>
    <row r="212" spans="1:22">
      <c r="A212" s="32">
        <v>36502</v>
      </c>
      <c r="B212" s="30" t="s">
        <v>579</v>
      </c>
      <c r="C212" s="57">
        <v>69205.3</v>
      </c>
      <c r="D212" s="57">
        <v>-148461</v>
      </c>
      <c r="E212" s="57">
        <v>-148461</v>
      </c>
      <c r="F212" s="57">
        <v>-148461</v>
      </c>
      <c r="G212" s="57">
        <v>-148317</v>
      </c>
      <c r="H212" s="57">
        <v>-34984</v>
      </c>
      <c r="I212" s="57">
        <v>0</v>
      </c>
      <c r="J212" s="46">
        <f t="shared" si="3"/>
        <v>-628684</v>
      </c>
      <c r="K212" s="57"/>
      <c r="L212" s="57"/>
      <c r="M212" s="57"/>
      <c r="N212" s="57"/>
      <c r="O212" s="57"/>
      <c r="P212" s="57"/>
      <c r="Q212" s="57"/>
      <c r="R212" s="31"/>
      <c r="S212" s="117"/>
      <c r="T212" s="117"/>
      <c r="U212" s="117"/>
      <c r="V212" s="117"/>
    </row>
    <row r="213" spans="1:22">
      <c r="A213" s="32">
        <v>36505</v>
      </c>
      <c r="B213" s="30" t="s">
        <v>580</v>
      </c>
      <c r="C213" s="57">
        <v>515480.03999999957</v>
      </c>
      <c r="D213" s="57">
        <v>-6076124</v>
      </c>
      <c r="E213" s="57">
        <v>-6076124</v>
      </c>
      <c r="F213" s="57">
        <v>-6076124</v>
      </c>
      <c r="G213" s="57">
        <v>-6070483</v>
      </c>
      <c r="H213" s="57">
        <v>-1989929</v>
      </c>
      <c r="I213" s="57">
        <v>0</v>
      </c>
      <c r="J213" s="46">
        <f t="shared" si="3"/>
        <v>-26288784</v>
      </c>
      <c r="K213" s="57"/>
      <c r="L213" s="57"/>
      <c r="M213" s="57"/>
      <c r="N213" s="57"/>
      <c r="O213" s="57"/>
      <c r="P213" s="57"/>
      <c r="Q213" s="57"/>
      <c r="R213" s="31"/>
      <c r="S213" s="117"/>
      <c r="T213" s="117"/>
      <c r="U213" s="117"/>
      <c r="V213" s="117"/>
    </row>
    <row r="214" spans="1:22">
      <c r="A214" s="32">
        <v>36600</v>
      </c>
      <c r="B214" s="30" t="s">
        <v>581</v>
      </c>
      <c r="C214" s="57">
        <v>173879.61</v>
      </c>
      <c r="D214" s="57">
        <v>-2269571</v>
      </c>
      <c r="E214" s="57">
        <v>-2269571</v>
      </c>
      <c r="F214" s="57">
        <v>-2269571</v>
      </c>
      <c r="G214" s="57">
        <v>-2267503</v>
      </c>
      <c r="H214" s="57">
        <v>-767909</v>
      </c>
      <c r="I214" s="57">
        <v>0</v>
      </c>
      <c r="J214" s="46">
        <f t="shared" si="3"/>
        <v>-9844125</v>
      </c>
      <c r="K214" s="57"/>
      <c r="L214" s="57"/>
      <c r="M214" s="57"/>
      <c r="N214" s="57"/>
      <c r="O214" s="57"/>
      <c r="P214" s="57"/>
      <c r="Q214" s="57"/>
      <c r="R214" s="31"/>
      <c r="S214" s="117"/>
      <c r="T214" s="117"/>
      <c r="U214" s="117"/>
      <c r="V214" s="117"/>
    </row>
    <row r="215" spans="1:22">
      <c r="A215" s="32">
        <v>36601</v>
      </c>
      <c r="B215" s="30" t="s">
        <v>582</v>
      </c>
      <c r="C215" s="57">
        <v>1830295.97</v>
      </c>
      <c r="D215" s="57">
        <v>-992655</v>
      </c>
      <c r="E215" s="57">
        <v>-992655</v>
      </c>
      <c r="F215" s="57">
        <v>-992655</v>
      </c>
      <c r="G215" s="57">
        <v>-991336</v>
      </c>
      <c r="H215" s="57">
        <v>-385271</v>
      </c>
      <c r="I215" s="57">
        <v>0</v>
      </c>
      <c r="J215" s="46">
        <f t="shared" si="3"/>
        <v>-4354572</v>
      </c>
      <c r="K215" s="57"/>
      <c r="L215" s="57"/>
      <c r="M215" s="57"/>
      <c r="N215" s="57"/>
      <c r="O215" s="57"/>
      <c r="P215" s="57"/>
      <c r="Q215" s="57"/>
      <c r="R215" s="31"/>
      <c r="S215" s="117"/>
      <c r="T215" s="117"/>
      <c r="U215" s="117"/>
      <c r="V215" s="117"/>
    </row>
    <row r="216" spans="1:22">
      <c r="A216" s="32">
        <v>36700</v>
      </c>
      <c r="B216" s="30" t="s">
        <v>583</v>
      </c>
      <c r="C216" s="57">
        <v>9949463.7799999975</v>
      </c>
      <c r="D216" s="57">
        <v>-25290850</v>
      </c>
      <c r="E216" s="57">
        <v>-25290850</v>
      </c>
      <c r="F216" s="57">
        <v>-25290850</v>
      </c>
      <c r="G216" s="57">
        <v>-25265372</v>
      </c>
      <c r="H216" s="57">
        <v>-8407313</v>
      </c>
      <c r="I216" s="57">
        <v>0</v>
      </c>
      <c r="J216" s="46">
        <f t="shared" si="3"/>
        <v>-109545235</v>
      </c>
      <c r="K216" s="57"/>
      <c r="L216" s="57"/>
      <c r="M216" s="57"/>
      <c r="N216" s="57"/>
      <c r="O216" s="57"/>
      <c r="P216" s="57"/>
      <c r="Q216" s="57"/>
      <c r="R216" s="31"/>
      <c r="S216" s="117"/>
      <c r="T216" s="117"/>
      <c r="U216" s="117"/>
      <c r="V216" s="117"/>
    </row>
    <row r="217" spans="1:22">
      <c r="A217" s="32">
        <v>36701</v>
      </c>
      <c r="B217" s="30" t="s">
        <v>584</v>
      </c>
      <c r="C217" s="57">
        <v>0</v>
      </c>
      <c r="D217" s="57">
        <v>-185550</v>
      </c>
      <c r="E217" s="57">
        <v>-185550</v>
      </c>
      <c r="F217" s="57">
        <v>-185550</v>
      </c>
      <c r="G217" s="57">
        <v>-185461</v>
      </c>
      <c r="H217" s="57">
        <v>-46296</v>
      </c>
      <c r="I217" s="57">
        <v>0</v>
      </c>
      <c r="J217" s="46">
        <f t="shared" si="3"/>
        <v>-788407</v>
      </c>
      <c r="K217" s="57"/>
      <c r="L217" s="57"/>
      <c r="M217" s="57"/>
      <c r="N217" s="57"/>
      <c r="O217" s="57"/>
      <c r="P217" s="57"/>
      <c r="Q217" s="57"/>
      <c r="R217" s="31"/>
      <c r="S217" s="117"/>
      <c r="T217" s="117"/>
      <c r="U217" s="117"/>
      <c r="V217" s="117"/>
    </row>
    <row r="218" spans="1:22">
      <c r="A218" s="32">
        <v>36705</v>
      </c>
      <c r="B218" s="30" t="s">
        <v>585</v>
      </c>
      <c r="C218" s="57">
        <v>3014345.42</v>
      </c>
      <c r="D218" s="57">
        <v>-2878790</v>
      </c>
      <c r="E218" s="57">
        <v>-2878790</v>
      </c>
      <c r="F218" s="57">
        <v>-2878790</v>
      </c>
      <c r="G218" s="57">
        <v>-2875816</v>
      </c>
      <c r="H218" s="57">
        <v>-409816</v>
      </c>
      <c r="I218" s="57">
        <v>0</v>
      </c>
      <c r="J218" s="46">
        <f t="shared" si="3"/>
        <v>-11922002</v>
      </c>
      <c r="K218" s="57"/>
      <c r="L218" s="57"/>
      <c r="M218" s="57"/>
      <c r="N218" s="57"/>
      <c r="O218" s="57"/>
      <c r="P218" s="57"/>
      <c r="Q218" s="57"/>
      <c r="R218" s="31"/>
      <c r="S218" s="117"/>
      <c r="T218" s="117"/>
      <c r="U218" s="117"/>
      <c r="V218" s="117"/>
    </row>
    <row r="219" spans="1:22">
      <c r="A219" s="32">
        <v>36800</v>
      </c>
      <c r="B219" s="30" t="s">
        <v>586</v>
      </c>
      <c r="C219" s="57">
        <v>4982519.7300000004</v>
      </c>
      <c r="D219" s="57">
        <v>-9455297</v>
      </c>
      <c r="E219" s="57">
        <v>-9455297</v>
      </c>
      <c r="F219" s="57">
        <v>-9455297</v>
      </c>
      <c r="G219" s="57">
        <v>-9445583</v>
      </c>
      <c r="H219" s="57">
        <v>-3442554</v>
      </c>
      <c r="I219" s="57">
        <v>0</v>
      </c>
      <c r="J219" s="46">
        <f t="shared" si="3"/>
        <v>-41254028</v>
      </c>
      <c r="K219" s="57"/>
      <c r="L219" s="57"/>
      <c r="M219" s="57"/>
      <c r="N219" s="57"/>
      <c r="O219" s="57"/>
      <c r="P219" s="57"/>
      <c r="Q219" s="57"/>
      <c r="R219" s="31"/>
      <c r="S219" s="117"/>
      <c r="T219" s="117"/>
      <c r="U219" s="117"/>
      <c r="V219" s="117"/>
    </row>
    <row r="220" spans="1:22">
      <c r="A220" s="32">
        <v>36802</v>
      </c>
      <c r="B220" s="30" t="s">
        <v>587</v>
      </c>
      <c r="C220" s="57">
        <v>2993234.8099999996</v>
      </c>
      <c r="D220" s="57">
        <v>79445</v>
      </c>
      <c r="E220" s="57">
        <v>79445</v>
      </c>
      <c r="F220" s="57">
        <v>79445</v>
      </c>
      <c r="G220" s="57">
        <v>79965</v>
      </c>
      <c r="H220" s="57">
        <v>240050</v>
      </c>
      <c r="I220" s="57">
        <v>0</v>
      </c>
      <c r="J220" s="46">
        <f t="shared" si="3"/>
        <v>558350</v>
      </c>
      <c r="K220" s="57"/>
      <c r="L220" s="57"/>
      <c r="M220" s="57"/>
      <c r="N220" s="57"/>
      <c r="O220" s="57"/>
      <c r="P220" s="57"/>
      <c r="Q220" s="57"/>
      <c r="R220" s="31"/>
      <c r="S220" s="117"/>
      <c r="T220" s="117"/>
      <c r="U220" s="117"/>
      <c r="V220" s="117"/>
    </row>
    <row r="221" spans="1:22">
      <c r="A221" s="32">
        <v>36810</v>
      </c>
      <c r="B221" s="30" t="s">
        <v>588</v>
      </c>
      <c r="C221" s="57">
        <v>3755855.6800000006</v>
      </c>
      <c r="D221" s="57">
        <v>-19454784</v>
      </c>
      <c r="E221" s="57">
        <v>-19454784</v>
      </c>
      <c r="F221" s="57">
        <v>-19454784</v>
      </c>
      <c r="G221" s="57">
        <v>-19436445</v>
      </c>
      <c r="H221" s="57">
        <v>-6691589</v>
      </c>
      <c r="I221" s="57">
        <v>0</v>
      </c>
      <c r="J221" s="46">
        <f t="shared" si="3"/>
        <v>-84492386</v>
      </c>
      <c r="K221" s="57"/>
      <c r="L221" s="57"/>
      <c r="M221" s="57"/>
      <c r="N221" s="57"/>
      <c r="O221" s="57"/>
      <c r="P221" s="57"/>
      <c r="Q221" s="57"/>
      <c r="R221" s="31"/>
      <c r="S221" s="117"/>
      <c r="T221" s="117"/>
      <c r="U221" s="117"/>
      <c r="V221" s="117"/>
    </row>
    <row r="222" spans="1:22">
      <c r="A222" s="32">
        <v>36900</v>
      </c>
      <c r="B222" s="30" t="s">
        <v>589</v>
      </c>
      <c r="C222" s="57">
        <v>756944.36999999988</v>
      </c>
      <c r="D222" s="57">
        <v>-1882090</v>
      </c>
      <c r="E222" s="57">
        <v>-1882090</v>
      </c>
      <c r="F222" s="57">
        <v>-1882090</v>
      </c>
      <c r="G222" s="57">
        <v>-1880366</v>
      </c>
      <c r="H222" s="57">
        <v>-783548</v>
      </c>
      <c r="I222" s="57">
        <v>0</v>
      </c>
      <c r="J222" s="46">
        <f t="shared" si="3"/>
        <v>-8310184</v>
      </c>
      <c r="K222" s="57"/>
      <c r="L222" s="57"/>
      <c r="M222" s="57"/>
      <c r="N222" s="57"/>
      <c r="O222" s="57"/>
      <c r="P222" s="57"/>
      <c r="Q222" s="57"/>
      <c r="R222" s="31"/>
      <c r="S222" s="117"/>
      <c r="T222" s="117"/>
      <c r="U222" s="117"/>
      <c r="V222" s="117"/>
    </row>
    <row r="223" spans="1:22">
      <c r="A223" s="32">
        <v>36901</v>
      </c>
      <c r="B223" s="30" t="s">
        <v>590</v>
      </c>
      <c r="C223" s="57">
        <v>684516.2699999999</v>
      </c>
      <c r="D223" s="57">
        <v>-527055</v>
      </c>
      <c r="E223" s="57">
        <v>-527055</v>
      </c>
      <c r="F223" s="57">
        <v>-527055</v>
      </c>
      <c r="G223" s="57">
        <v>-526423</v>
      </c>
      <c r="H223" s="57">
        <v>-172970</v>
      </c>
      <c r="I223" s="57">
        <v>0</v>
      </c>
      <c r="J223" s="46">
        <f t="shared" si="3"/>
        <v>-2280558</v>
      </c>
      <c r="K223" s="57"/>
      <c r="L223" s="57"/>
      <c r="M223" s="57"/>
      <c r="N223" s="57"/>
      <c r="O223" s="57"/>
      <c r="P223" s="57"/>
      <c r="Q223" s="57"/>
      <c r="R223" s="31"/>
      <c r="S223" s="117"/>
      <c r="T223" s="117"/>
      <c r="U223" s="117"/>
      <c r="V223" s="117"/>
    </row>
    <row r="224" spans="1:22">
      <c r="A224" s="32">
        <v>36905</v>
      </c>
      <c r="B224" s="30" t="s">
        <v>591</v>
      </c>
      <c r="C224" s="57">
        <v>727747.34</v>
      </c>
      <c r="D224" s="57">
        <v>-465864</v>
      </c>
      <c r="E224" s="57">
        <v>-465864</v>
      </c>
      <c r="F224" s="57">
        <v>-465864</v>
      </c>
      <c r="G224" s="57">
        <v>-465283</v>
      </c>
      <c r="H224" s="57">
        <v>-135775</v>
      </c>
      <c r="I224" s="57">
        <v>0</v>
      </c>
      <c r="J224" s="46">
        <f t="shared" si="3"/>
        <v>-1998650</v>
      </c>
      <c r="K224" s="57"/>
      <c r="L224" s="57"/>
      <c r="M224" s="57"/>
      <c r="N224" s="57"/>
      <c r="O224" s="57"/>
      <c r="P224" s="57"/>
      <c r="Q224" s="57"/>
      <c r="R224" s="31"/>
      <c r="S224" s="117"/>
      <c r="T224" s="117"/>
      <c r="U224" s="117"/>
      <c r="V224" s="117"/>
    </row>
    <row r="225" spans="1:22">
      <c r="A225" s="32">
        <v>37000</v>
      </c>
      <c r="B225" s="30" t="s">
        <v>592</v>
      </c>
      <c r="C225" s="57">
        <v>376539.91000000015</v>
      </c>
      <c r="D225" s="57">
        <v>-6749476</v>
      </c>
      <c r="E225" s="57">
        <v>-6749476</v>
      </c>
      <c r="F225" s="57">
        <v>-6749476</v>
      </c>
      <c r="G225" s="57">
        <v>-6743711</v>
      </c>
      <c r="H225" s="57">
        <v>-2536769</v>
      </c>
      <c r="I225" s="57">
        <v>0</v>
      </c>
      <c r="J225" s="46">
        <f t="shared" si="3"/>
        <v>-29528908</v>
      </c>
      <c r="K225" s="57"/>
      <c r="L225" s="57"/>
      <c r="M225" s="57"/>
      <c r="N225" s="57"/>
      <c r="O225" s="57"/>
      <c r="P225" s="57"/>
      <c r="Q225" s="57"/>
      <c r="R225" s="31"/>
      <c r="S225" s="117"/>
      <c r="T225" s="117"/>
      <c r="U225" s="117"/>
      <c r="V225" s="117"/>
    </row>
    <row r="226" spans="1:22">
      <c r="A226" s="32">
        <v>37001</v>
      </c>
      <c r="B226" s="30" t="s">
        <v>324</v>
      </c>
      <c r="C226" s="57">
        <v>2221121.31</v>
      </c>
      <c r="D226" s="57">
        <v>171449</v>
      </c>
      <c r="E226" s="57">
        <v>171449</v>
      </c>
      <c r="F226" s="57">
        <v>171449</v>
      </c>
      <c r="G226" s="57">
        <v>171761</v>
      </c>
      <c r="H226" s="57">
        <v>73731</v>
      </c>
      <c r="I226" s="57">
        <v>0</v>
      </c>
      <c r="J226" s="46">
        <f t="shared" si="3"/>
        <v>759839</v>
      </c>
      <c r="K226" s="57"/>
      <c r="L226" s="57"/>
      <c r="M226" s="57"/>
      <c r="N226" s="57"/>
      <c r="O226" s="57"/>
      <c r="P226" s="57"/>
      <c r="Q226" s="57"/>
      <c r="R226" s="31"/>
      <c r="S226" s="117"/>
      <c r="T226" s="117"/>
      <c r="U226" s="117"/>
      <c r="V226" s="117"/>
    </row>
    <row r="227" spans="1:22">
      <c r="A227" s="32">
        <v>37005</v>
      </c>
      <c r="B227" s="30" t="s">
        <v>593</v>
      </c>
      <c r="C227" s="57">
        <v>73455.430000000051</v>
      </c>
      <c r="D227" s="57">
        <v>-1559247</v>
      </c>
      <c r="E227" s="57">
        <v>-1559247</v>
      </c>
      <c r="F227" s="57">
        <v>-1559247</v>
      </c>
      <c r="G227" s="57">
        <v>-1557894</v>
      </c>
      <c r="H227" s="57">
        <v>-446240</v>
      </c>
      <c r="I227" s="57">
        <v>0</v>
      </c>
      <c r="J227" s="46">
        <f t="shared" si="3"/>
        <v>-6681875</v>
      </c>
      <c r="K227" s="57"/>
      <c r="L227" s="57"/>
      <c r="M227" s="57"/>
      <c r="N227" s="57"/>
      <c r="O227" s="57"/>
      <c r="P227" s="57"/>
      <c r="Q227" s="57"/>
      <c r="R227" s="31"/>
      <c r="S227" s="117"/>
      <c r="T227" s="117"/>
      <c r="U227" s="117"/>
      <c r="V227" s="117"/>
    </row>
    <row r="228" spans="1:22">
      <c r="A228" s="32">
        <v>37100</v>
      </c>
      <c r="B228" s="30" t="s">
        <v>594</v>
      </c>
      <c r="C228" s="57">
        <v>5113295.7699999996</v>
      </c>
      <c r="D228" s="57">
        <v>-8587967</v>
      </c>
      <c r="E228" s="57">
        <v>-8587967</v>
      </c>
      <c r="F228" s="57">
        <v>-8587967</v>
      </c>
      <c r="G228" s="57">
        <v>-8579096</v>
      </c>
      <c r="H228" s="57">
        <v>-3238566</v>
      </c>
      <c r="I228" s="57">
        <v>0</v>
      </c>
      <c r="J228" s="46">
        <f t="shared" si="3"/>
        <v>-37581563</v>
      </c>
      <c r="K228" s="57"/>
      <c r="L228" s="57"/>
      <c r="M228" s="57"/>
      <c r="N228" s="57"/>
      <c r="O228" s="57"/>
      <c r="P228" s="57"/>
      <c r="Q228" s="57"/>
      <c r="R228" s="31"/>
      <c r="S228" s="117"/>
      <c r="T228" s="117"/>
      <c r="U228" s="117"/>
      <c r="V228" s="117"/>
    </row>
    <row r="229" spans="1:22">
      <c r="A229" s="32">
        <v>37200</v>
      </c>
      <c r="B229" s="30" t="s">
        <v>595</v>
      </c>
      <c r="C229" s="57">
        <v>1024867.99</v>
      </c>
      <c r="D229" s="57">
        <v>-2037666</v>
      </c>
      <c r="E229" s="57">
        <v>-2037666</v>
      </c>
      <c r="F229" s="57">
        <v>-2037666</v>
      </c>
      <c r="G229" s="57">
        <v>-2035737</v>
      </c>
      <c r="H229" s="57">
        <v>-852672</v>
      </c>
      <c r="I229" s="57">
        <v>0</v>
      </c>
      <c r="J229" s="46">
        <f t="shared" si="3"/>
        <v>-9001407</v>
      </c>
      <c r="K229" s="57"/>
      <c r="L229" s="57"/>
      <c r="M229" s="57"/>
      <c r="N229" s="57"/>
      <c r="O229" s="57"/>
      <c r="P229" s="57"/>
      <c r="Q229" s="57"/>
      <c r="R229" s="31"/>
      <c r="S229" s="117"/>
      <c r="T229" s="117"/>
      <c r="U229" s="117"/>
      <c r="V229" s="117"/>
    </row>
    <row r="230" spans="1:22">
      <c r="A230" s="32">
        <v>37300</v>
      </c>
      <c r="B230" s="30" t="s">
        <v>596</v>
      </c>
      <c r="C230" s="57">
        <v>2902832.47</v>
      </c>
      <c r="D230" s="57">
        <v>-5127220</v>
      </c>
      <c r="E230" s="57">
        <v>-5127220</v>
      </c>
      <c r="F230" s="57">
        <v>-5127220</v>
      </c>
      <c r="G230" s="57">
        <v>-5121962</v>
      </c>
      <c r="H230" s="57">
        <v>-1924725</v>
      </c>
      <c r="I230" s="57">
        <v>0</v>
      </c>
      <c r="J230" s="46">
        <f t="shared" si="3"/>
        <v>-22428347</v>
      </c>
      <c r="K230" s="57"/>
      <c r="L230" s="57"/>
      <c r="M230" s="57"/>
      <c r="N230" s="57"/>
      <c r="O230" s="57"/>
      <c r="P230" s="57"/>
      <c r="Q230" s="57"/>
      <c r="R230" s="31"/>
      <c r="S230" s="117"/>
      <c r="T230" s="117"/>
      <c r="U230" s="117"/>
      <c r="V230" s="117"/>
    </row>
    <row r="231" spans="1:22">
      <c r="A231" s="32">
        <v>37301</v>
      </c>
      <c r="B231" s="30" t="s">
        <v>597</v>
      </c>
      <c r="C231" s="57">
        <v>535876.15999999992</v>
      </c>
      <c r="D231" s="57">
        <v>-556502</v>
      </c>
      <c r="E231" s="57">
        <v>-556502</v>
      </c>
      <c r="F231" s="57">
        <v>-556502</v>
      </c>
      <c r="G231" s="57">
        <v>-555921</v>
      </c>
      <c r="H231" s="57">
        <v>-256723</v>
      </c>
      <c r="I231" s="57">
        <v>0</v>
      </c>
      <c r="J231" s="46">
        <f t="shared" si="3"/>
        <v>-2482150</v>
      </c>
      <c r="K231" s="57"/>
      <c r="L231" s="57"/>
      <c r="M231" s="57"/>
      <c r="N231" s="57"/>
      <c r="O231" s="57"/>
      <c r="P231" s="57"/>
      <c r="Q231" s="57"/>
      <c r="R231" s="31"/>
      <c r="S231" s="117"/>
      <c r="T231" s="117"/>
      <c r="U231" s="117"/>
      <c r="V231" s="117"/>
    </row>
    <row r="232" spans="1:22">
      <c r="A232" s="32">
        <v>37305</v>
      </c>
      <c r="B232" s="30" t="s">
        <v>598</v>
      </c>
      <c r="C232" s="57">
        <v>0</v>
      </c>
      <c r="D232" s="57">
        <v>-1840889</v>
      </c>
      <c r="E232" s="57">
        <v>-1840889</v>
      </c>
      <c r="F232" s="57">
        <v>-1840889</v>
      </c>
      <c r="G232" s="57">
        <v>-1839646</v>
      </c>
      <c r="H232" s="57">
        <v>-465639</v>
      </c>
      <c r="I232" s="57">
        <v>0</v>
      </c>
      <c r="J232" s="46">
        <f t="shared" si="3"/>
        <v>-7827952</v>
      </c>
      <c r="K232" s="57"/>
      <c r="L232" s="57"/>
      <c r="M232" s="57"/>
      <c r="N232" s="57"/>
      <c r="O232" s="57"/>
      <c r="P232" s="57"/>
      <c r="Q232" s="57"/>
      <c r="R232" s="31"/>
      <c r="S232" s="117"/>
      <c r="T232" s="117"/>
      <c r="U232" s="117"/>
      <c r="V232" s="117"/>
    </row>
    <row r="233" spans="1:22">
      <c r="A233" s="32">
        <v>37400</v>
      </c>
      <c r="B233" s="30" t="s">
        <v>599</v>
      </c>
      <c r="C233" s="57">
        <v>4980459.5899999989</v>
      </c>
      <c r="D233" s="57">
        <v>-27049470</v>
      </c>
      <c r="E233" s="57">
        <v>-27049470</v>
      </c>
      <c r="F233" s="57">
        <v>-27049470</v>
      </c>
      <c r="G233" s="57">
        <v>-27024867</v>
      </c>
      <c r="H233" s="57">
        <v>-9912450</v>
      </c>
      <c r="I233" s="57">
        <v>0</v>
      </c>
      <c r="J233" s="46">
        <f t="shared" si="3"/>
        <v>-118085727</v>
      </c>
      <c r="K233" s="57"/>
      <c r="L233" s="57"/>
      <c r="M233" s="57"/>
      <c r="N233" s="57"/>
      <c r="O233" s="57"/>
      <c r="P233" s="57"/>
      <c r="Q233" s="57"/>
      <c r="R233" s="31"/>
      <c r="S233" s="117"/>
      <c r="T233" s="117"/>
      <c r="U233" s="117"/>
      <c r="V233" s="117"/>
    </row>
    <row r="234" spans="1:22">
      <c r="A234" s="32">
        <v>37405</v>
      </c>
      <c r="B234" s="30" t="s">
        <v>600</v>
      </c>
      <c r="C234" s="57">
        <v>1679219.8700000003</v>
      </c>
      <c r="D234" s="57">
        <v>-5984834</v>
      </c>
      <c r="E234" s="57">
        <v>-5984834</v>
      </c>
      <c r="F234" s="57">
        <v>-5984834</v>
      </c>
      <c r="G234" s="57">
        <v>-5979411</v>
      </c>
      <c r="H234" s="57">
        <v>-1510604</v>
      </c>
      <c r="I234" s="57">
        <v>0</v>
      </c>
      <c r="J234" s="46">
        <f t="shared" si="3"/>
        <v>-25444517</v>
      </c>
      <c r="K234" s="57"/>
      <c r="L234" s="57"/>
      <c r="M234" s="57"/>
      <c r="N234" s="57"/>
      <c r="O234" s="57"/>
      <c r="P234" s="57"/>
      <c r="Q234" s="57"/>
      <c r="R234" s="31"/>
      <c r="S234" s="117"/>
      <c r="T234" s="117"/>
      <c r="U234" s="117"/>
      <c r="V234" s="117"/>
    </row>
    <row r="235" spans="1:22">
      <c r="A235" s="32">
        <v>37500</v>
      </c>
      <c r="B235" s="30" t="s">
        <v>601</v>
      </c>
      <c r="C235" s="57">
        <v>226663.9800000001</v>
      </c>
      <c r="D235" s="57">
        <v>-3122300</v>
      </c>
      <c r="E235" s="57">
        <v>-3122300</v>
      </c>
      <c r="F235" s="57">
        <v>-3122300</v>
      </c>
      <c r="G235" s="57">
        <v>-3119598</v>
      </c>
      <c r="H235" s="57">
        <v>-1160344</v>
      </c>
      <c r="I235" s="57">
        <v>0</v>
      </c>
      <c r="J235" s="46">
        <f t="shared" si="3"/>
        <v>-13646842</v>
      </c>
      <c r="K235" s="57"/>
      <c r="L235" s="57"/>
      <c r="M235" s="57"/>
      <c r="N235" s="57"/>
      <c r="O235" s="57"/>
      <c r="P235" s="57"/>
      <c r="Q235" s="57"/>
      <c r="R235" s="31"/>
      <c r="S235" s="117"/>
      <c r="T235" s="117"/>
      <c r="U235" s="117"/>
      <c r="V235" s="117"/>
    </row>
    <row r="236" spans="1:22">
      <c r="A236" s="32">
        <v>37600</v>
      </c>
      <c r="B236" s="30" t="s">
        <v>602</v>
      </c>
      <c r="C236" s="57">
        <v>5414291.5099999998</v>
      </c>
      <c r="D236" s="57">
        <v>-18808319</v>
      </c>
      <c r="E236" s="57">
        <v>-18808319</v>
      </c>
      <c r="F236" s="57">
        <v>-18808319</v>
      </c>
      <c r="G236" s="57">
        <v>-18791472</v>
      </c>
      <c r="H236" s="57">
        <v>-7575038</v>
      </c>
      <c r="I236" s="57">
        <v>0</v>
      </c>
      <c r="J236" s="46">
        <f t="shared" si="3"/>
        <v>-82791467</v>
      </c>
      <c r="K236" s="57"/>
      <c r="L236" s="57"/>
      <c r="M236" s="57"/>
      <c r="N236" s="57"/>
      <c r="O236" s="57"/>
      <c r="P236" s="57"/>
      <c r="Q236" s="57"/>
      <c r="R236" s="31"/>
      <c r="S236" s="117"/>
      <c r="T236" s="117"/>
      <c r="U236" s="117"/>
      <c r="V236" s="117"/>
    </row>
    <row r="237" spans="1:22">
      <c r="A237" s="32">
        <v>37601</v>
      </c>
      <c r="B237" s="30" t="s">
        <v>603</v>
      </c>
      <c r="C237" s="57">
        <v>3527884.08</v>
      </c>
      <c r="D237" s="57">
        <v>-164033</v>
      </c>
      <c r="E237" s="57">
        <v>-164033</v>
      </c>
      <c r="F237" s="57">
        <v>-164033</v>
      </c>
      <c r="G237" s="57">
        <v>-163157</v>
      </c>
      <c r="H237" s="57">
        <v>75432</v>
      </c>
      <c r="I237" s="57">
        <v>0</v>
      </c>
      <c r="J237" s="46">
        <f t="shared" si="3"/>
        <v>-579824</v>
      </c>
      <c r="K237" s="57"/>
      <c r="L237" s="57"/>
      <c r="M237" s="57"/>
      <c r="N237" s="57"/>
      <c r="O237" s="57"/>
      <c r="P237" s="57"/>
      <c r="Q237" s="57"/>
      <c r="R237" s="31"/>
      <c r="S237" s="117"/>
      <c r="T237" s="117"/>
      <c r="U237" s="117"/>
      <c r="V237" s="117"/>
    </row>
    <row r="238" spans="1:22">
      <c r="A238" s="32">
        <v>37605</v>
      </c>
      <c r="B238" s="30" t="s">
        <v>604</v>
      </c>
      <c r="C238" s="57">
        <v>420769.75000000012</v>
      </c>
      <c r="D238" s="57">
        <v>-2235194</v>
      </c>
      <c r="E238" s="57">
        <v>-2235194</v>
      </c>
      <c r="F238" s="57">
        <v>-2235194</v>
      </c>
      <c r="G238" s="57">
        <v>-2233156</v>
      </c>
      <c r="H238" s="57">
        <v>-609626</v>
      </c>
      <c r="I238" s="57">
        <v>0</v>
      </c>
      <c r="J238" s="46">
        <f t="shared" si="3"/>
        <v>-9548364</v>
      </c>
      <c r="K238" s="57"/>
      <c r="L238" s="57"/>
      <c r="M238" s="57"/>
      <c r="N238" s="57"/>
      <c r="O238" s="57"/>
      <c r="P238" s="57"/>
      <c r="Q238" s="57"/>
      <c r="R238" s="31"/>
      <c r="S238" s="117"/>
      <c r="T238" s="117"/>
      <c r="U238" s="117"/>
      <c r="V238" s="117"/>
    </row>
    <row r="239" spans="1:22">
      <c r="A239" s="32">
        <v>37610</v>
      </c>
      <c r="B239" s="30" t="s">
        <v>605</v>
      </c>
      <c r="C239" s="57">
        <v>2868007.5600000005</v>
      </c>
      <c r="D239" s="57">
        <v>-5821051</v>
      </c>
      <c r="E239" s="57">
        <v>-5821051</v>
      </c>
      <c r="F239" s="57">
        <v>-5821051</v>
      </c>
      <c r="G239" s="57">
        <v>-5815914</v>
      </c>
      <c r="H239" s="57">
        <v>-2700168</v>
      </c>
      <c r="I239" s="57">
        <v>0</v>
      </c>
      <c r="J239" s="46">
        <f t="shared" si="3"/>
        <v>-25979235</v>
      </c>
      <c r="K239" s="57"/>
      <c r="L239" s="57"/>
      <c r="M239" s="57"/>
      <c r="N239" s="57"/>
      <c r="O239" s="57"/>
      <c r="P239" s="57"/>
      <c r="Q239" s="57"/>
      <c r="R239" s="31"/>
      <c r="S239" s="117"/>
      <c r="T239" s="117"/>
      <c r="U239" s="117"/>
      <c r="V239" s="117"/>
    </row>
    <row r="240" spans="1:22">
      <c r="A240" s="32">
        <v>37700</v>
      </c>
      <c r="B240" s="30" t="s">
        <v>606</v>
      </c>
      <c r="C240" s="57">
        <v>1079252.1100000003</v>
      </c>
      <c r="D240" s="57">
        <v>-8087942</v>
      </c>
      <c r="E240" s="57">
        <v>-8087942</v>
      </c>
      <c r="F240" s="57">
        <v>-8087942</v>
      </c>
      <c r="G240" s="57">
        <v>-8080809</v>
      </c>
      <c r="H240" s="57">
        <v>-3028409</v>
      </c>
      <c r="I240" s="57">
        <v>0</v>
      </c>
      <c r="J240" s="46">
        <f t="shared" si="3"/>
        <v>-35373044</v>
      </c>
      <c r="K240" s="57"/>
      <c r="L240" s="57"/>
      <c r="M240" s="57"/>
      <c r="N240" s="57"/>
      <c r="O240" s="57"/>
      <c r="P240" s="57"/>
      <c r="Q240" s="57"/>
      <c r="R240" s="31"/>
      <c r="S240" s="117"/>
      <c r="T240" s="117"/>
      <c r="U240" s="117"/>
      <c r="V240" s="117"/>
    </row>
    <row r="241" spans="1:22">
      <c r="A241" s="32">
        <v>37705</v>
      </c>
      <c r="B241" s="30" t="s">
        <v>607</v>
      </c>
      <c r="C241" s="57">
        <v>1416870.12</v>
      </c>
      <c r="D241" s="57">
        <v>-2209542</v>
      </c>
      <c r="E241" s="57">
        <v>-2209542</v>
      </c>
      <c r="F241" s="57">
        <v>-2209542</v>
      </c>
      <c r="G241" s="57">
        <v>-2207383</v>
      </c>
      <c r="H241" s="57">
        <v>-451444</v>
      </c>
      <c r="I241" s="57">
        <v>0</v>
      </c>
      <c r="J241" s="46">
        <f t="shared" si="3"/>
        <v>-9287453</v>
      </c>
      <c r="K241" s="57"/>
      <c r="L241" s="57"/>
      <c r="M241" s="57"/>
      <c r="N241" s="57"/>
      <c r="O241" s="57"/>
      <c r="P241" s="57"/>
      <c r="Q241" s="57"/>
      <c r="R241" s="31"/>
      <c r="S241" s="117"/>
      <c r="T241" s="117"/>
      <c r="U241" s="117"/>
      <c r="V241" s="117"/>
    </row>
    <row r="242" spans="1:22">
      <c r="A242" s="32">
        <v>37800</v>
      </c>
      <c r="B242" s="30" t="s">
        <v>608</v>
      </c>
      <c r="C242" s="57">
        <v>7330976.3499999996</v>
      </c>
      <c r="D242" s="57">
        <v>-23108796</v>
      </c>
      <c r="E242" s="57">
        <v>-23108796</v>
      </c>
      <c r="F242" s="57">
        <v>-23108796</v>
      </c>
      <c r="G242" s="57">
        <v>-23086397</v>
      </c>
      <c r="H242" s="57">
        <v>-8205732</v>
      </c>
      <c r="I242" s="57">
        <v>0</v>
      </c>
      <c r="J242" s="46">
        <f t="shared" si="3"/>
        <v>-100618517</v>
      </c>
      <c r="K242" s="57"/>
      <c r="L242" s="57"/>
      <c r="M242" s="57"/>
      <c r="N242" s="57"/>
      <c r="O242" s="57"/>
      <c r="P242" s="57"/>
      <c r="Q242" s="57"/>
      <c r="R242" s="31"/>
      <c r="S242" s="117"/>
      <c r="T242" s="117"/>
      <c r="U242" s="117"/>
      <c r="V242" s="117"/>
    </row>
    <row r="243" spans="1:22">
      <c r="A243" s="32">
        <v>37801</v>
      </c>
      <c r="B243" s="30" t="s">
        <v>609</v>
      </c>
      <c r="C243" s="57">
        <v>428870.62</v>
      </c>
      <c r="D243" s="57">
        <v>-93238</v>
      </c>
      <c r="E243" s="57">
        <v>-93238</v>
      </c>
      <c r="F243" s="57">
        <v>-93238</v>
      </c>
      <c r="G243" s="57">
        <v>-93054</v>
      </c>
      <c r="H243" s="57">
        <v>-61191</v>
      </c>
      <c r="I243" s="57">
        <v>0</v>
      </c>
      <c r="J243" s="46">
        <f t="shared" si="3"/>
        <v>-433959</v>
      </c>
      <c r="K243" s="57"/>
      <c r="L243" s="57"/>
      <c r="M243" s="57"/>
      <c r="N243" s="57"/>
      <c r="O243" s="57"/>
      <c r="P243" s="57"/>
      <c r="Q243" s="57"/>
      <c r="R243" s="31"/>
      <c r="S243" s="117"/>
      <c r="T243" s="117"/>
      <c r="U243" s="117"/>
      <c r="V243" s="117"/>
    </row>
    <row r="244" spans="1:22">
      <c r="A244" s="32">
        <v>37805</v>
      </c>
      <c r="B244" s="30" t="s">
        <v>610</v>
      </c>
      <c r="C244" s="57">
        <v>417215.45999999996</v>
      </c>
      <c r="D244" s="57">
        <v>-2108714</v>
      </c>
      <c r="E244" s="57">
        <v>-2108714</v>
      </c>
      <c r="F244" s="57">
        <v>-2108714</v>
      </c>
      <c r="G244" s="57">
        <v>-2107059</v>
      </c>
      <c r="H244" s="57">
        <v>-480028</v>
      </c>
      <c r="I244" s="57">
        <v>0</v>
      </c>
      <c r="J244" s="46">
        <f t="shared" si="3"/>
        <v>-8913229</v>
      </c>
      <c r="K244" s="57"/>
      <c r="L244" s="57"/>
      <c r="M244" s="57"/>
      <c r="N244" s="57"/>
      <c r="O244" s="57"/>
      <c r="P244" s="57"/>
      <c r="Q244" s="57"/>
      <c r="R244" s="31"/>
      <c r="S244" s="117"/>
      <c r="T244" s="117"/>
      <c r="U244" s="117"/>
      <c r="V244" s="117"/>
    </row>
    <row r="245" spans="1:22">
      <c r="A245" s="32">
        <v>37900</v>
      </c>
      <c r="B245" s="30" t="s">
        <v>611</v>
      </c>
      <c r="C245" s="57">
        <v>1639627.9800000004</v>
      </c>
      <c r="D245" s="57">
        <v>-13595290</v>
      </c>
      <c r="E245" s="57">
        <v>-13595290</v>
      </c>
      <c r="F245" s="57">
        <v>-13595290</v>
      </c>
      <c r="G245" s="57">
        <v>-13583867</v>
      </c>
      <c r="H245" s="57">
        <v>-5470831</v>
      </c>
      <c r="I245" s="57">
        <v>0</v>
      </c>
      <c r="J245" s="46">
        <f t="shared" si="3"/>
        <v>-59840568</v>
      </c>
      <c r="K245" s="57"/>
      <c r="L245" s="57"/>
      <c r="M245" s="57"/>
      <c r="N245" s="57"/>
      <c r="O245" s="57"/>
      <c r="P245" s="57"/>
      <c r="Q245" s="57"/>
      <c r="R245" s="31"/>
      <c r="S245" s="117"/>
      <c r="T245" s="117"/>
      <c r="U245" s="117"/>
      <c r="V245" s="117"/>
    </row>
    <row r="246" spans="1:22">
      <c r="A246" s="32">
        <v>37901</v>
      </c>
      <c r="B246" s="30" t="s">
        <v>612</v>
      </c>
      <c r="C246" s="57">
        <v>707780.46</v>
      </c>
      <c r="D246" s="57">
        <v>-125674</v>
      </c>
      <c r="E246" s="57">
        <v>-125674</v>
      </c>
      <c r="F246" s="57">
        <v>-125674</v>
      </c>
      <c r="G246" s="57">
        <v>-125448</v>
      </c>
      <c r="H246" s="57">
        <v>64870</v>
      </c>
      <c r="I246" s="57">
        <v>0</v>
      </c>
      <c r="J246" s="46">
        <f t="shared" si="3"/>
        <v>-437600</v>
      </c>
      <c r="K246" s="57"/>
      <c r="L246" s="57"/>
      <c r="M246" s="57"/>
      <c r="N246" s="57"/>
      <c r="O246" s="57"/>
      <c r="P246" s="57"/>
      <c r="Q246" s="57"/>
      <c r="R246" s="31"/>
      <c r="S246" s="117"/>
      <c r="T246" s="117"/>
      <c r="U246" s="117"/>
      <c r="V246" s="117"/>
    </row>
    <row r="247" spans="1:22">
      <c r="A247" s="32">
        <v>37905</v>
      </c>
      <c r="B247" s="30" t="s">
        <v>613</v>
      </c>
      <c r="C247" s="57">
        <v>0</v>
      </c>
      <c r="D247" s="57">
        <v>-1563215</v>
      </c>
      <c r="E247" s="57">
        <v>-1563215</v>
      </c>
      <c r="F247" s="57">
        <v>-1563215</v>
      </c>
      <c r="G247" s="57">
        <v>-1561944</v>
      </c>
      <c r="H247" s="57">
        <v>-612334</v>
      </c>
      <c r="I247" s="57">
        <v>0</v>
      </c>
      <c r="J247" s="46">
        <f t="shared" si="3"/>
        <v>-6863923</v>
      </c>
      <c r="K247" s="57"/>
      <c r="L247" s="57"/>
      <c r="M247" s="57"/>
      <c r="N247" s="57"/>
      <c r="O247" s="57"/>
      <c r="P247" s="57"/>
      <c r="Q247" s="57"/>
      <c r="R247" s="31"/>
      <c r="S247" s="117"/>
      <c r="T247" s="117"/>
      <c r="U247" s="117"/>
      <c r="V247" s="117"/>
    </row>
    <row r="248" spans="1:22">
      <c r="A248" s="32">
        <v>38000</v>
      </c>
      <c r="B248" s="30" t="s">
        <v>614</v>
      </c>
      <c r="C248" s="57">
        <v>8132391.8399999999</v>
      </c>
      <c r="D248" s="57">
        <v>-19986781</v>
      </c>
      <c r="E248" s="57">
        <v>-19986781</v>
      </c>
      <c r="F248" s="57">
        <v>-19986781</v>
      </c>
      <c r="G248" s="57">
        <v>-19967105</v>
      </c>
      <c r="H248" s="57">
        <v>-7318420</v>
      </c>
      <c r="I248" s="57">
        <v>0</v>
      </c>
      <c r="J248" s="46">
        <f t="shared" si="3"/>
        <v>-87245868</v>
      </c>
      <c r="K248" s="57"/>
      <c r="L248" s="57"/>
      <c r="M248" s="57"/>
      <c r="N248" s="57"/>
      <c r="O248" s="57"/>
      <c r="P248" s="57"/>
      <c r="Q248" s="57"/>
      <c r="R248" s="31"/>
      <c r="S248" s="117"/>
      <c r="T248" s="117"/>
      <c r="U248" s="117"/>
      <c r="V248" s="117"/>
    </row>
    <row r="249" spans="1:22">
      <c r="A249" s="32">
        <v>38005</v>
      </c>
      <c r="B249" s="30" t="s">
        <v>615</v>
      </c>
      <c r="C249" s="57">
        <v>0</v>
      </c>
      <c r="D249" s="57">
        <v>-5046461</v>
      </c>
      <c r="E249" s="57">
        <v>-5046461</v>
      </c>
      <c r="F249" s="57">
        <v>-5046461</v>
      </c>
      <c r="G249" s="57">
        <v>-5042918</v>
      </c>
      <c r="H249" s="57">
        <v>-1251300</v>
      </c>
      <c r="I249" s="57">
        <v>0</v>
      </c>
      <c r="J249" s="46">
        <f t="shared" si="3"/>
        <v>-21433601</v>
      </c>
      <c r="K249" s="57"/>
      <c r="L249" s="57"/>
      <c r="M249" s="57"/>
      <c r="N249" s="57"/>
      <c r="O249" s="57"/>
      <c r="P249" s="57"/>
      <c r="Q249" s="57"/>
      <c r="R249" s="31"/>
      <c r="S249" s="117"/>
      <c r="T249" s="117"/>
      <c r="U249" s="117"/>
      <c r="V249" s="117"/>
    </row>
    <row r="250" spans="1:22">
      <c r="A250" s="32">
        <v>38100</v>
      </c>
      <c r="B250" s="30" t="s">
        <v>616</v>
      </c>
      <c r="C250" s="57">
        <v>1044076.3900000001</v>
      </c>
      <c r="D250" s="57">
        <v>-9295075</v>
      </c>
      <c r="E250" s="57">
        <v>-9295075</v>
      </c>
      <c r="F250" s="57">
        <v>-9295075</v>
      </c>
      <c r="G250" s="57">
        <v>-9286320</v>
      </c>
      <c r="H250" s="57">
        <v>-3015129</v>
      </c>
      <c r="I250" s="57">
        <v>0</v>
      </c>
      <c r="J250" s="46">
        <f t="shared" si="3"/>
        <v>-40186674</v>
      </c>
      <c r="K250" s="57"/>
      <c r="L250" s="57"/>
      <c r="M250" s="57"/>
      <c r="N250" s="57"/>
      <c r="O250" s="57"/>
      <c r="P250" s="57"/>
      <c r="Q250" s="57"/>
      <c r="R250" s="31"/>
      <c r="S250" s="117"/>
      <c r="T250" s="117"/>
      <c r="U250" s="117"/>
      <c r="V250" s="117"/>
    </row>
    <row r="251" spans="1:22">
      <c r="A251" s="32">
        <v>38105</v>
      </c>
      <c r="B251" s="30" t="s">
        <v>617</v>
      </c>
      <c r="C251" s="57">
        <v>0</v>
      </c>
      <c r="D251" s="57">
        <v>-2189579</v>
      </c>
      <c r="E251" s="57">
        <v>-2189579</v>
      </c>
      <c r="F251" s="57">
        <v>-2189579</v>
      </c>
      <c r="G251" s="57">
        <v>-2187918</v>
      </c>
      <c r="H251" s="57">
        <v>-612081</v>
      </c>
      <c r="I251" s="57">
        <v>0</v>
      </c>
      <c r="J251" s="46">
        <f t="shared" si="3"/>
        <v>-9368736</v>
      </c>
      <c r="K251" s="57"/>
      <c r="L251" s="57"/>
      <c r="M251" s="57"/>
      <c r="N251" s="57"/>
      <c r="O251" s="57"/>
      <c r="P251" s="57"/>
      <c r="Q251" s="57"/>
      <c r="R251" s="31"/>
      <c r="S251" s="117"/>
      <c r="T251" s="117"/>
      <c r="U251" s="117"/>
      <c r="V251" s="117"/>
    </row>
    <row r="252" spans="1:22">
      <c r="A252" s="32">
        <v>38200</v>
      </c>
      <c r="B252" s="30" t="s">
        <v>618</v>
      </c>
      <c r="C252" s="57">
        <v>326260.35000000009</v>
      </c>
      <c r="D252" s="57">
        <v>-9730480</v>
      </c>
      <c r="E252" s="57">
        <v>-9730480</v>
      </c>
      <c r="F252" s="57">
        <v>-9730480</v>
      </c>
      <c r="G252" s="57">
        <v>-9722272</v>
      </c>
      <c r="H252" s="57">
        <v>-3678950</v>
      </c>
      <c r="I252" s="57">
        <v>0</v>
      </c>
      <c r="J252" s="46">
        <f t="shared" si="3"/>
        <v>-42592662</v>
      </c>
      <c r="K252" s="57"/>
      <c r="L252" s="57"/>
      <c r="M252" s="57"/>
      <c r="N252" s="57"/>
      <c r="O252" s="57"/>
      <c r="P252" s="57"/>
      <c r="Q252" s="57"/>
      <c r="R252" s="31"/>
      <c r="S252" s="117"/>
      <c r="T252" s="117"/>
      <c r="U252" s="117"/>
      <c r="V252" s="117"/>
    </row>
    <row r="253" spans="1:22">
      <c r="A253" s="32">
        <v>38205</v>
      </c>
      <c r="B253" s="30" t="s">
        <v>619</v>
      </c>
      <c r="C253" s="57">
        <v>181939.91999999987</v>
      </c>
      <c r="D253" s="57">
        <v>-1281195</v>
      </c>
      <c r="E253" s="57">
        <v>-1281195</v>
      </c>
      <c r="F253" s="57">
        <v>-1281195</v>
      </c>
      <c r="G253" s="57">
        <v>-1280050</v>
      </c>
      <c r="H253" s="57">
        <v>-353648</v>
      </c>
      <c r="I253" s="57">
        <v>0</v>
      </c>
      <c r="J253" s="46">
        <f t="shared" si="3"/>
        <v>-5477283</v>
      </c>
      <c r="K253" s="57"/>
      <c r="L253" s="57"/>
      <c r="M253" s="57"/>
      <c r="N253" s="57"/>
      <c r="O253" s="57"/>
      <c r="P253" s="57"/>
      <c r="Q253" s="57"/>
      <c r="R253" s="31"/>
      <c r="S253" s="117"/>
      <c r="T253" s="117"/>
      <c r="U253" s="117"/>
      <c r="V253" s="117"/>
    </row>
    <row r="254" spans="1:22">
      <c r="A254" s="32">
        <v>38210</v>
      </c>
      <c r="B254" s="30" t="s">
        <v>620</v>
      </c>
      <c r="C254" s="57">
        <v>1169339.8700000001</v>
      </c>
      <c r="D254" s="57">
        <v>-3333246</v>
      </c>
      <c r="E254" s="57">
        <v>-3333246</v>
      </c>
      <c r="F254" s="57">
        <v>-3333246</v>
      </c>
      <c r="G254" s="57">
        <v>-3330073</v>
      </c>
      <c r="H254" s="57">
        <v>-1254548</v>
      </c>
      <c r="I254" s="57">
        <v>0</v>
      </c>
      <c r="J254" s="46">
        <f t="shared" si="3"/>
        <v>-14584359</v>
      </c>
      <c r="K254" s="57"/>
      <c r="L254" s="57"/>
      <c r="M254" s="57"/>
      <c r="N254" s="57"/>
      <c r="O254" s="57"/>
      <c r="P254" s="57"/>
      <c r="Q254" s="57"/>
      <c r="R254" s="31"/>
      <c r="S254" s="117"/>
      <c r="T254" s="117"/>
      <c r="U254" s="117"/>
      <c r="V254" s="117"/>
    </row>
    <row r="255" spans="1:22">
      <c r="A255" s="32">
        <v>38300</v>
      </c>
      <c r="B255" s="30" t="s">
        <v>621</v>
      </c>
      <c r="C255" s="57">
        <v>1073472.2300000002</v>
      </c>
      <c r="D255" s="57">
        <v>-7384806</v>
      </c>
      <c r="E255" s="57">
        <v>-7384806</v>
      </c>
      <c r="F255" s="57">
        <v>-7384806</v>
      </c>
      <c r="G255" s="57">
        <v>-7378320</v>
      </c>
      <c r="H255" s="57">
        <v>-2807406</v>
      </c>
      <c r="I255" s="57">
        <v>0</v>
      </c>
      <c r="J255" s="46">
        <f t="shared" si="3"/>
        <v>-32340144</v>
      </c>
      <c r="K255" s="57"/>
      <c r="L255" s="57"/>
      <c r="M255" s="57"/>
      <c r="N255" s="57"/>
      <c r="O255" s="57"/>
      <c r="P255" s="57"/>
      <c r="Q255" s="57"/>
      <c r="R255" s="31"/>
      <c r="S255" s="117"/>
      <c r="T255" s="117"/>
      <c r="U255" s="117"/>
      <c r="V255" s="117"/>
    </row>
    <row r="256" spans="1:22">
      <c r="A256" s="32">
        <v>38400</v>
      </c>
      <c r="B256" s="30" t="s">
        <v>622</v>
      </c>
      <c r="C256" s="57">
        <v>1236828.1499999999</v>
      </c>
      <c r="D256" s="57">
        <v>-9066038</v>
      </c>
      <c r="E256" s="57">
        <v>-9066038</v>
      </c>
      <c r="F256" s="57">
        <v>-9066038</v>
      </c>
      <c r="G256" s="57">
        <v>-9057913</v>
      </c>
      <c r="H256" s="57">
        <v>-3304808</v>
      </c>
      <c r="I256" s="57">
        <v>0</v>
      </c>
      <c r="J256" s="46">
        <f t="shared" si="3"/>
        <v>-39560835</v>
      </c>
      <c r="K256" s="57"/>
      <c r="L256" s="57"/>
      <c r="M256" s="57"/>
      <c r="N256" s="57"/>
      <c r="O256" s="57"/>
      <c r="P256" s="57"/>
      <c r="Q256" s="57"/>
      <c r="R256" s="31"/>
      <c r="S256" s="117"/>
      <c r="T256" s="117"/>
      <c r="U256" s="117"/>
      <c r="V256" s="117"/>
    </row>
    <row r="257" spans="1:22">
      <c r="A257" s="32">
        <v>38402</v>
      </c>
      <c r="B257" s="30" t="s">
        <v>623</v>
      </c>
      <c r="C257" s="57">
        <v>3116887.43</v>
      </c>
      <c r="D257" s="57">
        <v>31302</v>
      </c>
      <c r="E257" s="57">
        <v>31302</v>
      </c>
      <c r="F257" s="57">
        <v>31302</v>
      </c>
      <c r="G257" s="57">
        <v>31868</v>
      </c>
      <c r="H257" s="57">
        <v>340839</v>
      </c>
      <c r="I257" s="57">
        <v>0</v>
      </c>
      <c r="J257" s="46">
        <f t="shared" si="3"/>
        <v>466613</v>
      </c>
      <c r="K257" s="57"/>
      <c r="L257" s="57"/>
      <c r="M257" s="57"/>
      <c r="N257" s="57"/>
      <c r="O257" s="57"/>
      <c r="P257" s="57"/>
      <c r="Q257" s="57"/>
      <c r="R257" s="31"/>
      <c r="S257" s="117"/>
      <c r="T257" s="117"/>
      <c r="U257" s="117"/>
      <c r="V257" s="117"/>
    </row>
    <row r="258" spans="1:22">
      <c r="A258" s="32">
        <v>38405</v>
      </c>
      <c r="B258" s="30" t="s">
        <v>624</v>
      </c>
      <c r="C258" s="57">
        <v>1768304.6600000001</v>
      </c>
      <c r="D258" s="57">
        <v>-2207053</v>
      </c>
      <c r="E258" s="57">
        <v>-2207053</v>
      </c>
      <c r="F258" s="57">
        <v>-2207053</v>
      </c>
      <c r="G258" s="57">
        <v>-2204903</v>
      </c>
      <c r="H258" s="57">
        <v>-378283</v>
      </c>
      <c r="I258" s="57">
        <v>0</v>
      </c>
      <c r="J258" s="46">
        <f t="shared" si="3"/>
        <v>-9204345</v>
      </c>
      <c r="K258" s="57"/>
      <c r="L258" s="57"/>
      <c r="M258" s="57"/>
      <c r="N258" s="57"/>
      <c r="O258" s="57"/>
      <c r="P258" s="57"/>
      <c r="Q258" s="57"/>
      <c r="R258" s="31"/>
      <c r="S258" s="117"/>
      <c r="T258" s="117"/>
      <c r="U258" s="117"/>
      <c r="V258" s="117"/>
    </row>
    <row r="259" spans="1:22">
      <c r="A259" s="32">
        <v>38500</v>
      </c>
      <c r="B259" s="30" t="s">
        <v>625</v>
      </c>
      <c r="C259" s="57">
        <v>0</v>
      </c>
      <c r="D259" s="57">
        <v>-7595149</v>
      </c>
      <c r="E259" s="57">
        <v>-7595149</v>
      </c>
      <c r="F259" s="57">
        <v>-7595149</v>
      </c>
      <c r="G259" s="57">
        <v>-7588886</v>
      </c>
      <c r="H259" s="57">
        <v>-2758216</v>
      </c>
      <c r="I259" s="57">
        <v>0</v>
      </c>
      <c r="J259" s="46">
        <f t="shared" si="3"/>
        <v>-33132549</v>
      </c>
      <c r="K259" s="57"/>
      <c r="L259" s="57"/>
      <c r="M259" s="57"/>
      <c r="N259" s="57"/>
      <c r="O259" s="57"/>
      <c r="P259" s="57"/>
      <c r="Q259" s="57"/>
      <c r="R259" s="31"/>
      <c r="S259" s="117"/>
      <c r="T259" s="117"/>
      <c r="U259" s="117"/>
      <c r="V259" s="117"/>
    </row>
    <row r="260" spans="1:22">
      <c r="A260" s="32">
        <v>38600</v>
      </c>
      <c r="B260" s="30" t="s">
        <v>626</v>
      </c>
      <c r="C260" s="57">
        <v>3144888.3999999994</v>
      </c>
      <c r="D260" s="57">
        <v>-8798594</v>
      </c>
      <c r="E260" s="57">
        <v>-8798594</v>
      </c>
      <c r="F260" s="57">
        <v>-8798594</v>
      </c>
      <c r="G260" s="57">
        <v>-8790536</v>
      </c>
      <c r="H260" s="57">
        <v>-3563858</v>
      </c>
      <c r="I260" s="57">
        <v>0</v>
      </c>
      <c r="J260" s="46">
        <f t="shared" si="3"/>
        <v>-38750176</v>
      </c>
      <c r="K260" s="57"/>
      <c r="L260" s="57"/>
      <c r="M260" s="57"/>
      <c r="N260" s="57"/>
      <c r="O260" s="57"/>
      <c r="P260" s="57"/>
      <c r="Q260" s="57"/>
      <c r="R260" s="31"/>
      <c r="S260" s="117"/>
      <c r="T260" s="117"/>
      <c r="U260" s="117"/>
      <c r="V260" s="117"/>
    </row>
    <row r="261" spans="1:22">
      <c r="A261" s="32">
        <v>38601</v>
      </c>
      <c r="B261" s="30" t="s">
        <v>627</v>
      </c>
      <c r="C261" s="57">
        <v>98360.16</v>
      </c>
      <c r="D261" s="57">
        <v>-133797</v>
      </c>
      <c r="E261" s="57">
        <v>-133797</v>
      </c>
      <c r="F261" s="57">
        <v>-133797</v>
      </c>
      <c r="G261" s="57">
        <v>-133691</v>
      </c>
      <c r="H261" s="57">
        <v>-16557</v>
      </c>
      <c r="I261" s="57">
        <v>0</v>
      </c>
      <c r="J261" s="46">
        <f t="shared" si="3"/>
        <v>-551639</v>
      </c>
      <c r="K261" s="57"/>
      <c r="L261" s="57"/>
      <c r="M261" s="57"/>
      <c r="N261" s="57"/>
      <c r="O261" s="57"/>
      <c r="P261" s="57"/>
      <c r="Q261" s="57"/>
      <c r="R261" s="31"/>
      <c r="S261" s="117"/>
      <c r="T261" s="117"/>
      <c r="U261" s="117"/>
      <c r="V261" s="117"/>
    </row>
    <row r="262" spans="1:22">
      <c r="A262" s="32">
        <v>38602</v>
      </c>
      <c r="B262" s="30" t="s">
        <v>628</v>
      </c>
      <c r="C262" s="57">
        <v>1780467.24</v>
      </c>
      <c r="D262" s="57">
        <v>-334068</v>
      </c>
      <c r="E262" s="57">
        <v>-334068</v>
      </c>
      <c r="F262" s="57">
        <v>-334068</v>
      </c>
      <c r="G262" s="57">
        <v>-333390</v>
      </c>
      <c r="H262" s="57">
        <v>-65236</v>
      </c>
      <c r="I262" s="57">
        <v>0</v>
      </c>
      <c r="J262" s="46">
        <f t="shared" si="3"/>
        <v>-1400830</v>
      </c>
      <c r="K262" s="57"/>
      <c r="L262" s="57"/>
      <c r="M262" s="57"/>
      <c r="N262" s="57"/>
      <c r="O262" s="57"/>
      <c r="P262" s="57"/>
      <c r="Q262" s="57"/>
      <c r="R262" s="31"/>
      <c r="S262" s="117"/>
      <c r="T262" s="117"/>
      <c r="U262" s="117"/>
      <c r="V262" s="117"/>
    </row>
    <row r="263" spans="1:22">
      <c r="A263" s="32">
        <v>38605</v>
      </c>
      <c r="B263" s="30" t="s">
        <v>629</v>
      </c>
      <c r="C263" s="57">
        <v>0</v>
      </c>
      <c r="D263" s="57">
        <v>-2667258</v>
      </c>
      <c r="E263" s="57">
        <v>-2667258</v>
      </c>
      <c r="F263" s="57">
        <v>-2667258</v>
      </c>
      <c r="G263" s="57">
        <v>-2665146</v>
      </c>
      <c r="H263" s="57">
        <v>-806416</v>
      </c>
      <c r="I263" s="57">
        <v>0</v>
      </c>
      <c r="J263" s="46">
        <f t="shared" si="3"/>
        <v>-11473336</v>
      </c>
      <c r="K263" s="57"/>
      <c r="L263" s="57"/>
      <c r="M263" s="57"/>
      <c r="N263" s="57"/>
      <c r="O263" s="57"/>
      <c r="P263" s="57"/>
      <c r="Q263" s="57"/>
      <c r="R263" s="31"/>
      <c r="S263" s="117"/>
      <c r="T263" s="117"/>
      <c r="U263" s="117"/>
      <c r="V263" s="117"/>
    </row>
    <row r="264" spans="1:22">
      <c r="A264" s="32">
        <v>38610</v>
      </c>
      <c r="B264" s="30" t="s">
        <v>630</v>
      </c>
      <c r="C264" s="57">
        <v>0</v>
      </c>
      <c r="D264" s="57">
        <v>-1866833</v>
      </c>
      <c r="E264" s="57">
        <v>-1866833</v>
      </c>
      <c r="F264" s="57">
        <v>-1866833</v>
      </c>
      <c r="G264" s="57">
        <v>-1865178</v>
      </c>
      <c r="H264" s="57">
        <v>-599032</v>
      </c>
      <c r="I264" s="57">
        <v>0</v>
      </c>
      <c r="J264" s="46">
        <f t="shared" ref="J264:J310" si="4">SUM(D264:I264)</f>
        <v>-8064709</v>
      </c>
      <c r="K264" s="57"/>
      <c r="L264" s="57"/>
      <c r="M264" s="57"/>
      <c r="N264" s="57"/>
      <c r="O264" s="57"/>
      <c r="P264" s="57"/>
      <c r="Q264" s="57"/>
      <c r="R264" s="31"/>
      <c r="S264" s="117"/>
      <c r="T264" s="117"/>
      <c r="U264" s="117"/>
      <c r="V264" s="117"/>
    </row>
    <row r="265" spans="1:22">
      <c r="A265" s="32">
        <v>38620</v>
      </c>
      <c r="B265" s="30" t="s">
        <v>631</v>
      </c>
      <c r="C265" s="57">
        <v>0</v>
      </c>
      <c r="D265" s="57">
        <v>-1649318</v>
      </c>
      <c r="E265" s="57">
        <v>-1649318</v>
      </c>
      <c r="F265" s="57">
        <v>-1649318</v>
      </c>
      <c r="G265" s="57">
        <v>-1648017</v>
      </c>
      <c r="H265" s="57">
        <v>-589184</v>
      </c>
      <c r="I265" s="57">
        <v>0</v>
      </c>
      <c r="J265" s="46">
        <f t="shared" si="4"/>
        <v>-7185155</v>
      </c>
      <c r="K265" s="57"/>
      <c r="L265" s="57"/>
      <c r="M265" s="57"/>
      <c r="N265" s="57"/>
      <c r="O265" s="57"/>
      <c r="P265" s="57"/>
      <c r="Q265" s="57"/>
      <c r="R265" s="31"/>
      <c r="S265" s="117"/>
      <c r="T265" s="117"/>
      <c r="U265" s="117"/>
      <c r="V265" s="117"/>
    </row>
    <row r="266" spans="1:22">
      <c r="A266" s="32">
        <v>38700</v>
      </c>
      <c r="B266" s="30" t="s">
        <v>632</v>
      </c>
      <c r="C266" s="57">
        <v>893455.54</v>
      </c>
      <c r="D266" s="57">
        <v>-2619208</v>
      </c>
      <c r="E266" s="57">
        <v>-2619208</v>
      </c>
      <c r="F266" s="57">
        <v>-2619208</v>
      </c>
      <c r="G266" s="57">
        <v>-2616779</v>
      </c>
      <c r="H266" s="57">
        <v>-1027361</v>
      </c>
      <c r="I266" s="57">
        <v>0</v>
      </c>
      <c r="J266" s="46">
        <f t="shared" si="4"/>
        <v>-11501764</v>
      </c>
      <c r="K266" s="57"/>
      <c r="L266" s="57"/>
      <c r="M266" s="57"/>
      <c r="N266" s="57"/>
      <c r="O266" s="57"/>
      <c r="P266" s="57"/>
      <c r="Q266" s="57"/>
      <c r="R266" s="31"/>
      <c r="S266" s="117"/>
      <c r="T266" s="117"/>
      <c r="U266" s="117"/>
      <c r="V266" s="117"/>
    </row>
    <row r="267" spans="1:22">
      <c r="A267" s="32">
        <v>38701</v>
      </c>
      <c r="B267" s="30" t="s">
        <v>633</v>
      </c>
      <c r="C267" s="57">
        <v>0</v>
      </c>
      <c r="D267" s="57">
        <v>-179200</v>
      </c>
      <c r="E267" s="57">
        <v>-179200</v>
      </c>
      <c r="F267" s="57">
        <v>-179200</v>
      </c>
      <c r="G267" s="57">
        <v>-179056</v>
      </c>
      <c r="H267" s="57">
        <v>-54563</v>
      </c>
      <c r="I267" s="57">
        <v>0</v>
      </c>
      <c r="J267" s="46">
        <f t="shared" si="4"/>
        <v>-771219</v>
      </c>
      <c r="K267" s="57"/>
      <c r="L267" s="57"/>
      <c r="M267" s="57"/>
      <c r="N267" s="57"/>
      <c r="O267" s="57"/>
      <c r="P267" s="57"/>
      <c r="Q267" s="57"/>
      <c r="R267" s="31"/>
      <c r="S267" s="117"/>
      <c r="T267" s="117"/>
      <c r="U267" s="117"/>
      <c r="V267" s="117"/>
    </row>
    <row r="268" spans="1:22">
      <c r="A268" s="32">
        <v>38800</v>
      </c>
      <c r="B268" s="30" t="s">
        <v>634</v>
      </c>
      <c r="C268" s="57">
        <v>657488.18999999994</v>
      </c>
      <c r="D268" s="57">
        <v>-4634387</v>
      </c>
      <c r="E268" s="57">
        <v>-4634387</v>
      </c>
      <c r="F268" s="57">
        <v>-4634387</v>
      </c>
      <c r="G268" s="57">
        <v>-4630232</v>
      </c>
      <c r="H268" s="57">
        <v>-1694449</v>
      </c>
      <c r="I268" s="57">
        <v>0</v>
      </c>
      <c r="J268" s="46">
        <f t="shared" si="4"/>
        <v>-20227842</v>
      </c>
      <c r="K268" s="57"/>
      <c r="L268" s="57"/>
      <c r="M268" s="57"/>
      <c r="N268" s="57"/>
      <c r="O268" s="57"/>
      <c r="P268" s="57"/>
      <c r="Q268" s="57"/>
      <c r="R268" s="31"/>
      <c r="S268" s="117"/>
      <c r="T268" s="117"/>
      <c r="U268" s="117"/>
      <c r="V268" s="117"/>
    </row>
    <row r="269" spans="1:22">
      <c r="A269" s="32">
        <v>38801</v>
      </c>
      <c r="B269" s="30" t="s">
        <v>635</v>
      </c>
      <c r="C269" s="57">
        <v>824524.06</v>
      </c>
      <c r="D269" s="57">
        <v>-207884</v>
      </c>
      <c r="E269" s="57">
        <v>-207884</v>
      </c>
      <c r="F269" s="57">
        <v>-207884</v>
      </c>
      <c r="G269" s="57">
        <v>-207513</v>
      </c>
      <c r="H269" s="57">
        <v>-84859</v>
      </c>
      <c r="I269" s="57">
        <v>0</v>
      </c>
      <c r="J269" s="46">
        <f t="shared" si="4"/>
        <v>-916024</v>
      </c>
      <c r="K269" s="57"/>
      <c r="L269" s="57"/>
      <c r="M269" s="57"/>
      <c r="N269" s="57"/>
      <c r="O269" s="57"/>
      <c r="P269" s="57"/>
      <c r="Q269" s="57"/>
      <c r="R269" s="31"/>
      <c r="S269" s="117"/>
      <c r="T269" s="117"/>
      <c r="U269" s="117"/>
      <c r="V269" s="117"/>
    </row>
    <row r="270" spans="1:22">
      <c r="A270" s="32">
        <v>38900</v>
      </c>
      <c r="B270" s="30" t="s">
        <v>636</v>
      </c>
      <c r="C270" s="57">
        <v>0</v>
      </c>
      <c r="D270" s="57">
        <v>-1069275</v>
      </c>
      <c r="E270" s="57">
        <v>-1069275</v>
      </c>
      <c r="F270" s="57">
        <v>-1069275</v>
      </c>
      <c r="G270" s="57">
        <v>-1068382</v>
      </c>
      <c r="H270" s="57">
        <v>-306633</v>
      </c>
      <c r="I270" s="57">
        <v>0</v>
      </c>
      <c r="J270" s="46">
        <f t="shared" si="4"/>
        <v>-4582840</v>
      </c>
      <c r="K270" s="57"/>
      <c r="L270" s="57"/>
      <c r="M270" s="57"/>
      <c r="N270" s="57"/>
      <c r="O270" s="57"/>
      <c r="P270" s="57"/>
      <c r="Q270" s="57"/>
      <c r="R270" s="31"/>
      <c r="S270" s="117"/>
      <c r="T270" s="117"/>
      <c r="U270" s="117"/>
      <c r="V270" s="117"/>
    </row>
    <row r="271" spans="1:22">
      <c r="A271" s="32">
        <v>39000</v>
      </c>
      <c r="B271" s="30" t="s">
        <v>637</v>
      </c>
      <c r="C271" s="57">
        <v>17376308.460000001</v>
      </c>
      <c r="D271" s="57">
        <v>-46844906</v>
      </c>
      <c r="E271" s="57">
        <v>-46844906</v>
      </c>
      <c r="F271" s="57">
        <v>-46844906</v>
      </c>
      <c r="G271" s="57">
        <v>-46802688</v>
      </c>
      <c r="H271" s="57">
        <v>-19645372</v>
      </c>
      <c r="I271" s="57">
        <v>0</v>
      </c>
      <c r="J271" s="46">
        <f t="shared" si="4"/>
        <v>-206982778</v>
      </c>
      <c r="K271" s="57"/>
      <c r="L271" s="57"/>
      <c r="M271" s="57"/>
      <c r="N271" s="57"/>
      <c r="O271" s="57"/>
      <c r="P271" s="57"/>
      <c r="Q271" s="57"/>
      <c r="R271" s="31"/>
      <c r="S271" s="117"/>
      <c r="T271" s="117"/>
      <c r="U271" s="117"/>
      <c r="V271" s="117"/>
    </row>
    <row r="272" spans="1:22">
      <c r="A272" s="32">
        <v>39100</v>
      </c>
      <c r="B272" s="30" t="s">
        <v>638</v>
      </c>
      <c r="C272" s="57">
        <v>0</v>
      </c>
      <c r="D272" s="57">
        <v>-7817248</v>
      </c>
      <c r="E272" s="57">
        <v>-7817248</v>
      </c>
      <c r="F272" s="57">
        <v>-7817248</v>
      </c>
      <c r="G272" s="57">
        <v>-7811328</v>
      </c>
      <c r="H272" s="57">
        <v>-3129594</v>
      </c>
      <c r="I272" s="57">
        <v>0</v>
      </c>
      <c r="J272" s="46">
        <f t="shared" si="4"/>
        <v>-34392666</v>
      </c>
      <c r="K272" s="57"/>
      <c r="L272" s="57"/>
      <c r="M272" s="57"/>
      <c r="N272" s="57"/>
      <c r="O272" s="57"/>
      <c r="P272" s="57"/>
      <c r="Q272" s="57"/>
      <c r="R272" s="31"/>
      <c r="S272" s="117"/>
      <c r="T272" s="117"/>
      <c r="U272" s="117"/>
      <c r="V272" s="117"/>
    </row>
    <row r="273" spans="1:22">
      <c r="A273" s="32">
        <v>39101</v>
      </c>
      <c r="B273" s="30" t="s">
        <v>639</v>
      </c>
      <c r="C273" s="57">
        <v>1566846.73</v>
      </c>
      <c r="D273" s="57">
        <v>-313731</v>
      </c>
      <c r="E273" s="57">
        <v>-313731</v>
      </c>
      <c r="F273" s="57">
        <v>-313731</v>
      </c>
      <c r="G273" s="57">
        <v>-313122</v>
      </c>
      <c r="H273" s="57">
        <v>-35755</v>
      </c>
      <c r="I273" s="57">
        <v>0</v>
      </c>
      <c r="J273" s="46">
        <f t="shared" si="4"/>
        <v>-1290070</v>
      </c>
      <c r="K273" s="57"/>
      <c r="L273" s="57"/>
      <c r="M273" s="57"/>
      <c r="N273" s="57"/>
      <c r="O273" s="57"/>
      <c r="P273" s="57"/>
      <c r="Q273" s="57"/>
      <c r="R273" s="31"/>
      <c r="S273" s="117"/>
      <c r="T273" s="117"/>
      <c r="U273" s="117"/>
      <c r="V273" s="117"/>
    </row>
    <row r="274" spans="1:22">
      <c r="A274" s="32">
        <v>39105</v>
      </c>
      <c r="B274" s="30" t="s">
        <v>640</v>
      </c>
      <c r="C274" s="57">
        <v>0</v>
      </c>
      <c r="D274" s="57">
        <v>-3315687</v>
      </c>
      <c r="E274" s="57">
        <v>-3315687</v>
      </c>
      <c r="F274" s="57">
        <v>-3315687</v>
      </c>
      <c r="G274" s="57">
        <v>-3313310</v>
      </c>
      <c r="H274" s="57">
        <v>-1078062</v>
      </c>
      <c r="I274" s="57">
        <v>0</v>
      </c>
      <c r="J274" s="46">
        <f t="shared" si="4"/>
        <v>-14338433</v>
      </c>
      <c r="K274" s="57"/>
      <c r="L274" s="57"/>
      <c r="M274" s="57"/>
      <c r="N274" s="57"/>
      <c r="O274" s="57"/>
      <c r="P274" s="57"/>
      <c r="Q274" s="57"/>
      <c r="R274" s="31"/>
      <c r="S274" s="117"/>
      <c r="T274" s="117"/>
      <c r="U274" s="117"/>
      <c r="V274" s="117"/>
    </row>
    <row r="275" spans="1:22">
      <c r="A275" s="32">
        <v>39200</v>
      </c>
      <c r="B275" s="30" t="s">
        <v>641</v>
      </c>
      <c r="C275" s="57">
        <v>109656184.16</v>
      </c>
      <c r="D275" s="57">
        <v>-176127605</v>
      </c>
      <c r="E275" s="57">
        <v>-176127605</v>
      </c>
      <c r="F275" s="57">
        <v>-176127605</v>
      </c>
      <c r="G275" s="57">
        <v>-175947003</v>
      </c>
      <c r="H275" s="57">
        <v>-68603532</v>
      </c>
      <c r="I275" s="57">
        <v>0</v>
      </c>
      <c r="J275" s="46">
        <f t="shared" si="4"/>
        <v>-772933350</v>
      </c>
      <c r="K275" s="57"/>
      <c r="L275" s="57"/>
      <c r="M275" s="57"/>
      <c r="N275" s="57"/>
      <c r="O275" s="57"/>
      <c r="P275" s="57"/>
      <c r="Q275" s="57"/>
      <c r="R275" s="31"/>
      <c r="S275" s="117"/>
      <c r="T275" s="117"/>
      <c r="U275" s="117"/>
      <c r="V275" s="117"/>
    </row>
    <row r="276" spans="1:22">
      <c r="A276" s="32">
        <v>39201</v>
      </c>
      <c r="B276" s="30" t="s">
        <v>642</v>
      </c>
      <c r="C276" s="57">
        <v>122247.98000000001</v>
      </c>
      <c r="D276" s="57">
        <v>-594857</v>
      </c>
      <c r="E276" s="57">
        <v>-594857</v>
      </c>
      <c r="F276" s="57">
        <v>-594857</v>
      </c>
      <c r="G276" s="57">
        <v>-594299</v>
      </c>
      <c r="H276" s="57">
        <v>-208742</v>
      </c>
      <c r="I276" s="57">
        <v>0</v>
      </c>
      <c r="J276" s="46">
        <f t="shared" si="4"/>
        <v>-2587612</v>
      </c>
      <c r="K276" s="57"/>
      <c r="L276" s="57"/>
      <c r="M276" s="57"/>
      <c r="N276" s="57"/>
      <c r="O276" s="57"/>
      <c r="P276" s="57"/>
      <c r="Q276" s="57"/>
      <c r="R276" s="31"/>
      <c r="S276" s="117"/>
      <c r="T276" s="117"/>
      <c r="U276" s="117"/>
      <c r="V276" s="117"/>
    </row>
    <row r="277" spans="1:22">
      <c r="A277" s="32">
        <v>39204</v>
      </c>
      <c r="B277" s="30" t="s">
        <v>643</v>
      </c>
      <c r="C277" s="57">
        <v>2740651.34</v>
      </c>
      <c r="D277" s="57">
        <v>-58003</v>
      </c>
      <c r="E277" s="57">
        <v>-58003</v>
      </c>
      <c r="F277" s="57">
        <v>-58003</v>
      </c>
      <c r="G277" s="57">
        <v>-57392</v>
      </c>
      <c r="H277" s="57">
        <v>105291</v>
      </c>
      <c r="I277" s="57">
        <v>0</v>
      </c>
      <c r="J277" s="46">
        <f t="shared" si="4"/>
        <v>-126110</v>
      </c>
      <c r="K277" s="57"/>
      <c r="L277" s="57"/>
      <c r="M277" s="57"/>
      <c r="N277" s="57"/>
      <c r="O277" s="57"/>
      <c r="P277" s="57"/>
      <c r="Q277" s="57"/>
      <c r="R277" s="31"/>
      <c r="S277" s="117"/>
      <c r="T277" s="117"/>
      <c r="U277" s="117"/>
      <c r="V277" s="117"/>
    </row>
    <row r="278" spans="1:22">
      <c r="A278" s="32">
        <v>39205</v>
      </c>
      <c r="B278" s="30" t="s">
        <v>644</v>
      </c>
      <c r="C278" s="57">
        <v>10309680.210000001</v>
      </c>
      <c r="D278" s="57">
        <v>-13284150</v>
      </c>
      <c r="E278" s="57">
        <v>-13284150</v>
      </c>
      <c r="F278" s="57">
        <v>-13284150</v>
      </c>
      <c r="G278" s="57">
        <v>-13269934</v>
      </c>
      <c r="H278" s="57">
        <v>-3241874</v>
      </c>
      <c r="I278" s="57">
        <v>0</v>
      </c>
      <c r="J278" s="46">
        <f t="shared" si="4"/>
        <v>-56364258</v>
      </c>
      <c r="K278" s="57"/>
      <c r="L278" s="57"/>
      <c r="M278" s="57"/>
      <c r="N278" s="57"/>
      <c r="O278" s="57"/>
      <c r="P278" s="57"/>
      <c r="Q278" s="57"/>
      <c r="R278" s="31"/>
      <c r="S278" s="117"/>
      <c r="T278" s="117"/>
      <c r="U278" s="117"/>
      <c r="V278" s="117"/>
    </row>
    <row r="279" spans="1:22">
      <c r="A279" s="32">
        <v>39208</v>
      </c>
      <c r="B279" s="30" t="s">
        <v>645</v>
      </c>
      <c r="C279" s="57">
        <v>0</v>
      </c>
      <c r="D279" s="57">
        <v>-1228019</v>
      </c>
      <c r="E279" s="57">
        <v>-1228019</v>
      </c>
      <c r="F279" s="57">
        <v>-1228019</v>
      </c>
      <c r="G279" s="57">
        <v>-1226926</v>
      </c>
      <c r="H279" s="57">
        <v>-405945</v>
      </c>
      <c r="I279" s="57">
        <v>0</v>
      </c>
      <c r="J279" s="46">
        <f t="shared" si="4"/>
        <v>-5316928</v>
      </c>
      <c r="K279" s="57"/>
      <c r="L279" s="57"/>
      <c r="M279" s="57"/>
      <c r="N279" s="57"/>
      <c r="O279" s="57"/>
      <c r="P279" s="57"/>
      <c r="Q279" s="57"/>
      <c r="R279" s="31"/>
      <c r="S279" s="117"/>
      <c r="T279" s="117"/>
      <c r="U279" s="117"/>
      <c r="V279" s="117"/>
    </row>
    <row r="280" spans="1:22">
      <c r="A280" s="32">
        <v>39209</v>
      </c>
      <c r="B280" s="30" t="s">
        <v>646</v>
      </c>
      <c r="C280" s="57">
        <v>224431.61</v>
      </c>
      <c r="D280" s="57">
        <v>-597302</v>
      </c>
      <c r="E280" s="57">
        <v>-597302</v>
      </c>
      <c r="F280" s="57">
        <v>-597302</v>
      </c>
      <c r="G280" s="57">
        <v>-596755</v>
      </c>
      <c r="H280" s="57">
        <v>-245424</v>
      </c>
      <c r="I280" s="57">
        <v>0</v>
      </c>
      <c r="J280" s="46">
        <f t="shared" si="4"/>
        <v>-2634085</v>
      </c>
      <c r="K280" s="57"/>
      <c r="L280" s="57"/>
      <c r="M280" s="57"/>
      <c r="N280" s="57"/>
      <c r="O280" s="57"/>
      <c r="P280" s="57"/>
      <c r="Q280" s="57"/>
      <c r="R280" s="31"/>
      <c r="S280" s="117"/>
      <c r="T280" s="117"/>
      <c r="U280" s="117"/>
      <c r="V280" s="117"/>
    </row>
    <row r="281" spans="1:22">
      <c r="A281" s="32">
        <v>39300</v>
      </c>
      <c r="B281" s="30" t="s">
        <v>647</v>
      </c>
      <c r="C281" s="57">
        <v>0</v>
      </c>
      <c r="D281" s="57">
        <v>-3302380</v>
      </c>
      <c r="E281" s="57">
        <v>-3302380</v>
      </c>
      <c r="F281" s="57">
        <v>-3302380</v>
      </c>
      <c r="G281" s="57">
        <v>-3300192</v>
      </c>
      <c r="H281" s="57">
        <v>-1323407</v>
      </c>
      <c r="I281" s="57">
        <v>0</v>
      </c>
      <c r="J281" s="46">
        <f t="shared" si="4"/>
        <v>-14530739</v>
      </c>
      <c r="K281" s="57"/>
      <c r="L281" s="57"/>
      <c r="M281" s="57"/>
      <c r="N281" s="57"/>
      <c r="O281" s="57"/>
      <c r="P281" s="57"/>
      <c r="Q281" s="57"/>
      <c r="R281" s="31"/>
      <c r="S281" s="117"/>
      <c r="T281" s="117"/>
      <c r="U281" s="117"/>
      <c r="V281" s="117"/>
    </row>
    <row r="282" spans="1:22">
      <c r="A282" s="32">
        <v>39301</v>
      </c>
      <c r="B282" s="30" t="s">
        <v>648</v>
      </c>
      <c r="C282" s="57">
        <v>249072.27999999997</v>
      </c>
      <c r="D282" s="57">
        <v>-208082</v>
      </c>
      <c r="E282" s="57">
        <v>-208082</v>
      </c>
      <c r="F282" s="57">
        <v>-208082</v>
      </c>
      <c r="G282" s="57">
        <v>-207968</v>
      </c>
      <c r="H282" s="57">
        <v>-185384</v>
      </c>
      <c r="I282" s="57">
        <v>0</v>
      </c>
      <c r="J282" s="46">
        <f t="shared" si="4"/>
        <v>-1017598</v>
      </c>
      <c r="K282" s="57"/>
      <c r="L282" s="57"/>
      <c r="M282" s="57"/>
      <c r="N282" s="57"/>
      <c r="O282" s="57"/>
      <c r="P282" s="57"/>
      <c r="Q282" s="57"/>
      <c r="R282" s="31"/>
      <c r="S282" s="117"/>
      <c r="T282" s="117"/>
      <c r="U282" s="117"/>
      <c r="V282" s="117"/>
    </row>
    <row r="283" spans="1:22">
      <c r="A283" s="32">
        <v>39400</v>
      </c>
      <c r="B283" s="30" t="s">
        <v>649</v>
      </c>
      <c r="C283" s="57">
        <v>0</v>
      </c>
      <c r="D283" s="57">
        <v>-1975721</v>
      </c>
      <c r="E283" s="57">
        <v>-1975721</v>
      </c>
      <c r="F283" s="57">
        <v>-1975721</v>
      </c>
      <c r="G283" s="57">
        <v>-1974071</v>
      </c>
      <c r="H283" s="57">
        <v>-575583</v>
      </c>
      <c r="I283" s="57">
        <v>0</v>
      </c>
      <c r="J283" s="46">
        <f t="shared" si="4"/>
        <v>-8476817</v>
      </c>
      <c r="K283" s="57"/>
      <c r="L283" s="57"/>
      <c r="M283" s="57"/>
      <c r="N283" s="57"/>
      <c r="O283" s="57"/>
      <c r="P283" s="57"/>
      <c r="Q283" s="57"/>
      <c r="R283" s="31"/>
      <c r="S283" s="117"/>
      <c r="T283" s="117"/>
      <c r="U283" s="117"/>
      <c r="V283" s="117"/>
    </row>
    <row r="284" spans="1:22">
      <c r="A284" s="32">
        <v>39401</v>
      </c>
      <c r="B284" s="30" t="s">
        <v>650</v>
      </c>
      <c r="C284" s="57">
        <v>4638177.16</v>
      </c>
      <c r="D284" s="57">
        <v>-89687</v>
      </c>
      <c r="E284" s="57">
        <v>-89687</v>
      </c>
      <c r="F284" s="57">
        <v>-89687</v>
      </c>
      <c r="G284" s="57">
        <v>-88635</v>
      </c>
      <c r="H284" s="57">
        <v>65849</v>
      </c>
      <c r="I284" s="57">
        <v>0</v>
      </c>
      <c r="J284" s="46">
        <f t="shared" si="4"/>
        <v>-291847</v>
      </c>
      <c r="K284" s="57"/>
      <c r="L284" s="57"/>
      <c r="M284" s="57"/>
      <c r="N284" s="57"/>
      <c r="O284" s="57"/>
      <c r="P284" s="57"/>
      <c r="Q284" s="57"/>
      <c r="R284" s="31"/>
      <c r="S284" s="117"/>
      <c r="T284" s="117"/>
      <c r="U284" s="117"/>
      <c r="V284" s="117"/>
    </row>
    <row r="285" spans="1:22">
      <c r="A285" s="32">
        <v>39500</v>
      </c>
      <c r="B285" s="30" t="s">
        <v>651</v>
      </c>
      <c r="C285" s="57">
        <v>2044947.52</v>
      </c>
      <c r="D285" s="57">
        <v>-5534995</v>
      </c>
      <c r="E285" s="57">
        <v>-5534995</v>
      </c>
      <c r="F285" s="57">
        <v>-5534995</v>
      </c>
      <c r="G285" s="57">
        <v>-5529574</v>
      </c>
      <c r="H285" s="57">
        <v>-1996016</v>
      </c>
      <c r="I285" s="57">
        <v>0</v>
      </c>
      <c r="J285" s="46">
        <f t="shared" si="4"/>
        <v>-24130575</v>
      </c>
      <c r="K285" s="57"/>
      <c r="L285" s="57"/>
      <c r="M285" s="57"/>
      <c r="N285" s="57"/>
      <c r="O285" s="57"/>
      <c r="P285" s="57"/>
      <c r="Q285" s="57"/>
      <c r="R285" s="31"/>
      <c r="S285" s="117"/>
      <c r="T285" s="117"/>
      <c r="U285" s="117"/>
      <c r="V285" s="117"/>
    </row>
    <row r="286" spans="1:22">
      <c r="A286" s="32">
        <v>39501</v>
      </c>
      <c r="B286" s="30" t="s">
        <v>652</v>
      </c>
      <c r="C286" s="57">
        <v>22435.670000000006</v>
      </c>
      <c r="D286" s="57">
        <v>-198737</v>
      </c>
      <c r="E286" s="57">
        <v>-198737</v>
      </c>
      <c r="F286" s="57">
        <v>-198737</v>
      </c>
      <c r="G286" s="57">
        <v>-198570</v>
      </c>
      <c r="H286" s="57">
        <v>-79914</v>
      </c>
      <c r="I286" s="57">
        <v>0</v>
      </c>
      <c r="J286" s="46">
        <f t="shared" si="4"/>
        <v>-874695</v>
      </c>
      <c r="K286" s="57"/>
      <c r="L286" s="57"/>
      <c r="M286" s="57"/>
      <c r="N286" s="57"/>
      <c r="O286" s="57"/>
      <c r="P286" s="57"/>
      <c r="Q286" s="57"/>
      <c r="R286" s="31"/>
      <c r="S286" s="117"/>
      <c r="T286" s="117"/>
      <c r="U286" s="117"/>
      <c r="V286" s="117"/>
    </row>
    <row r="287" spans="1:22">
      <c r="A287" s="32">
        <v>39600</v>
      </c>
      <c r="B287" s="30" t="s">
        <v>653</v>
      </c>
      <c r="C287" s="57">
        <v>7931416.4499999993</v>
      </c>
      <c r="D287" s="57">
        <v>-17868432</v>
      </c>
      <c r="E287" s="57">
        <v>-17868432</v>
      </c>
      <c r="F287" s="57">
        <v>-17868432</v>
      </c>
      <c r="G287" s="57">
        <v>-17850963</v>
      </c>
      <c r="H287" s="57">
        <v>-6799244</v>
      </c>
      <c r="I287" s="57">
        <v>0</v>
      </c>
      <c r="J287" s="46">
        <f t="shared" si="4"/>
        <v>-78255503</v>
      </c>
      <c r="K287" s="57"/>
      <c r="L287" s="57"/>
      <c r="M287" s="57"/>
      <c r="N287" s="57"/>
      <c r="O287" s="57"/>
      <c r="P287" s="57"/>
      <c r="Q287" s="57"/>
      <c r="R287" s="31"/>
      <c r="S287" s="117"/>
      <c r="T287" s="117"/>
      <c r="U287" s="117"/>
      <c r="V287" s="117"/>
    </row>
    <row r="288" spans="1:22">
      <c r="A288" s="32">
        <v>39605</v>
      </c>
      <c r="B288" s="30" t="s">
        <v>654</v>
      </c>
      <c r="C288" s="57">
        <v>2050714.92</v>
      </c>
      <c r="D288" s="57">
        <v>-2475801</v>
      </c>
      <c r="E288" s="57">
        <v>-2475801</v>
      </c>
      <c r="F288" s="57">
        <v>-2475801</v>
      </c>
      <c r="G288" s="57">
        <v>-2473234</v>
      </c>
      <c r="H288" s="57">
        <v>-463826</v>
      </c>
      <c r="I288" s="57">
        <v>0</v>
      </c>
      <c r="J288" s="46">
        <f t="shared" si="4"/>
        <v>-10364463</v>
      </c>
      <c r="K288" s="57"/>
      <c r="L288" s="57"/>
      <c r="M288" s="57"/>
      <c r="N288" s="57"/>
      <c r="O288" s="57"/>
      <c r="P288" s="57"/>
      <c r="Q288" s="57"/>
      <c r="R288" s="31"/>
      <c r="S288" s="117"/>
      <c r="T288" s="117"/>
      <c r="U288" s="117"/>
      <c r="V288" s="117"/>
    </row>
    <row r="289" spans="1:22">
      <c r="A289" s="32">
        <v>39700</v>
      </c>
      <c r="B289" s="30" t="s">
        <v>655</v>
      </c>
      <c r="C289" s="57">
        <v>1530919.98</v>
      </c>
      <c r="D289" s="57">
        <v>-11842630</v>
      </c>
      <c r="E289" s="57">
        <v>-11842630</v>
      </c>
      <c r="F289" s="57">
        <v>-11842630</v>
      </c>
      <c r="G289" s="57">
        <v>-11832775</v>
      </c>
      <c r="H289" s="57">
        <v>-4862606</v>
      </c>
      <c r="I289" s="57">
        <v>0</v>
      </c>
      <c r="J289" s="46">
        <f t="shared" si="4"/>
        <v>-52223271</v>
      </c>
      <c r="K289" s="57"/>
      <c r="L289" s="57"/>
      <c r="M289" s="57"/>
      <c r="N289" s="57"/>
      <c r="O289" s="57"/>
      <c r="P289" s="57"/>
      <c r="Q289" s="57"/>
      <c r="R289" s="31"/>
      <c r="S289" s="117"/>
      <c r="T289" s="117"/>
      <c r="U289" s="117"/>
      <c r="V289" s="117"/>
    </row>
    <row r="290" spans="1:22">
      <c r="A290" s="32">
        <v>39703</v>
      </c>
      <c r="B290" s="30" t="s">
        <v>656</v>
      </c>
      <c r="C290" s="57">
        <v>3021523.87</v>
      </c>
      <c r="D290" s="57">
        <v>3931</v>
      </c>
      <c r="E290" s="57">
        <v>3931</v>
      </c>
      <c r="F290" s="57">
        <v>3931</v>
      </c>
      <c r="G290" s="57">
        <v>4529</v>
      </c>
      <c r="H290" s="57">
        <v>201600</v>
      </c>
      <c r="I290" s="57">
        <v>0</v>
      </c>
      <c r="J290" s="46">
        <f t="shared" si="4"/>
        <v>217922</v>
      </c>
      <c r="K290" s="57"/>
      <c r="L290" s="57"/>
      <c r="M290" s="57"/>
      <c r="N290" s="57"/>
      <c r="O290" s="57"/>
      <c r="P290" s="57"/>
      <c r="Q290" s="57"/>
      <c r="R290" s="31"/>
      <c r="S290" s="117"/>
      <c r="T290" s="117"/>
      <c r="U290" s="117"/>
      <c r="V290" s="117"/>
    </row>
    <row r="291" spans="1:22">
      <c r="A291" s="32">
        <v>39705</v>
      </c>
      <c r="B291" s="30" t="s">
        <v>657</v>
      </c>
      <c r="C291" s="57">
        <v>719134.82000000007</v>
      </c>
      <c r="D291" s="57">
        <v>-2711378</v>
      </c>
      <c r="E291" s="57">
        <v>-2711378</v>
      </c>
      <c r="F291" s="57">
        <v>-2711378</v>
      </c>
      <c r="G291" s="57">
        <v>-2709048</v>
      </c>
      <c r="H291" s="57">
        <v>-649686</v>
      </c>
      <c r="I291" s="57">
        <v>0</v>
      </c>
      <c r="J291" s="46">
        <f t="shared" si="4"/>
        <v>-11492868</v>
      </c>
      <c r="K291" s="57"/>
      <c r="L291" s="57"/>
      <c r="M291" s="57"/>
      <c r="N291" s="57"/>
      <c r="O291" s="57"/>
      <c r="P291" s="57"/>
      <c r="Q291" s="57"/>
      <c r="R291" s="31"/>
      <c r="S291" s="117"/>
      <c r="T291" s="117"/>
      <c r="U291" s="117"/>
      <c r="V291" s="117"/>
    </row>
    <row r="292" spans="1:22">
      <c r="A292" s="32">
        <v>39800</v>
      </c>
      <c r="B292" s="30" t="s">
        <v>658</v>
      </c>
      <c r="C292" s="57">
        <v>1747991.5300000007</v>
      </c>
      <c r="D292" s="57">
        <v>-12295791</v>
      </c>
      <c r="E292" s="57">
        <v>-12295791</v>
      </c>
      <c r="F292" s="57">
        <v>-12295791</v>
      </c>
      <c r="G292" s="57">
        <v>-12284309</v>
      </c>
      <c r="H292" s="57">
        <v>-4153230</v>
      </c>
      <c r="I292" s="57">
        <v>0</v>
      </c>
      <c r="J292" s="46">
        <f t="shared" si="4"/>
        <v>-53324912</v>
      </c>
      <c r="K292" s="57"/>
      <c r="L292" s="57"/>
      <c r="M292" s="57"/>
      <c r="N292" s="57"/>
      <c r="O292" s="57"/>
      <c r="P292" s="57"/>
      <c r="Q292" s="57"/>
      <c r="R292" s="31"/>
      <c r="S292" s="117"/>
      <c r="T292" s="117"/>
      <c r="U292" s="117"/>
      <c r="V292" s="117"/>
    </row>
    <row r="293" spans="1:22">
      <c r="A293" s="32">
        <v>39805</v>
      </c>
      <c r="B293" s="30" t="s">
        <v>659</v>
      </c>
      <c r="C293" s="57">
        <v>0</v>
      </c>
      <c r="D293" s="57">
        <v>-1440631</v>
      </c>
      <c r="E293" s="57">
        <v>-1440631</v>
      </c>
      <c r="F293" s="57">
        <v>-1440631</v>
      </c>
      <c r="G293" s="57">
        <v>-1439400</v>
      </c>
      <c r="H293" s="57">
        <v>-483989</v>
      </c>
      <c r="I293" s="57">
        <v>0</v>
      </c>
      <c r="J293" s="46">
        <f t="shared" si="4"/>
        <v>-6245282</v>
      </c>
      <c r="K293" s="57"/>
      <c r="L293" s="57"/>
      <c r="M293" s="57"/>
      <c r="N293" s="57"/>
      <c r="O293" s="57"/>
      <c r="P293" s="57"/>
      <c r="Q293" s="57"/>
      <c r="R293" s="31"/>
      <c r="S293" s="117"/>
      <c r="T293" s="117"/>
      <c r="U293" s="117"/>
      <c r="V293" s="117"/>
    </row>
    <row r="294" spans="1:22">
      <c r="A294" s="32">
        <v>39900</v>
      </c>
      <c r="B294" s="30" t="s">
        <v>660</v>
      </c>
      <c r="C294" s="57">
        <v>2471183.84</v>
      </c>
      <c r="D294" s="57">
        <v>-6053599</v>
      </c>
      <c r="E294" s="57">
        <v>-6053599</v>
      </c>
      <c r="F294" s="57">
        <v>-6053599</v>
      </c>
      <c r="G294" s="57">
        <v>-6047908</v>
      </c>
      <c r="H294" s="57">
        <v>-2419443</v>
      </c>
      <c r="I294" s="57">
        <v>0</v>
      </c>
      <c r="J294" s="46">
        <f t="shared" si="4"/>
        <v>-26628148</v>
      </c>
      <c r="K294" s="57"/>
      <c r="L294" s="57"/>
      <c r="M294" s="57"/>
      <c r="N294" s="57"/>
      <c r="O294" s="57"/>
      <c r="P294" s="57"/>
      <c r="Q294" s="57"/>
      <c r="R294" s="31"/>
      <c r="S294" s="117"/>
      <c r="T294" s="117"/>
      <c r="U294" s="117"/>
      <c r="V294" s="117"/>
    </row>
    <row r="295" spans="1:22">
      <c r="A295" s="32">
        <v>40000</v>
      </c>
      <c r="B295" s="30" t="s">
        <v>661</v>
      </c>
      <c r="C295" s="57">
        <v>0</v>
      </c>
      <c r="D295" s="57">
        <v>-12125652</v>
      </c>
      <c r="E295" s="57">
        <v>-12125652</v>
      </c>
      <c r="F295" s="57">
        <v>-12125652</v>
      </c>
      <c r="G295" s="57">
        <v>-12118702</v>
      </c>
      <c r="H295" s="57">
        <v>-5022771</v>
      </c>
      <c r="I295" s="57">
        <v>0</v>
      </c>
      <c r="J295" s="46">
        <f t="shared" si="4"/>
        <v>-53518429</v>
      </c>
      <c r="K295" s="57"/>
      <c r="L295" s="57"/>
      <c r="M295" s="57"/>
      <c r="N295" s="57"/>
      <c r="O295" s="57"/>
      <c r="P295" s="57"/>
      <c r="Q295" s="57"/>
      <c r="R295" s="31"/>
      <c r="S295" s="117"/>
      <c r="T295" s="117"/>
      <c r="U295" s="117"/>
      <c r="V295" s="117"/>
    </row>
    <row r="296" spans="1:22">
      <c r="A296" s="32">
        <v>51000</v>
      </c>
      <c r="B296" s="30" t="s">
        <v>662</v>
      </c>
      <c r="C296" s="57">
        <v>0</v>
      </c>
      <c r="D296" s="57">
        <v>-103582004</v>
      </c>
      <c r="E296" s="57">
        <v>-103582004</v>
      </c>
      <c r="F296" s="57">
        <v>-103582004</v>
      </c>
      <c r="G296" s="57">
        <v>-103505242</v>
      </c>
      <c r="H296" s="57">
        <v>-35804442</v>
      </c>
      <c r="I296" s="57">
        <v>0</v>
      </c>
      <c r="J296" s="46">
        <f t="shared" si="4"/>
        <v>-450055696</v>
      </c>
      <c r="K296" s="57"/>
      <c r="L296" s="57"/>
      <c r="M296" s="57"/>
      <c r="N296" s="57"/>
      <c r="O296" s="57"/>
      <c r="P296" s="57"/>
      <c r="Q296" s="57"/>
      <c r="R296" s="31"/>
      <c r="S296" s="117"/>
      <c r="T296" s="117"/>
      <c r="U296" s="117"/>
      <c r="V296" s="117"/>
    </row>
    <row r="297" spans="1:22">
      <c r="A297" s="32">
        <v>51000.1</v>
      </c>
      <c r="B297" s="30" t="s">
        <v>663</v>
      </c>
      <c r="C297" s="57">
        <v>238997</v>
      </c>
      <c r="D297" s="57">
        <v>-21342</v>
      </c>
      <c r="E297" s="57">
        <v>-21342</v>
      </c>
      <c r="F297" s="57">
        <v>-21342</v>
      </c>
      <c r="G297" s="57">
        <v>-21277</v>
      </c>
      <c r="H297" s="57">
        <v>19994</v>
      </c>
      <c r="I297" s="57">
        <v>0</v>
      </c>
      <c r="J297" s="46">
        <f t="shared" si="4"/>
        <v>-65309</v>
      </c>
      <c r="K297" s="57"/>
      <c r="L297" s="57"/>
      <c r="M297" s="57"/>
      <c r="N297" s="57"/>
      <c r="O297" s="57"/>
      <c r="P297" s="57"/>
      <c r="Q297" s="57"/>
      <c r="R297" s="31"/>
      <c r="S297" s="117"/>
      <c r="T297" s="117"/>
      <c r="U297" s="117"/>
      <c r="V297" s="117"/>
    </row>
    <row r="298" spans="1:22">
      <c r="A298" s="32">
        <v>51000.2</v>
      </c>
      <c r="B298" s="30" t="s">
        <v>664</v>
      </c>
      <c r="C298" s="57">
        <v>1771535</v>
      </c>
      <c r="D298" s="57">
        <v>-1786036</v>
      </c>
      <c r="E298" s="57">
        <v>-1786036</v>
      </c>
      <c r="F298" s="57">
        <v>-1786036</v>
      </c>
      <c r="G298" s="57">
        <v>-1784053</v>
      </c>
      <c r="H298" s="57">
        <v>-385454</v>
      </c>
      <c r="I298" s="57">
        <v>0</v>
      </c>
      <c r="J298" s="46">
        <f t="shared" si="4"/>
        <v>-7527615</v>
      </c>
      <c r="K298" s="57"/>
      <c r="L298" s="57"/>
      <c r="M298" s="57"/>
      <c r="N298" s="57"/>
      <c r="O298" s="57"/>
      <c r="P298" s="57"/>
      <c r="Q298" s="57"/>
      <c r="R298" s="31"/>
      <c r="S298" s="117"/>
      <c r="T298" s="117"/>
      <c r="U298" s="117"/>
      <c r="V298" s="117"/>
    </row>
    <row r="299" spans="1:22">
      <c r="A299" s="32">
        <v>60000</v>
      </c>
      <c r="B299" s="30" t="s">
        <v>665</v>
      </c>
      <c r="C299" s="57">
        <v>0</v>
      </c>
      <c r="D299" s="57">
        <v>-579863</v>
      </c>
      <c r="E299" s="57">
        <v>-579863</v>
      </c>
      <c r="F299" s="57">
        <v>-579863</v>
      </c>
      <c r="G299" s="57">
        <v>-579534</v>
      </c>
      <c r="H299" s="57">
        <v>-134075</v>
      </c>
      <c r="I299" s="57">
        <v>0</v>
      </c>
      <c r="J299" s="46">
        <f t="shared" si="4"/>
        <v>-2453198</v>
      </c>
      <c r="K299" s="57"/>
      <c r="L299" s="57"/>
      <c r="M299" s="57"/>
      <c r="N299" s="57"/>
      <c r="O299" s="57"/>
      <c r="P299" s="57"/>
      <c r="Q299" s="57"/>
      <c r="R299" s="31"/>
      <c r="S299" s="117"/>
      <c r="T299" s="117"/>
      <c r="U299" s="117"/>
      <c r="V299" s="117"/>
    </row>
    <row r="300" spans="1:22">
      <c r="A300" s="32">
        <v>90901</v>
      </c>
      <c r="B300" s="30" t="s">
        <v>666</v>
      </c>
      <c r="C300" s="57">
        <v>2935023.88</v>
      </c>
      <c r="D300" s="57">
        <v>-2094954</v>
      </c>
      <c r="E300" s="57">
        <v>-2094954</v>
      </c>
      <c r="F300" s="57">
        <v>-2094954</v>
      </c>
      <c r="G300" s="57">
        <v>-2092570</v>
      </c>
      <c r="H300" s="57">
        <v>-1047423</v>
      </c>
      <c r="I300" s="57">
        <v>0</v>
      </c>
      <c r="J300" s="46">
        <f t="shared" si="4"/>
        <v>-9424855</v>
      </c>
      <c r="K300" s="57"/>
      <c r="L300" s="57"/>
      <c r="M300" s="57"/>
      <c r="N300" s="57"/>
      <c r="O300" s="57"/>
      <c r="P300" s="57"/>
      <c r="Q300" s="57"/>
      <c r="R300" s="31"/>
      <c r="S300" s="117"/>
      <c r="T300" s="117"/>
      <c r="U300" s="117"/>
      <c r="V300" s="117"/>
    </row>
    <row r="301" spans="1:22">
      <c r="A301" s="32">
        <v>91041</v>
      </c>
      <c r="B301" s="30" t="s">
        <v>667</v>
      </c>
      <c r="C301" s="57">
        <v>744362.8</v>
      </c>
      <c r="D301" s="57">
        <v>-336137</v>
      </c>
      <c r="E301" s="57">
        <v>-336137</v>
      </c>
      <c r="F301" s="57">
        <v>-336137</v>
      </c>
      <c r="G301" s="57">
        <v>-335666</v>
      </c>
      <c r="H301" s="57">
        <v>-121625</v>
      </c>
      <c r="I301" s="57">
        <v>0</v>
      </c>
      <c r="J301" s="46">
        <f t="shared" si="4"/>
        <v>-1465702</v>
      </c>
      <c r="K301" s="57"/>
      <c r="L301" s="57"/>
      <c r="M301" s="57"/>
      <c r="N301" s="57"/>
      <c r="O301" s="57"/>
      <c r="P301" s="57"/>
      <c r="Q301" s="57"/>
      <c r="R301" s="31"/>
      <c r="S301" s="117"/>
      <c r="T301" s="117"/>
      <c r="U301" s="117"/>
      <c r="V301" s="117"/>
    </row>
    <row r="302" spans="1:22">
      <c r="A302" s="32">
        <v>91111</v>
      </c>
      <c r="B302" s="30" t="s">
        <v>668</v>
      </c>
      <c r="C302" s="57">
        <v>421563.53</v>
      </c>
      <c r="D302" s="57">
        <v>-197086</v>
      </c>
      <c r="E302" s="57">
        <v>-197086</v>
      </c>
      <c r="F302" s="57">
        <v>-197086</v>
      </c>
      <c r="G302" s="57">
        <v>-196847</v>
      </c>
      <c r="H302" s="57">
        <v>-123625</v>
      </c>
      <c r="I302" s="57">
        <v>0</v>
      </c>
      <c r="J302" s="46">
        <f t="shared" si="4"/>
        <v>-911730</v>
      </c>
      <c r="K302" s="57"/>
      <c r="L302" s="57"/>
      <c r="M302" s="57"/>
      <c r="N302" s="57"/>
      <c r="O302" s="57"/>
      <c r="P302" s="57"/>
      <c r="Q302" s="57"/>
      <c r="R302" s="31"/>
      <c r="S302" s="117"/>
      <c r="T302" s="117"/>
      <c r="U302" s="117"/>
      <c r="V302" s="117"/>
    </row>
    <row r="303" spans="1:22">
      <c r="A303" s="32">
        <v>91151</v>
      </c>
      <c r="B303" s="30" t="s">
        <v>669</v>
      </c>
      <c r="C303" s="57">
        <v>802295.92999999993</v>
      </c>
      <c r="D303" s="57">
        <v>-624275</v>
      </c>
      <c r="E303" s="57">
        <v>-624275</v>
      </c>
      <c r="F303" s="57">
        <v>-624275</v>
      </c>
      <c r="G303" s="57">
        <v>-623609</v>
      </c>
      <c r="H303" s="57">
        <v>-327289</v>
      </c>
      <c r="I303" s="57">
        <v>0</v>
      </c>
      <c r="J303" s="46">
        <f t="shared" si="4"/>
        <v>-2823723</v>
      </c>
      <c r="K303" s="57"/>
      <c r="L303" s="57"/>
      <c r="M303" s="57"/>
      <c r="N303" s="57"/>
      <c r="O303" s="57"/>
      <c r="P303" s="57"/>
      <c r="Q303" s="57"/>
      <c r="R303" s="31"/>
      <c r="S303" s="117"/>
      <c r="T303" s="117"/>
      <c r="U303" s="117"/>
      <c r="V303" s="117"/>
    </row>
    <row r="304" spans="1:22">
      <c r="A304" s="32">
        <v>98101</v>
      </c>
      <c r="B304" s="30" t="s">
        <v>670</v>
      </c>
      <c r="C304" s="57">
        <v>3341288.3499999996</v>
      </c>
      <c r="D304" s="57">
        <v>-2886259</v>
      </c>
      <c r="E304" s="57">
        <v>-2886259</v>
      </c>
      <c r="F304" s="57">
        <v>-2886259</v>
      </c>
      <c r="G304" s="57">
        <v>-2883289</v>
      </c>
      <c r="H304" s="57">
        <v>-1502716</v>
      </c>
      <c r="I304" s="57">
        <v>0</v>
      </c>
      <c r="J304" s="46">
        <f t="shared" si="4"/>
        <v>-13044782</v>
      </c>
      <c r="K304" s="57"/>
      <c r="L304" s="57"/>
      <c r="M304" s="57"/>
      <c r="N304" s="57"/>
      <c r="O304" s="57"/>
      <c r="P304" s="57"/>
      <c r="Q304" s="57"/>
      <c r="R304" s="31"/>
      <c r="S304" s="117"/>
      <c r="T304" s="117"/>
      <c r="U304" s="117"/>
      <c r="V304" s="117"/>
    </row>
    <row r="305" spans="1:22">
      <c r="A305" s="32">
        <v>98103</v>
      </c>
      <c r="B305" s="30" t="s">
        <v>671</v>
      </c>
      <c r="C305" s="57">
        <v>174611.84999999998</v>
      </c>
      <c r="D305" s="57">
        <v>-642031</v>
      </c>
      <c r="E305" s="57">
        <v>-642031</v>
      </c>
      <c r="F305" s="57">
        <v>-642031</v>
      </c>
      <c r="G305" s="57">
        <v>-641487</v>
      </c>
      <c r="H305" s="57">
        <v>-279180</v>
      </c>
      <c r="I305" s="57">
        <v>0</v>
      </c>
      <c r="J305" s="46">
        <f t="shared" si="4"/>
        <v>-2846760</v>
      </c>
      <c r="K305" s="57"/>
      <c r="L305" s="57"/>
      <c r="M305" s="57"/>
      <c r="N305" s="57"/>
      <c r="O305" s="57"/>
      <c r="P305" s="57"/>
      <c r="Q305" s="57"/>
      <c r="R305" s="31"/>
      <c r="S305" s="117"/>
      <c r="T305" s="117"/>
      <c r="U305" s="117"/>
      <c r="V305" s="117"/>
    </row>
    <row r="306" spans="1:22">
      <c r="A306" s="32">
        <v>98111</v>
      </c>
      <c r="B306" s="30" t="s">
        <v>672</v>
      </c>
      <c r="C306" s="57">
        <v>497411.73</v>
      </c>
      <c r="D306" s="57">
        <v>-1110857</v>
      </c>
      <c r="E306" s="57">
        <v>-1110857</v>
      </c>
      <c r="F306" s="57">
        <v>-1110857</v>
      </c>
      <c r="G306" s="57">
        <v>-1109736</v>
      </c>
      <c r="H306" s="57">
        <v>-397852</v>
      </c>
      <c r="I306" s="57">
        <v>0</v>
      </c>
      <c r="J306" s="46">
        <f t="shared" si="4"/>
        <v>-4840159</v>
      </c>
      <c r="K306" s="57"/>
      <c r="L306" s="57"/>
      <c r="M306" s="57"/>
      <c r="N306" s="57"/>
      <c r="O306" s="57"/>
      <c r="P306" s="57"/>
      <c r="Q306" s="57"/>
      <c r="R306" s="31"/>
      <c r="S306" s="117"/>
      <c r="T306" s="117"/>
      <c r="U306" s="117"/>
      <c r="V306" s="117"/>
    </row>
    <row r="307" spans="1:22">
      <c r="A307" s="32">
        <v>98131</v>
      </c>
      <c r="B307" s="30" t="s">
        <v>673</v>
      </c>
      <c r="C307" s="57">
        <v>0</v>
      </c>
      <c r="D307" s="57">
        <v>-407305</v>
      </c>
      <c r="E307" s="57">
        <v>-407305</v>
      </c>
      <c r="F307" s="57">
        <v>-407305</v>
      </c>
      <c r="G307" s="57">
        <v>-407065</v>
      </c>
      <c r="H307" s="57">
        <v>-162575</v>
      </c>
      <c r="I307" s="57">
        <v>0</v>
      </c>
      <c r="J307" s="46">
        <f t="shared" si="4"/>
        <v>-1791555</v>
      </c>
      <c r="K307" s="57"/>
      <c r="L307" s="57"/>
      <c r="M307" s="57"/>
      <c r="N307" s="57"/>
      <c r="O307" s="57"/>
      <c r="P307" s="57"/>
      <c r="Q307" s="57"/>
      <c r="R307" s="31"/>
      <c r="S307" s="117"/>
      <c r="T307" s="117"/>
      <c r="U307" s="117"/>
      <c r="V307" s="117"/>
    </row>
    <row r="308" spans="1:22">
      <c r="A308" s="32">
        <v>99401</v>
      </c>
      <c r="B308" s="30" t="s">
        <v>674</v>
      </c>
      <c r="C308" s="57">
        <v>887563.91999999993</v>
      </c>
      <c r="D308" s="57">
        <v>-1030332</v>
      </c>
      <c r="E308" s="57">
        <v>-1030332</v>
      </c>
      <c r="F308" s="57">
        <v>-1030332</v>
      </c>
      <c r="G308" s="57">
        <v>-1029426</v>
      </c>
      <c r="H308" s="57">
        <v>-575280</v>
      </c>
      <c r="I308" s="57">
        <v>0</v>
      </c>
      <c r="J308" s="46">
        <f t="shared" si="4"/>
        <v>-4695702</v>
      </c>
      <c r="K308" s="57"/>
      <c r="L308" s="57"/>
      <c r="M308" s="57"/>
      <c r="N308" s="57"/>
      <c r="O308" s="57"/>
      <c r="P308" s="57"/>
      <c r="Q308" s="57"/>
      <c r="R308" s="31"/>
      <c r="S308" s="117"/>
      <c r="T308" s="117"/>
      <c r="U308" s="117"/>
      <c r="V308" s="117"/>
    </row>
    <row r="309" spans="1:22">
      <c r="A309" s="32">
        <v>99521</v>
      </c>
      <c r="B309" s="30" t="s">
        <v>675</v>
      </c>
      <c r="C309" s="57">
        <v>1007059.13</v>
      </c>
      <c r="D309" s="57">
        <v>-324147</v>
      </c>
      <c r="E309" s="57">
        <v>-324147</v>
      </c>
      <c r="F309" s="57">
        <v>-324147</v>
      </c>
      <c r="G309" s="57">
        <v>-323638</v>
      </c>
      <c r="H309" s="57">
        <v>-81149</v>
      </c>
      <c r="I309" s="57">
        <v>0</v>
      </c>
      <c r="J309" s="46">
        <f t="shared" si="4"/>
        <v>-1377228</v>
      </c>
      <c r="K309" s="57"/>
      <c r="L309" s="57"/>
      <c r="M309" s="57"/>
      <c r="N309" s="57"/>
      <c r="O309" s="57"/>
      <c r="P309" s="57"/>
      <c r="Q309" s="57"/>
      <c r="R309" s="31"/>
      <c r="S309" s="117"/>
      <c r="T309" s="117"/>
      <c r="U309" s="117"/>
      <c r="V309" s="117"/>
    </row>
    <row r="310" spans="1:22" s="67" customFormat="1">
      <c r="A310" s="32">
        <v>99831</v>
      </c>
      <c r="B310" s="30" t="s">
        <v>676</v>
      </c>
      <c r="C310" s="57">
        <v>182060.16999999998</v>
      </c>
      <c r="D310" s="57">
        <v>-53240</v>
      </c>
      <c r="E310" s="57">
        <v>-53240</v>
      </c>
      <c r="F310" s="57">
        <v>-53240</v>
      </c>
      <c r="G310" s="57">
        <v>-53185</v>
      </c>
      <c r="H310" s="57">
        <v>-57237</v>
      </c>
      <c r="I310" s="57">
        <v>0</v>
      </c>
      <c r="J310" s="46">
        <f t="shared" si="4"/>
        <v>-270142</v>
      </c>
      <c r="K310" s="57"/>
      <c r="L310" s="57"/>
      <c r="M310" s="57"/>
      <c r="N310" s="57"/>
      <c r="O310" s="57"/>
      <c r="P310" s="57"/>
      <c r="Q310" s="57"/>
      <c r="R310" s="31"/>
      <c r="S310" s="66"/>
      <c r="T310" s="66"/>
      <c r="U310" s="66"/>
      <c r="V310" s="66"/>
    </row>
    <row r="311" spans="1:22">
      <c r="A311" s="32">
        <v>36303</v>
      </c>
      <c r="B311" s="30" t="s">
        <v>739</v>
      </c>
      <c r="C311" s="57">
        <v>5158219.7300000004</v>
      </c>
      <c r="D311" s="57">
        <v>565949</v>
      </c>
      <c r="E311" s="57">
        <v>565949</v>
      </c>
      <c r="F311" s="57">
        <v>565949</v>
      </c>
      <c r="G311" s="57">
        <v>566377</v>
      </c>
      <c r="H311" s="57">
        <v>885863</v>
      </c>
      <c r="I311" s="57">
        <v>0</v>
      </c>
      <c r="J311" s="46">
        <f t="shared" ref="J311:J313" si="5">SUM(D311:I311)</f>
        <v>3150087</v>
      </c>
      <c r="K311" s="57"/>
      <c r="L311" s="57"/>
      <c r="M311" s="57"/>
      <c r="N311" s="57"/>
      <c r="O311" s="57"/>
      <c r="P311" s="57"/>
      <c r="Q311" s="57"/>
      <c r="R311" s="31"/>
      <c r="S311" s="117"/>
      <c r="T311" s="117"/>
      <c r="U311" s="117"/>
      <c r="V311" s="117"/>
    </row>
    <row r="312" spans="1:22">
      <c r="A312" s="32">
        <v>18640</v>
      </c>
      <c r="B312" s="30" t="s">
        <v>738</v>
      </c>
      <c r="C312" s="57">
        <v>34505.199999999997</v>
      </c>
      <c r="D312" s="57">
        <v>3867</v>
      </c>
      <c r="E312" s="57">
        <v>3867</v>
      </c>
      <c r="F312" s="57">
        <v>3867</v>
      </c>
      <c r="G312" s="57">
        <v>3869</v>
      </c>
      <c r="H312" s="57">
        <v>5951</v>
      </c>
      <c r="I312" s="57">
        <v>0</v>
      </c>
      <c r="J312" s="46">
        <f t="shared" si="5"/>
        <v>21421</v>
      </c>
      <c r="K312" s="57"/>
      <c r="L312" s="57"/>
      <c r="M312" s="57"/>
      <c r="N312" s="57"/>
      <c r="O312" s="57"/>
      <c r="P312" s="57"/>
      <c r="Q312" s="57"/>
      <c r="R312" s="31"/>
      <c r="S312" s="117"/>
      <c r="T312" s="117"/>
      <c r="U312" s="117"/>
      <c r="V312" s="117"/>
    </row>
    <row r="313" spans="1:22" s="67" customFormat="1" ht="15.75" customHeight="1">
      <c r="A313" s="32">
        <v>11050</v>
      </c>
      <c r="B313" s="30" t="s">
        <v>737</v>
      </c>
      <c r="C313" s="57">
        <v>7364210.25</v>
      </c>
      <c r="D313" s="57">
        <v>814223</v>
      </c>
      <c r="E313" s="57">
        <v>814223</v>
      </c>
      <c r="F313" s="57">
        <v>814223</v>
      </c>
      <c r="G313" s="57">
        <v>814828</v>
      </c>
      <c r="H313" s="57">
        <v>1266669</v>
      </c>
      <c r="I313" s="57">
        <v>0</v>
      </c>
      <c r="J313" s="46">
        <f t="shared" si="5"/>
        <v>4524166</v>
      </c>
      <c r="K313" s="57"/>
      <c r="L313" s="57"/>
      <c r="M313" s="57"/>
      <c r="N313" s="57"/>
      <c r="O313" s="57"/>
      <c r="P313" s="57"/>
      <c r="Q313" s="57"/>
      <c r="R313" s="31"/>
      <c r="S313" s="66"/>
      <c r="T313" s="66"/>
      <c r="U313" s="66"/>
      <c r="V313" s="66"/>
    </row>
    <row r="314" spans="1:22" ht="18" customHeight="1">
      <c r="A314" s="119"/>
      <c r="B314" s="120" t="s">
        <v>325</v>
      </c>
      <c r="C314" s="126">
        <f t="shared" ref="C314:D314" si="6">SUM(C7:C313)</f>
        <v>1472337816.8500011</v>
      </c>
      <c r="D314" s="126">
        <f t="shared" si="6"/>
        <v>-3313179016</v>
      </c>
      <c r="E314" s="126">
        <f>SUM(E7:E313)</f>
        <v>-3313179016</v>
      </c>
      <c r="F314" s="126">
        <f t="shared" ref="F314:J314" si="7">SUM(F7:F313)</f>
        <v>-3313179015</v>
      </c>
      <c r="G314" s="126">
        <f t="shared" si="7"/>
        <v>-3310132767</v>
      </c>
      <c r="H314" s="126">
        <f t="shared" si="7"/>
        <v>-1037153812</v>
      </c>
      <c r="I314" s="126">
        <f t="shared" si="7"/>
        <v>0</v>
      </c>
      <c r="J314" s="126">
        <f t="shared" si="7"/>
        <v>-14286823626</v>
      </c>
      <c r="K314" s="126"/>
      <c r="L314" s="126"/>
      <c r="M314" s="126"/>
      <c r="N314" s="126"/>
      <c r="O314" s="126"/>
      <c r="P314" s="126"/>
      <c r="Q314" s="126"/>
      <c r="R314" s="309"/>
    </row>
    <row r="315" spans="1:22" ht="18" customHeight="1">
      <c r="A315" s="121"/>
      <c r="B315" s="122"/>
      <c r="C315" s="123"/>
      <c r="D315" s="57"/>
      <c r="E315" s="57"/>
      <c r="F315" s="57"/>
      <c r="G315" s="57"/>
      <c r="H315" s="57"/>
      <c r="I315" s="57"/>
      <c r="J315" s="57"/>
      <c r="K315" s="57"/>
      <c r="L315" s="57"/>
      <c r="M315" s="57"/>
      <c r="N315" s="57"/>
      <c r="O315" s="57"/>
      <c r="P315" s="57"/>
      <c r="Q315" s="57"/>
      <c r="R315" s="31"/>
    </row>
    <row r="316" spans="1:22" ht="18" customHeight="1">
      <c r="A316" s="121"/>
      <c r="B316" s="122"/>
      <c r="C316" s="123"/>
      <c r="D316" s="57"/>
      <c r="E316" s="57"/>
      <c r="F316" s="57"/>
      <c r="G316" s="57"/>
      <c r="H316" s="57"/>
      <c r="I316" s="57"/>
      <c r="J316" s="57"/>
      <c r="K316" s="57"/>
      <c r="L316" s="57"/>
      <c r="M316" s="57"/>
      <c r="N316" s="57"/>
      <c r="O316" s="57"/>
      <c r="P316" s="57"/>
      <c r="Q316" s="57"/>
      <c r="R316" s="31"/>
    </row>
    <row r="317" spans="1:22" ht="18" customHeight="1">
      <c r="D317" s="67"/>
      <c r="F317" s="67"/>
      <c r="G317" s="67"/>
      <c r="H317" s="67"/>
      <c r="I317" s="67"/>
    </row>
    <row r="318" spans="1:22" ht="18" customHeight="1"/>
    <row r="319" spans="1:22" ht="18" customHeight="1"/>
    <row r="320" spans="1:22"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36"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54"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sheetData>
  <mergeCells count="1">
    <mergeCell ref="A2:J2"/>
  </mergeCells>
  <printOptions horizontalCentered="1"/>
  <pageMargins left="0.25" right="0.25" top="0.75" bottom="0.75" header="0.3" footer="0.3"/>
  <pageSetup paperSize="5" scale="10" firstPageNumber="7" orientation="landscape" r:id="rId1"/>
  <headerFooter scaleWithDoc="0" alignWithMargins="0">
    <oddHeader>&amp;L&amp;"Arial,Bold"APPENDIX: GASB 75 Calculations for North Carolina State Health Plan
Draft Information as of June 30, 2017 to be Reported June 30, 2018</oddHeader>
    <oddFooter>&amp;L&amp;G&amp;C&amp;D&amp;R&amp;P</oddFooter>
  </headerFooter>
  <rowBreaks count="1" manualBreakCount="1">
    <brk id="315" max="16383" man="1"/>
  </rowBreaks>
  <ignoredErrors>
    <ignoredError sqref="J7:J310" formulaRange="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D98A7471-F53B-449F-8665-C563C160D6EF}">
  <ds:schemaRefs>
    <ds:schemaRef ds:uri="http://www.w3.org/XML/1998/namespac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d4ea4015-5b02-447c-9074-d5807a41497e"/>
    <ds:schemaRef ds:uri="b0d8bf0e-b15b-456f-8ae4-2bdf59acac1f"/>
    <ds:schemaRef ds:uri="http://purl.org/dc/dcmitype/"/>
    <ds:schemaRef ds:uri="http://purl.org/dc/terms/"/>
  </ds:schemaRefs>
</ds:datastoreItem>
</file>

<file path=customXml/itemProps2.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3.xml><?xml version="1.0" encoding="utf-8"?>
<ds:datastoreItem xmlns:ds="http://schemas.openxmlformats.org/officeDocument/2006/customXml" ds:itemID="{77502D1D-AADA-4505-894F-9E617C0CC4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0DECC4-CA4B-4C85-A8E3-4D8A5497118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Info</vt:lpstr>
      <vt:lpstr>JE Template</vt:lpstr>
      <vt:lpstr>2019 Summary</vt:lpstr>
      <vt:lpstr>2018 Summary</vt:lpstr>
      <vt:lpstr>2018 Allocation %</vt:lpstr>
      <vt:lpstr>2017 Allocation %</vt:lpstr>
      <vt:lpstr>Contributions FY 2018</vt:lpstr>
      <vt:lpstr>Contributions FY 2017</vt:lpstr>
      <vt:lpstr>Amortization Schedule</vt:lpstr>
      <vt:lpstr>'2017 Allocation %'!ERData</vt:lpstr>
      <vt:lpstr>'2018 Allocation %'!ERData</vt:lpstr>
      <vt:lpstr>'2018 Summary'!ERData</vt:lpstr>
      <vt:lpstr>'Amortization Schedule'!ERData</vt:lpstr>
      <vt:lpstr>ERData</vt:lpstr>
      <vt:lpstr>'2017 Allocation %'!Print_Area</vt:lpstr>
      <vt:lpstr>'2018 Allocation %'!Print_Area</vt:lpstr>
      <vt:lpstr>'2018 Summary'!Print_Area</vt:lpstr>
      <vt:lpstr>'2019 Summary'!Print_Area</vt:lpstr>
      <vt:lpstr>'Amortization Schedule'!Print_Area</vt:lpstr>
      <vt:lpstr>'2017 Allocation %'!Print_Titles</vt:lpstr>
      <vt:lpstr>'2018 Allocation %'!Print_Titles</vt:lpstr>
      <vt:lpstr>'2018 Summary'!Print_Titles</vt:lpstr>
      <vt:lpstr>'2019 Summary'!Print_Titles</vt:lpstr>
      <vt:lpstr>'Amortization Schedule'!Print_Titles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Preeta Nayak</cp:lastModifiedBy>
  <cp:lastPrinted>2016-02-17T19:22:39Z</cp:lastPrinted>
  <dcterms:created xsi:type="dcterms:W3CDTF">2015-01-07T18:39:17Z</dcterms:created>
  <dcterms:modified xsi:type="dcterms:W3CDTF">2019-07-10T17:52:57Z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