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6.xml" ContentType="application/vnd.openxmlformats-officedocument.spreadsheetml.worksheet+xml"/>
  <Override PartName="/xl/drawings/drawing1.xml" ContentType="application/vnd.openxmlformats-officedocument.drawing+xml"/>
  <Override PartName="/xl/externalLinks/externalLink2.xml" ContentType="application/vnd.openxmlformats-officedocument.spreadsheetml.externalLink+xml"/>
  <Override PartName="/xl/externalLinks/externalLink1.xml" ContentType="application/vnd.openxmlformats-officedocument.spreadsheetml.externalLink+xml"/>
  <Override PartName="/xl/calcChain.xml" ContentType="application/vnd.openxmlformats-officedocument.spreadsheetml.calcChain+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G:\Nayak Preeta\Illustratives 2018\"/>
    </mc:Choice>
  </mc:AlternateContent>
  <bookViews>
    <workbookView xWindow="0" yWindow="0" windowWidth="28800" windowHeight="13635" tabRatio="576"/>
  </bookViews>
  <sheets>
    <sheet name="Info" sheetId="6" r:id="rId1"/>
    <sheet name="JE Template" sheetId="15" r:id="rId2"/>
    <sheet name="2018 Summary" sheetId="11" r:id="rId3"/>
    <sheet name="2017 Summary" sheetId="8" r:id="rId4"/>
    <sheet name="TSERS Contributions FY 2017" sheetId="13" r:id="rId5"/>
    <sheet name="Deferred Amortization" sheetId="14" r:id="rId6"/>
  </sheets>
  <externalReferences>
    <externalReference r:id="rId7"/>
    <externalReference r:id="rId8"/>
  </externalReferences>
  <definedNames>
    <definedName name="AgencyCode" localSheetId="3">#REF!</definedName>
    <definedName name="AgencyCode" localSheetId="5">#REF!</definedName>
    <definedName name="AgencyCode" localSheetId="0">#REF!</definedName>
    <definedName name="AgencyCode" localSheetId="1">#REF!</definedName>
    <definedName name="AgencyCode">#REF!</definedName>
    <definedName name="Annuity" localSheetId="3">'[1]Assets Input'!$L$37:$L$56</definedName>
    <definedName name="Annuity" localSheetId="5">'[2]Assets Input'!$L$37:$L$56</definedName>
    <definedName name="Annuity" localSheetId="0">#REF!</definedName>
    <definedName name="Annuity" localSheetId="1">#REF!</definedName>
    <definedName name="Annuity">#REF!</definedName>
    <definedName name="AnnuityLY" localSheetId="1">#REF!</definedName>
    <definedName name="AnnuityLY">#REF!</definedName>
    <definedName name="EmployerRates" localSheetId="3">#REF!</definedName>
    <definedName name="EmployerRates" localSheetId="5">#REF!</definedName>
    <definedName name="EmployerRates" localSheetId="0">#REF!</definedName>
    <definedName name="EmployerRates" localSheetId="1">#REF!</definedName>
    <definedName name="EmployerRates">#REF!</definedName>
    <definedName name="EmployerRatesLEO" localSheetId="3">#REF!</definedName>
    <definedName name="EmployerRatesLEO" localSheetId="5">#REF!</definedName>
    <definedName name="EmployerRatesLEO" localSheetId="1">#REF!</definedName>
    <definedName name="EmployerRatesLEO">#REF!</definedName>
    <definedName name="Pension" localSheetId="3">'[1]Assets Input'!$L$60:$L$95</definedName>
    <definedName name="Pension" localSheetId="5">'[2]Assets Input'!$L$60:$L$95</definedName>
    <definedName name="Pension" localSheetId="1">#REF!</definedName>
    <definedName name="Pension">#REF!</definedName>
    <definedName name="PensionLY" localSheetId="1">#REF!</definedName>
    <definedName name="PensionLY">#REF!</definedName>
    <definedName name="_xlnm.Print_Area" localSheetId="2">'2018 Summary'!$A$2:$S$307</definedName>
    <definedName name="_xlnm.Print_Area" localSheetId="5">'Deferred Amortization'!$A$3:$AM$307</definedName>
    <definedName name="_xlnm.Print_Titles" localSheetId="3">'2017 Summary'!$3:$3</definedName>
    <definedName name="_xlnm.Print_Titles" localSheetId="2">'2018 Summary'!$2:$3</definedName>
    <definedName name="_xlnm.Print_Titles" localSheetId="5">'Deferred Amortization'!$A:$D,'Deferred Amortization'!$3:$4</definedName>
    <definedName name="ProValResults" localSheetId="3">#REF!</definedName>
    <definedName name="ProValResults" localSheetId="5">#REF!</definedName>
    <definedName name="ProValResults" localSheetId="1">#REF!</definedName>
    <definedName name="ProValResults">#REF!</definedName>
    <definedName name="TableData" localSheetId="3">#REF!</definedName>
    <definedName name="TableData" localSheetId="5">#REF!</definedName>
    <definedName name="TableData" localSheetId="1">#REF!</definedName>
    <definedName name="TableData">#REF!</definedName>
    <definedName name="Type" localSheetId="1">#REF!</definedName>
    <definedName name="Type">#REF!</definedName>
    <definedName name="TypeAnnuity" localSheetId="3">'[1]Assets Input'!$K$37:$K$56</definedName>
    <definedName name="TypeAnnuity" localSheetId="5">'[2]Assets Input'!$K$37:$K$56</definedName>
    <definedName name="TypeAnnuity" localSheetId="1">#REF!</definedName>
    <definedName name="TypeAnnuity">#REF!</definedName>
    <definedName name="TypePension" localSheetId="3">'[1]Assets Input'!$K$60:$K$95</definedName>
    <definedName name="TypePension" localSheetId="5">'[2]Assets Input'!$K$60:$K$95</definedName>
    <definedName name="TypePension" localSheetId="1">#REF!</definedName>
    <definedName name="TypePension">#REF!</definedName>
    <definedName name="UnfundedData" localSheetId="3">#REF!</definedName>
    <definedName name="UnfundedData" localSheetId="5">#REF!</definedName>
    <definedName name="UnfundedData" localSheetId="1">#REF!</definedName>
    <definedName name="UnfundedData">#REF!</definedName>
    <definedName name="UnfundedLY" localSheetId="3">#REF!</definedName>
    <definedName name="UnfundedLY" localSheetId="5">#REF!</definedName>
    <definedName name="UnfundedLY" localSheetId="1">#REF!</definedName>
    <definedName name="UnfundedLY">#REF!</definedName>
    <definedName name="UnfunedLYLEO" localSheetId="3">#REF!</definedName>
    <definedName name="UnfunedLYLEO" localSheetId="5">#REF!</definedName>
    <definedName name="UnfunedLYLEO" localSheetId="1">#REF!</definedName>
    <definedName name="UnfunedLYLEO">#REF!</definedName>
  </definedNames>
  <calcPr calcId="162913"/>
</workbook>
</file>

<file path=xl/calcChain.xml><?xml version="1.0" encoding="utf-8"?>
<calcChain xmlns="http://schemas.openxmlformats.org/spreadsheetml/2006/main">
  <c r="B62" i="15" l="1"/>
  <c r="B63" i="15" s="1"/>
  <c r="B64" i="15" s="1"/>
  <c r="B65" i="15" s="1"/>
  <c r="E53" i="15"/>
  <c r="F33" i="15"/>
  <c r="F32" i="15"/>
  <c r="E32" i="15"/>
  <c r="V20" i="15"/>
  <c r="U20" i="15"/>
  <c r="T20" i="15"/>
  <c r="R20" i="15"/>
  <c r="Q20" i="15"/>
  <c r="P20" i="15"/>
  <c r="O20" i="15"/>
  <c r="M20" i="15"/>
  <c r="L20" i="15"/>
  <c r="K20" i="15"/>
  <c r="J20" i="15"/>
  <c r="H20" i="15"/>
  <c r="G20" i="15"/>
  <c r="F20" i="15"/>
  <c r="V15" i="15"/>
  <c r="U15" i="15"/>
  <c r="T15" i="15"/>
  <c r="R15" i="15"/>
  <c r="Q15" i="15"/>
  <c r="P15" i="15"/>
  <c r="O15" i="15"/>
  <c r="M15" i="15"/>
  <c r="L15" i="15"/>
  <c r="K15" i="15"/>
  <c r="J15" i="15"/>
  <c r="H15" i="15"/>
  <c r="F71" i="15" s="1"/>
  <c r="G15" i="15"/>
  <c r="F15" i="15"/>
  <c r="C20" i="6" l="1"/>
  <c r="C2" i="15" s="1"/>
  <c r="A13" i="15" s="1"/>
  <c r="T13" i="15" s="1"/>
  <c r="H13" i="15" l="1"/>
  <c r="F73" i="15" s="1"/>
  <c r="E64" i="15"/>
  <c r="D13" i="15"/>
  <c r="A18" i="15"/>
  <c r="M18" i="15" s="1"/>
  <c r="H18" i="15"/>
  <c r="P13" i="15"/>
  <c r="G13" i="15"/>
  <c r="E61" i="15"/>
  <c r="M13" i="15"/>
  <c r="E65" i="15"/>
  <c r="C13" i="15"/>
  <c r="E13" i="15" s="1"/>
  <c r="O13" i="15"/>
  <c r="F49" i="15" s="1"/>
  <c r="B13" i="15"/>
  <c r="L13" i="15"/>
  <c r="E50" i="15" s="1"/>
  <c r="E63" i="15"/>
  <c r="K13" i="15"/>
  <c r="E51" i="15" s="1"/>
  <c r="V13" i="15"/>
  <c r="E34" i="15" s="1"/>
  <c r="Q13" i="15"/>
  <c r="F50" i="15" s="1"/>
  <c r="U13" i="15"/>
  <c r="E62" i="15"/>
  <c r="J13" i="15"/>
  <c r="E49" i="15" s="1"/>
  <c r="G18" i="15"/>
  <c r="R13" i="15"/>
  <c r="F52" i="15" s="1"/>
  <c r="F13" i="15"/>
  <c r="F35" i="15" s="1"/>
  <c r="E52" i="15"/>
  <c r="P18" i="15" l="1"/>
  <c r="E42" i="15"/>
  <c r="E44" i="15"/>
  <c r="K18" i="15"/>
  <c r="F34" i="15"/>
  <c r="R18" i="15"/>
  <c r="E31" i="15" s="1"/>
  <c r="O18" i="15"/>
  <c r="E28" i="15" s="1"/>
  <c r="F18" i="15"/>
  <c r="U18" i="15"/>
  <c r="C18" i="15"/>
  <c r="V18" i="15"/>
  <c r="E67" i="15"/>
  <c r="E37" i="15"/>
  <c r="F37" i="15"/>
  <c r="F51" i="15"/>
  <c r="F54" i="15" s="1"/>
  <c r="F27" i="15"/>
  <c r="E73" i="15"/>
  <c r="L18" i="15"/>
  <c r="F25" i="15" s="1"/>
  <c r="E35" i="15"/>
  <c r="E45" i="15" s="1"/>
  <c r="G45" i="15" s="1"/>
  <c r="D18" i="15"/>
  <c r="G73" i="15"/>
  <c r="J18" i="15"/>
  <c r="E24" i="15" s="1"/>
  <c r="Q18" i="15"/>
  <c r="T18" i="15"/>
  <c r="B18" i="15"/>
  <c r="E54" i="15"/>
  <c r="E27" i="15"/>
  <c r="I32" i="15" l="1"/>
  <c r="F30" i="15"/>
  <c r="F26" i="15"/>
  <c r="E26" i="15"/>
  <c r="E18" i="15"/>
  <c r="E30" i="15"/>
  <c r="F28" i="15"/>
  <c r="F31" i="15"/>
  <c r="E25" i="15"/>
  <c r="F24" i="15"/>
  <c r="E43" i="15"/>
  <c r="F36" i="15"/>
  <c r="E36" i="15"/>
  <c r="E29" i="15"/>
  <c r="F29" i="15"/>
  <c r="C291" i="13"/>
  <c r="F38" i="15" l="1"/>
  <c r="E38" i="15"/>
  <c r="F304" i="8"/>
  <c r="E304" i="8"/>
  <c r="G38" i="15" l="1"/>
  <c r="U304" i="8"/>
  <c r="T304" i="8"/>
  <c r="S304" i="8"/>
  <c r="Q304" i="8"/>
  <c r="P304" i="8"/>
  <c r="O304" i="8"/>
  <c r="N304" i="8"/>
  <c r="L304" i="8"/>
  <c r="K304" i="8"/>
  <c r="J304" i="8"/>
  <c r="I304" i="8"/>
  <c r="G304" i="8"/>
  <c r="D304" i="8"/>
  <c r="C304" i="8"/>
</calcChain>
</file>

<file path=xl/sharedStrings.xml><?xml version="1.0" encoding="utf-8"?>
<sst xmlns="http://schemas.openxmlformats.org/spreadsheetml/2006/main" count="1997" uniqueCount="447">
  <si>
    <t>NORTH CAROLINA EDUCATION LOTTERY</t>
  </si>
  <si>
    <t>DEPARTMENT OF JUSTICE</t>
  </si>
  <si>
    <t>STATE AUDITOR</t>
  </si>
  <si>
    <t>DEPARTMENT OF CULTURAL RESOURCES</t>
  </si>
  <si>
    <t>ADMINISTRATIVE OFFICE OF THE COURTS</t>
  </si>
  <si>
    <t>OFFICE OF ADMINISTRATIVE HEARING</t>
  </si>
  <si>
    <t>DEPARTMENT OF ADMINISTRATION</t>
  </si>
  <si>
    <t>OFFICE OF STATE BUDGET &amp; MANAGEMENT</t>
  </si>
  <si>
    <t>INFORMATION TECHNOLOGY SERVICES</t>
  </si>
  <si>
    <t>OFFICE OF STATE CONTROLLER</t>
  </si>
  <si>
    <t>N C SCHOOL OF SCIENCE &amp; MATHEMATICS</t>
  </si>
  <si>
    <t>ENVIRONMENT AND NATURAL RESOURCES</t>
  </si>
  <si>
    <t>NC HOUSING FINANCE AGENCY</t>
  </si>
  <si>
    <t>WILDLIFE RESOURCES COMMISSION</t>
  </si>
  <si>
    <t>STATE BOARD OF ELECTIONS</t>
  </si>
  <si>
    <t>GOVERNOR'S OFFICE</t>
  </si>
  <si>
    <t>LT GOVERNOR'S OFFICE</t>
  </si>
  <si>
    <t>GENERAL ASSEMBLY</t>
  </si>
  <si>
    <t>HEALTH &amp; HUMAN SVCS</t>
  </si>
  <si>
    <t>DEPARTMENT OF COMMERCE</t>
  </si>
  <si>
    <t>INSURANCE DEPARTMENT</t>
  </si>
  <si>
    <t>LABOR DEPARTMENT</t>
  </si>
  <si>
    <t>REVENUE DEPARTMENT</t>
  </si>
  <si>
    <t>SECRETARY OF STATE</t>
  </si>
  <si>
    <t>STATE TREASURER</t>
  </si>
  <si>
    <t>DEPARTMENT OF AGRICULTURE</t>
  </si>
  <si>
    <t>BARBER EXAMINERS, STATE BOARD OF</t>
  </si>
  <si>
    <t>NORTH CAROLINA BOARD OF OPTICIANS</t>
  </si>
  <si>
    <t>N C REAL ESTATE COMMISSION</t>
  </si>
  <si>
    <t>N C AUCTIONEERS LICENSING BOARD</t>
  </si>
  <si>
    <t>N C STATE BOARD OF EXAMINERS OF PRACTICING PSYCHOL</t>
  </si>
  <si>
    <t>COMMUNITY COLLEGES ADMINISTRATION</t>
  </si>
  <si>
    <t>DEPARTMENT OF PUBLIC SAFETY</t>
  </si>
  <si>
    <t>APPALACHIAN STATE UNIVERSITY</t>
  </si>
  <si>
    <t>N C SCHOOL OF THE ARTS</t>
  </si>
  <si>
    <t>EAST CAROLINA UNIVERSITY</t>
  </si>
  <si>
    <t>ELIZABETH CITY STATE UNIVERSITY</t>
  </si>
  <si>
    <t>FAYETTEVILLE STATE UNIVERSITY</t>
  </si>
  <si>
    <t>NC A&amp;T UNIVERSITY</t>
  </si>
  <si>
    <t>N C CENTRAL UNIVERSITY</t>
  </si>
  <si>
    <t>UNIVERSITY OF NORTH CAROLINA AT GREENSBORO</t>
  </si>
  <si>
    <t>UNC - PEMBROKE</t>
  </si>
  <si>
    <t>N C STATE UNIVERSITY</t>
  </si>
  <si>
    <t>UNC-CH CB 1260</t>
  </si>
  <si>
    <t>UNC-GENERAL ADMINISTRATION</t>
  </si>
  <si>
    <t>UNC HEALTH CARE SYSTEM</t>
  </si>
  <si>
    <t>UNIVERSITY OF NORTH CAROLINA PRESS</t>
  </si>
  <si>
    <t>WESTERN CAROLINA UNIVERSITY</t>
  </si>
  <si>
    <t>WINSTON-SALEM STATE UNIVERSITY</t>
  </si>
  <si>
    <t>DEPARTMENT OF PUBLIC INSTRUCTION</t>
  </si>
  <si>
    <t>UNIVERSITY OF NORTH CAROLINA AT ASHEVILLE</t>
  </si>
  <si>
    <t>UNIVERSITY OF NORTH CAROLINA AT CHARLOTTE</t>
  </si>
  <si>
    <t>UNIVERSITY OF NORTH CAROLINA AT WILMINGTON</t>
  </si>
  <si>
    <t>YANCEY COUNTY SCHOOLS</t>
  </si>
  <si>
    <t>ALAMANCE COUNTY SCHOOLS</t>
  </si>
  <si>
    <t>CLOVER GARDEN CHARTER SCHOOL</t>
  </si>
  <si>
    <t>RIVER MILL ACADEMY CHARTER</t>
  </si>
  <si>
    <t>THE HAWBRIDGE SCHOOL</t>
  </si>
  <si>
    <t>ALAMANCE COMMUNITY COLLEGE</t>
  </si>
  <si>
    <t>ALEXANDER COUNTY SCHOOLS</t>
  </si>
  <si>
    <t>ALLEGHANY COUNTY SCHOOLS</t>
  </si>
  <si>
    <t>ANSON COUNTY SCHOOLS</t>
  </si>
  <si>
    <t>SOUTH PIEDMONT COMMUNITY COLLEGE</t>
  </si>
  <si>
    <t>ASHE COUNTY SCHOOLS</t>
  </si>
  <si>
    <t>AVERY COUNTY SCHOOLS</t>
  </si>
  <si>
    <t>GRANDFATHER ACADEMY</t>
  </si>
  <si>
    <t>BEAUFORT COUNTY SCHOOLS</t>
  </si>
  <si>
    <t>BEAUFORT COUNTY COMMUNITY COLLEGE</t>
  </si>
  <si>
    <t>BERTIE COUNTY SCHOOLS</t>
  </si>
  <si>
    <t>BLADEN COUNTY SCHOOLS</t>
  </si>
  <si>
    <t>BLADEN COMMUNITY COLLEGE</t>
  </si>
  <si>
    <t>BRUNSWICK COUNTY SCHOOLS</t>
  </si>
  <si>
    <t>BRUNSWICK COMMUNITY COLLEGE</t>
  </si>
  <si>
    <t>BUNCOMBE COUNTY SCHOOLS</t>
  </si>
  <si>
    <t>F DELANY NEW SCHOOL FOR CHILDREN</t>
  </si>
  <si>
    <t>EVERGREEN COMMUNITY CHARTER SCHOOL</t>
  </si>
  <si>
    <t>ASHEVILLE-BUNCOMBE TECHNICAL COLLEGE</t>
  </si>
  <si>
    <t>ASHEVILLE CITY SCHOOLS</t>
  </si>
  <si>
    <t>BURKE COUNTY SCHOOLS</t>
  </si>
  <si>
    <t>WESTERN PIEDMONT COMM COLLEGE</t>
  </si>
  <si>
    <t>CABARRUS COUNTY SCHOOLS</t>
  </si>
  <si>
    <t>CAROLINA INTERNATIONAL SCHOOL</t>
  </si>
  <si>
    <t>KANNAPOLIS CITY SCHOOLS</t>
  </si>
  <si>
    <t>CALDWELL COUNTY SCHOOLS</t>
  </si>
  <si>
    <t>CALDWELL COMMUNITY COLLEGE</t>
  </si>
  <si>
    <t>CAMDEN COUNTY SCHOOLS</t>
  </si>
  <si>
    <t>CARTERET COUNTY SCHOOLS</t>
  </si>
  <si>
    <t>CARTERET COMMUNITY COLLEGE</t>
  </si>
  <si>
    <t>CASWELL COUNTY SCHOOLS</t>
  </si>
  <si>
    <t>CATAWBA COUNTY SCHOOLS</t>
  </si>
  <si>
    <t>CATAWBA VALLEY COMMUNITY COLLEGE</t>
  </si>
  <si>
    <t>HICKORY CITY SCHOOLS</t>
  </si>
  <si>
    <t>NEWTON-CONOVER CITY SCHOOLS</t>
  </si>
  <si>
    <t>CHATHAM COUNTY SCHOOLS</t>
  </si>
  <si>
    <t>CHEROKEE COUNTY SCHOOLS</t>
  </si>
  <si>
    <t>TRI-COUNTY COMMUNITY COLLEGE</t>
  </si>
  <si>
    <t>EDENTON-CHOWAN COUNTY SCHOOLS</t>
  </si>
  <si>
    <t>CLAY COUNTY SCHOOLS</t>
  </si>
  <si>
    <t>CLEVELAND COUNTY SCHOOLS</t>
  </si>
  <si>
    <t>CLEVELAND TECHNICAL COLLEGE</t>
  </si>
  <si>
    <t>COLUMBUS COUNTY SCHOOLS</t>
  </si>
  <si>
    <t>SOUTHEASTERN COMMUNITY COLLEGE</t>
  </si>
  <si>
    <t>WHITEVILLE CITY SCHOOLS</t>
  </si>
  <si>
    <t>SEGS ACADEMY</t>
  </si>
  <si>
    <t>NEW BERN/CRAVEN COUNTY BOARD OF EDUCATION</t>
  </si>
  <si>
    <t>CRAVEN COMMUNITY COLLEGE</t>
  </si>
  <si>
    <t>CUMBERLAND COUNTY SCHOOLS</t>
  </si>
  <si>
    <t>FAYETTEVILLE TECHNICAL COMMUNITY COLLEGE</t>
  </si>
  <si>
    <t>CURRITUCK COUNTY SCHOOLS</t>
  </si>
  <si>
    <t>DARE COUNTY SCHOOLS</t>
  </si>
  <si>
    <t>DAVIDSON COUNTY SCHOOLS</t>
  </si>
  <si>
    <t>DAVIDSON COUNTY COMMUNITY COLLEGE</t>
  </si>
  <si>
    <t>LEXINGTON CITY SCHOOLS</t>
  </si>
  <si>
    <t>THOMASVILLE CITY SCHOOLS</t>
  </si>
  <si>
    <t>DAVIE COUNTY SCHOOLS</t>
  </si>
  <si>
    <t>N.E. REGIONAL SCHOOL FOR BIOTECHNOLOGY</t>
  </si>
  <si>
    <t>CORNERSTONE ACADEMY</t>
  </si>
  <si>
    <t>DUPLIN COUNTY SCHOOLS</t>
  </si>
  <si>
    <t>JAMES SPRUNT TECHNICAL COLLEGE</t>
  </si>
  <si>
    <t>DURHAM PUBLIC SCHOOLS</t>
  </si>
  <si>
    <t>CENTRAL PARK SCH FOR CHILDREN</t>
  </si>
  <si>
    <t>HEALTHY START ACADEMY</t>
  </si>
  <si>
    <t>VOYAGER ACADEMY</t>
  </si>
  <si>
    <t>DURHAM TECHNICAL INSTITUTE</t>
  </si>
  <si>
    <t>BEAR GRASS CHARTER SCHOOL</t>
  </si>
  <si>
    <t>EDGECOMBE COUNTY SCHOOLS</t>
  </si>
  <si>
    <t>EDGECOMBE TECHNICAL COLLEGE</t>
  </si>
  <si>
    <t>WINSTON-SALEM-FORSYTH COUNTY SCHOOLS</t>
  </si>
  <si>
    <t>ARTS BASED ELEMENTARY CHARTER</t>
  </si>
  <si>
    <t>FORSYTH TECHNICAL INSTITUTE</t>
  </si>
  <si>
    <t>FRANKLIN COUNTY SCHOOLS</t>
  </si>
  <si>
    <t>A CHILDS GARDEN CHARTER (AKA CROSS CREEK CHARTER)</t>
  </si>
  <si>
    <t>GASTON COUNTY SCHOOLS</t>
  </si>
  <si>
    <t>GASTON COLLEGE</t>
  </si>
  <si>
    <t>GATES COUNTY SCHOOLS</t>
  </si>
  <si>
    <t>GRAHAM COUNTY SCHOOLS</t>
  </si>
  <si>
    <t>GRANVILLE COUNTY SCHOOLS AND OXFORD ORPHANAGE</t>
  </si>
  <si>
    <t>GREENE COUNTY SCHOOLS</t>
  </si>
  <si>
    <t>GUILFORD COUNTY SCHOOLS</t>
  </si>
  <si>
    <t>GUILFORD TECHNICAL COMMUNITY COLLEGE</t>
  </si>
  <si>
    <t>HALIFAX COUNTY SCHOOLS</t>
  </si>
  <si>
    <t>HALIFAX COMMUNITY COLLEGE</t>
  </si>
  <si>
    <t>ROANOKE RAPIDS CITY SCHOOLS</t>
  </si>
  <si>
    <t>WELDON CITY SCHOOLS</t>
  </si>
  <si>
    <t>HARNETT COUNTY SCHOOLS</t>
  </si>
  <si>
    <t>HAYWOOD COUNTY SCHOOLS</t>
  </si>
  <si>
    <t>HAYWOOD TECHNICAL COLLEGE</t>
  </si>
  <si>
    <t>HENDERSON COUNTY SCHOOLS</t>
  </si>
  <si>
    <t>MOUNTAIN COMMUNITY SCHOOL</t>
  </si>
  <si>
    <t>BLUE RIDGE COMMUNITY COLLEGE</t>
  </si>
  <si>
    <t>HERTFORD COUNTY SCHOOLS</t>
  </si>
  <si>
    <t>ROANOKE-CHOWAN COMMUNITY COLLEGE</t>
  </si>
  <si>
    <t>HOKE COUNTY SCHOOLS</t>
  </si>
  <si>
    <t>HYDE COUNTY SCHOOLS</t>
  </si>
  <si>
    <t>SUCCESS INSTITUTE</t>
  </si>
  <si>
    <t>MITCHELL COMMUNITY COLLEGE</t>
  </si>
  <si>
    <t>MOORESVILLE CITY SCHOOLS</t>
  </si>
  <si>
    <t>JACKSON COUNTY SCHOOLS</t>
  </si>
  <si>
    <t>SOUTHWESTERN COMMUNITY COLLEGE</t>
  </si>
  <si>
    <t>JOHNSTON COUNTY SCHOOLS</t>
  </si>
  <si>
    <t>JOHNSTON TECHNICAL COLLEGE</t>
  </si>
  <si>
    <t>NEUSE CHARTER SCHOOL</t>
  </si>
  <si>
    <t>JONES COUNTY SCHOOLS</t>
  </si>
  <si>
    <t>SANFORD-LEE COUNTY BOARD OF EDUCATION</t>
  </si>
  <si>
    <t>CENTRAL CAROLINA COMMUNITY COLLEGE</t>
  </si>
  <si>
    <t>LENOIR COUNTY SCHOOLS</t>
  </si>
  <si>
    <t>CHILDRENS VILLAGE ACADEMY</t>
  </si>
  <si>
    <t>KINSTON CHARTER ACADEMY</t>
  </si>
  <si>
    <t>LENOIR COUNTY COMMUNITY COLLEGE</t>
  </si>
  <si>
    <t>LINCOLN COUNTY SCHOOLS</t>
  </si>
  <si>
    <t>MACON COUNTY SCHOOLS</t>
  </si>
  <si>
    <t>MADISON COUNTY SCHOOLS</t>
  </si>
  <si>
    <t>MARTIN COUNTY SCHOOLS</t>
  </si>
  <si>
    <t>MARTIN COMMUNITY COLLEGE</t>
  </si>
  <si>
    <t>MCDOWELL COUNTY SCHOOLS</t>
  </si>
  <si>
    <t>MCDOWELL TECHNICAL COLLEGE</t>
  </si>
  <si>
    <t>CHARLOTTE-MECKLENBURG COUNTY SCHOOLS</t>
  </si>
  <si>
    <t>COMMUNITY CHARTER SCHOOL</t>
  </si>
  <si>
    <t>KENNEDY CHARTER</t>
  </si>
  <si>
    <t>COMMUNITY SCHOOL OF DAVIDSON</t>
  </si>
  <si>
    <t>CENTRAL PIEDMONT COMMUNITY COLLEGE</t>
  </si>
  <si>
    <t>LAKE NORMAN CHARTER SCHOOL</t>
  </si>
  <si>
    <t>SOCRATES ACADEMY</t>
  </si>
  <si>
    <t>PINE LAKE PREP CHARTER</t>
  </si>
  <si>
    <t>CHARLOTTE SECONDARY CHARTER</t>
  </si>
  <si>
    <t>MITCHELL COUNTY SCHOOLS</t>
  </si>
  <si>
    <t>KIPP CHARLOTTE CHARTER</t>
  </si>
  <si>
    <t>MAYLAND TECHNICAL COLLEGE</t>
  </si>
  <si>
    <t>MONTGOMERY COUNTY SCHOOLS</t>
  </si>
  <si>
    <t>MONTGOMERY COMMUNITY COLLEGE</t>
  </si>
  <si>
    <t>MOORE COUNTY SCHOOLS</t>
  </si>
  <si>
    <t>ACADEMY OF MOORE COUNTY</t>
  </si>
  <si>
    <t>STARS CHARTER SCHOOL</t>
  </si>
  <si>
    <t>SANDHILLS COMMUNITY COLLEGE</t>
  </si>
  <si>
    <t>NASH-ROCKY MOUNT SCHOOLS</t>
  </si>
  <si>
    <t>NASH TECHNICAL COLLEGE</t>
  </si>
  <si>
    <t>NEW HANOVER COUNTY SCHOOLS</t>
  </si>
  <si>
    <t>CAPE FEAR CTR FOR INQUIRY</t>
  </si>
  <si>
    <t>WILMINGTON PREP ACADEMY</t>
  </si>
  <si>
    <t>CAPE FEAR COMMUNITY COLLEGE</t>
  </si>
  <si>
    <t>NORTHAMPTON COUNTY SCHOOLS</t>
  </si>
  <si>
    <t>GASTON COLLEGE PREPARATORY CHARTER</t>
  </si>
  <si>
    <t>ONSLOW COUNTY SCHOOLS</t>
  </si>
  <si>
    <t>ZECA SCHOOL OF THE ARTS AND TECHNOLOGY</t>
  </si>
  <si>
    <t>COASTAL CAROLINA COMMUNITY COLLEGE</t>
  </si>
  <si>
    <t>ORANGE COUNTY SCHOOLS</t>
  </si>
  <si>
    <t>PACE ACADEMY</t>
  </si>
  <si>
    <t>ORANGE CHARTER SCHOOL</t>
  </si>
  <si>
    <t>CHAPEL HILL - CARBORO CITY SCHOOLS</t>
  </si>
  <si>
    <t>PAMLICO COUNTY SCHOOLS</t>
  </si>
  <si>
    <t>ARAPAHOE CHARTER SCHOOL</t>
  </si>
  <si>
    <t>PAMLICO COMMUNITY COLLEGE</t>
  </si>
  <si>
    <t>ELIZABETH CITY AND PASQUOTANK COUNTY SCHOOLS</t>
  </si>
  <si>
    <t>COLLEGE OF THE ALBEMARLE</t>
  </si>
  <si>
    <t>PENDER COUNTY SCHOOLS</t>
  </si>
  <si>
    <t>PERQUIMANS COUNTY SCHOOLS</t>
  </si>
  <si>
    <t>PERSON COUNTY SCHOOLS</t>
  </si>
  <si>
    <t>ROXBORO COMMUNITY SCHOOL</t>
  </si>
  <si>
    <t>PIEDMONT COMMUNITY COLLEGE</t>
  </si>
  <si>
    <t>PITT COUNTY SCHOOLS</t>
  </si>
  <si>
    <t>PITT COMMUNITY COLLEGE</t>
  </si>
  <si>
    <t>POLK COUNTY SCHOOLS</t>
  </si>
  <si>
    <t>RANDOLPH COUNTY SCHOOLS</t>
  </si>
  <si>
    <t>UWHARRIE CHARTER ACADEMY</t>
  </si>
  <si>
    <t>RANDOLPH COMMUNITY COLLEGE</t>
  </si>
  <si>
    <t>ASHEBORO CITY SCHOOLS</t>
  </si>
  <si>
    <t>RICHMOND COUNTY SCHOOLS</t>
  </si>
  <si>
    <t>RICHMOND TECHNICAL COLLEGE</t>
  </si>
  <si>
    <t>ROBESON COUNTY SCHOOLS</t>
  </si>
  <si>
    <t>SOUTHEASTERN ACADEMY CHARTER SCHOOL</t>
  </si>
  <si>
    <t>ROBESON COMMUNITY COLLEGE</t>
  </si>
  <si>
    <t>ROCKINGHAM COUNTY SCHOOLS</t>
  </si>
  <si>
    <t>BETHANY COMMUNITY MIDDLE SCHOOL</t>
  </si>
  <si>
    <t>ROCKINGHAM COMMUNITY COLLEGE</t>
  </si>
  <si>
    <t>ROWAN-SALISBURY SCHOOL SYSTEM</t>
  </si>
  <si>
    <t>ROWAN-CABARRUS COMMUNITY COLLEGE</t>
  </si>
  <si>
    <t>RUTHERFORD COUNTY SCHOOLS</t>
  </si>
  <si>
    <t>ISOTHERMAL COMMUNITY COLLEGE</t>
  </si>
  <si>
    <t>SAMPSON COUNTY SCHOOLS</t>
  </si>
  <si>
    <t>SAMPSON COMMUNITY COLLEGE</t>
  </si>
  <si>
    <t>CLINTON CITY SCHOOLS</t>
  </si>
  <si>
    <t>SCOTLAND COUNTY SCHOOLS</t>
  </si>
  <si>
    <t>STANLY COUNTY SCHOOLS</t>
  </si>
  <si>
    <t>GRAY STONE DAY SCHOOL</t>
  </si>
  <si>
    <t>STANLY COMMUNITY COLLEGE</t>
  </si>
  <si>
    <t>STOKES COUNTY SCHOOLS</t>
  </si>
  <si>
    <t>SURRY COUNTY SCHOOLS</t>
  </si>
  <si>
    <t>BRIDGES CHARTER SCHOOLS</t>
  </si>
  <si>
    <t>MILLENNIUM CHARTER ACADEMY</t>
  </si>
  <si>
    <t>SURRY COMMUNITY COLLEGE</t>
  </si>
  <si>
    <t>MOUNT AIRY CITY SCHOOLS</t>
  </si>
  <si>
    <t>ELKIN CITY SCHOOLS</t>
  </si>
  <si>
    <t>SWAIN COUNTY SCHOOLS</t>
  </si>
  <si>
    <t>MTN DISCOVERY CHARTER</t>
  </si>
  <si>
    <t>TRANSYLVANIA COUNTY SCHOOLS</t>
  </si>
  <si>
    <t>BREVARD ACADEMY CHARTER SCHOOL</t>
  </si>
  <si>
    <t>TYRRELL COUNTY SCHOOLS</t>
  </si>
  <si>
    <t>UNION COUNTY SCHOOLS</t>
  </si>
  <si>
    <t>VANCE COUNTY SCHOOLS</t>
  </si>
  <si>
    <t>VANCE CHARTER SCHOOL</t>
  </si>
  <si>
    <t>VANCE-GRANVILLE COMMUNITY COLLEGE</t>
  </si>
  <si>
    <t>WAKE COUNTY SCHOOLS</t>
  </si>
  <si>
    <t>ENDEAVOR CHARTER SCHOOL</t>
  </si>
  <si>
    <t>SOUTHERN WAKE ACADEMY</t>
  </si>
  <si>
    <t>WAKE TECHNICAL COLLEGE</t>
  </si>
  <si>
    <t>CASA ESPERANZA MONTESSORI</t>
  </si>
  <si>
    <t>WARREN COUNTY SCHOOLS</t>
  </si>
  <si>
    <t>HALIWA-SAPONI TRIBAL CHARTER</t>
  </si>
  <si>
    <t>WASHINGTON COUNTY SCHOOLS</t>
  </si>
  <si>
    <t>HENDERSON COLLEGIATE CHARTER SCHOOL</t>
  </si>
  <si>
    <t>WATAUGA COUNTY SCHOOLS</t>
  </si>
  <si>
    <t>TWO RIVERS COMM SCHOOL</t>
  </si>
  <si>
    <t>WAYNE COUNTY SCHOOLS</t>
  </si>
  <si>
    <t>WAYNE COMMUNITY COLLEGE</t>
  </si>
  <si>
    <t>WILKES COUNTY SCHOOLS</t>
  </si>
  <si>
    <t>PINNACLE CLASSICAL ACADEMY</t>
  </si>
  <si>
    <t>WILKES COMMUNITY COLLEGE</t>
  </si>
  <si>
    <t>WILSON COUNTY SCHOOLS</t>
  </si>
  <si>
    <t>WILSON COMMUNITY COLLEGE</t>
  </si>
  <si>
    <t>YADKIN COUNTY SCHOOLS</t>
  </si>
  <si>
    <t>HIGHWAY - ADMINISTRATIVE</t>
  </si>
  <si>
    <t>Agency Number</t>
  </si>
  <si>
    <t>Agency</t>
  </si>
  <si>
    <t xml:space="preserve">NC CEMETARY COMMISSION </t>
  </si>
  <si>
    <t>STATE BOARD OF EXAMINERS FOR ELECTRICAL CONTRACTOR</t>
  </si>
  <si>
    <t>CAPE LOOKOUT MARINE SCIENCE H.S.</t>
  </si>
  <si>
    <t>INVEST COLLEGIATE CHARTER SCHOOL</t>
  </si>
  <si>
    <t xml:space="preserve">DOWNTOWN MIDDLE </t>
  </si>
  <si>
    <t>IREDELL COUNTY SCHOOLS</t>
  </si>
  <si>
    <t>AMERICAN RENAISSANCE MIDDLE SCH</t>
  </si>
  <si>
    <t>CORVIAN COMMUNITY SCHOOL</t>
  </si>
  <si>
    <t>EAST WAKE ACADEMY</t>
  </si>
  <si>
    <t>TOTAL</t>
  </si>
  <si>
    <t>Deferred Outflows Of Resources</t>
  </si>
  <si>
    <t>Deferred Inflows Of Resources</t>
  </si>
  <si>
    <t>Pension Expense</t>
  </si>
  <si>
    <t>Differences Between Expected And Actual Experience</t>
  </si>
  <si>
    <t>Net Difference Between Projected And Actual Investment Earnings On Plan Investments</t>
  </si>
  <si>
    <t>Changes Of Assumptions</t>
  </si>
  <si>
    <t>Changes In Proportion And Differences Between Employer Contributions And Proportional Share Of Contributions</t>
  </si>
  <si>
    <t>Proportional Share Of Pension Expense</t>
  </si>
  <si>
    <t>Net Amortization Of Deferred Amounts From Changes In Proportion And Differences Between Employer Contributions And Proportional Share Of Contributions</t>
  </si>
  <si>
    <t>Total Employer Pension Expense</t>
  </si>
  <si>
    <t>FY Contributions</t>
  </si>
  <si>
    <t>Differences between expected and actual experience</t>
  </si>
  <si>
    <t>Changes of assumptions</t>
  </si>
  <si>
    <t>Net difference between projected and actual earnings on pension plan investments</t>
  </si>
  <si>
    <t>Changes in proportion and differences between employer contributions and proportionate share of contributions</t>
  </si>
  <si>
    <t xml:space="preserve">      Total</t>
  </si>
  <si>
    <t>Deferred Outflows of Resources</t>
  </si>
  <si>
    <t>Deferred Inflows of Resources</t>
  </si>
  <si>
    <t>Future amortization:</t>
  </si>
  <si>
    <t>Year ended June 30:</t>
  </si>
  <si>
    <t>Thereafter</t>
  </si>
  <si>
    <t>Sensitivity of the net pension liability (asset) to changes in the discount rate</t>
  </si>
  <si>
    <t>Choose Your Agency:</t>
  </si>
  <si>
    <t>Agency Number:</t>
  </si>
  <si>
    <t>GASB 68 Accounting Template – TSERS</t>
  </si>
  <si>
    <t>All TSERS Employers</t>
  </si>
  <si>
    <t>Notes</t>
  </si>
  <si>
    <t>(a)</t>
  </si>
  <si>
    <t>At the beginning of the period in which the provisions of Statement 68 are adopted, there may be circumstances in which it is not practical for a government to determine the amounts of all applicable deferred inflows of resources and deferred outflows of resources related to pensions. In such circumstances, the government should recognize a beginning deferred outflow of resources only for its pension contributions, if any, made subsequent to the measurement date of the beginning net pension liability but before the start of the government’s fiscal year. Additionally, in those circumstances, no beginning balances for other deferred outflows of resources and deferred inflows of resources related to pensions should be recognized. (GASB 71, paragraph 3)</t>
  </si>
  <si>
    <t>(b1)</t>
  </si>
  <si>
    <t>Differences between expected and actual experience with regard to economic and demographic factors in the measurement of the total pension liability should be included in collective pension expense, beginning in the current measurement period, using a systematic and rational method over a closed period equal to the average of the expected remaining service lives of all employees that are provided with pensions through the pension plan (active employees and inactive employees) determined as of the beginning of the measurement period. The portion not included in collective pension expense should be included in collective deferred outflows of resources or deferred inflows of resources related to pensions. (GASB 68, paragraph 71a)</t>
  </si>
  <si>
    <t>(b2)</t>
  </si>
  <si>
    <t>Experience gains represent actual experience that increases the total pension liability less than projected or decreases the total pension liability greater than projected. These amounts result in decreases in pension expense and increases in deferred inflows of resources. (GASB 68 Implementation Guide, page 142)</t>
  </si>
  <si>
    <t>(c1)</t>
  </si>
  <si>
    <t>The difference between projected and actual earnings on pension plan investments should be included in collective pension expense using a systematic and rational method over a closed five-year period, beginning in the current measurement period. The amount not included in collective pension expense should be included in collective deferred outflows of resources or deferred inflows of resources related to pensions. Collective deferred outflows of resources and deferred inflows of resources arising from differences between projected and actual pension plan investment earnings in different measurement periods should be aggregated and included as a net collective deferred outflow of resources related to pensions or a net collective deferred inflow of resources related to pensions. (GASB 68, paragraph 71b)</t>
  </si>
  <si>
    <t>(c2)</t>
  </si>
  <si>
    <t>Investment returns that are greater than projected decrease pension expense and increase deferred inflows of resources.</t>
  </si>
  <si>
    <t>(d)</t>
  </si>
  <si>
    <t>Changes of assumptions about future economic or demographic factors or of other inputs should be included in collective pension expense, beginning in the current measurement period, using a systematic and rational method over a closed period equal to the average of the expected remaining service lives of all employees that are provided with pensions through the pension plan (active employees and inactive employees) determined as of the beginning of the measurement period. The portion not included in collective pension expense should be included in collective deferred outflows of resources or deferred inflows of resources related to pensions. (GASB 68, paragraph 71a)</t>
  </si>
  <si>
    <t>(e1)</t>
  </si>
  <si>
    <t>If there is a change in the employer’s proportion of the collective net pension liability since the prior measurement date, the net effect of that change on the employer’s proportionate shares of the collective net pension liability and collective deferred outflows of resources and deferred inflows of resources related to pensions, determined as of the beginning of the measurement period, should be recognized in the employer’s pension expense, beginning in the current reporting period, using a systematic and rational method over a closed period. For this purpose, the length of the expense recognition period should be equal to the average of the expected remaining service lives of all employees that are provided with pensions through the pension plan (active employees and inactive employees) determined as of the beginning of the measurement period. The amount not recognized in the employer’s pension expense should be reported as a deferred outflow of resources or deferred inflow of resources related to pensions. (GASB 68, paragraph 54)</t>
  </si>
  <si>
    <t>(e2)</t>
  </si>
  <si>
    <t>For contributions to the pension plan other than those to separately finance specific liabilities of an individual employer or nonemployer contributing entity to the pension plan, the difference during the measurement period between (a) the total amount of such contributions from the employer (and amounts associated with the employer from nonemployer contributing entities that are not in a special funding situation) and (b) the amount of the employer’s proportionate share of the total of such contributions from all employers and all nonemployer contributing entities should be recognized in the employer’s pension expense, beginning in the current reporting period, using a systematic and rational method over a closed period. For this purpose, the length of the expense recognition period should be equal to the average of the expected remaining service lives of all employees that are provided with pensions through the pension plan (active employees and inactive employees) determined as of the beginning of the measurement period. The amount not recognized in the employer’s pension expense should be reported as a deferred outflow of resources or deferred inflow of resources related to pensions. (GASB 68, paragraph 55)</t>
  </si>
  <si>
    <t>(e3)</t>
  </si>
  <si>
    <t>If the employer's actual contributions exceed its proportionate share of total contributions, the difference increases pension expense and results in a deferred outflow of resources. (GASB 68 Implementation Guide, page 164)</t>
  </si>
  <si>
    <t>(f)</t>
  </si>
  <si>
    <t>Contributions to the pension plan from the employer subsequent to the measurement date of the collective net pension liability and before the end of the employer’s reporting period should be reported as a deferred outflow of resources related to pensions. (GASB 68, paragraph 57)</t>
  </si>
  <si>
    <t>(g)</t>
  </si>
  <si>
    <t>Components of collective pension expense include—service cost, interest on the total pension liability, effect of changes in benefit terms, expected investment income, plan administrative costs, employee contributions, and expensed portions of deferred outflows/inflows of resources related to pensions. Contributions from employers or nonemployer contributing entities should not be included in pension expense. (GASB 68, paragraph 71c)</t>
  </si>
  <si>
    <t>* Amount reported as deferred outflows of resources related to pensions resulting from contributions subsequent to the measurement date will be recognized as a reduction of the net pension liability in the next fiscal year.</t>
  </si>
  <si>
    <t>Current Proportional Share</t>
  </si>
  <si>
    <t>Prior Proportional Share</t>
  </si>
  <si>
    <t>INVEST COLLEGIATE CHARTER (BUNCOMBE)</t>
  </si>
  <si>
    <t>KIPP HALIFAX COLLEGE PREP CHARTER</t>
  </si>
  <si>
    <t>PIONEER SPRINGS COMMUNITY CHARTER</t>
  </si>
  <si>
    <t>Net Pension Liability EOY</t>
  </si>
  <si>
    <t>Net Pension Liability BOY</t>
  </si>
  <si>
    <t>CURRENT YEAR</t>
  </si>
  <si>
    <t>Net pension liability</t>
  </si>
  <si>
    <t>Pension expense</t>
  </si>
  <si>
    <t>In accordance with GASB 68, paragraph 33, deferred inflows and deferred outflows of resources related differences between projected and actual earnings resulting from different years should be netted in the schedule to the left.  All other categories should display deferred inflow balances separately from deferred outflow balances.</t>
  </si>
  <si>
    <t>Note:</t>
  </si>
  <si>
    <t>Total Plan</t>
  </si>
  <si>
    <t>Unit's proportionate share (for footnote disclosure)</t>
  </si>
  <si>
    <t>Change in Proportional Share</t>
  </si>
  <si>
    <t xml:space="preserve">Employer contributions subsequent to the measurement date * </t>
  </si>
  <si>
    <t>ORBIT Unit Contributions to Plan in Measurement Year</t>
  </si>
  <si>
    <t>Net Pension Liability</t>
  </si>
  <si>
    <t>Worksheet Instructions:</t>
  </si>
  <si>
    <t xml:space="preserve">           the resulting entries, see the referenced GASB 68 literature.  Review the entries with applicable staff prior to posting the entries in your general ledger.</t>
  </si>
  <si>
    <t xml:space="preserve">         Advanced, Display Options for this Workbook, and ensure that Show Sheet Tabs is checked.  Consult your IT specialist as needed.</t>
  </si>
  <si>
    <t xml:space="preserve"> &lt;&lt; Click on the cell to see a list of agencies. Step 1.</t>
  </si>
  <si>
    <t xml:space="preserve"> &lt;&lt; Enter your employer contributions for the period indicated. Step 2.</t>
  </si>
  <si>
    <t>STATE TREASURER (w/o State Health Plan)</t>
  </si>
  <si>
    <t>STATE TREASURER (State Health Plan Only)</t>
  </si>
  <si>
    <t>UNC-GENERAL ADMINISTRATION (w/o SEAA)</t>
  </si>
  <si>
    <t>UNC-GENERAL ADMINISTRATION (SEAA Only)</t>
  </si>
  <si>
    <t>N.E. ACADEMY OF AEROSPACE &amp; ADV.TECH</t>
  </si>
  <si>
    <t>HIGHWAY - ADMINISTRATIVE (w/o Global Transpark or Ports Authority)</t>
  </si>
  <si>
    <t>HIGHWAY - ADMINISTRATIVE (Global Transpark Only)</t>
  </si>
  <si>
    <t>HIGHWAY - ADMINISTRATIVE (Ports Authority Only)</t>
  </si>
  <si>
    <t>Total</t>
  </si>
  <si>
    <t>Primary Agency Number</t>
  </si>
  <si>
    <t xml:space="preserve"> &lt;&lt; Enter your employer contributions for the period indicated. Step 3 </t>
  </si>
  <si>
    <t>Actuarially Determined Component of Pension Expense</t>
  </si>
  <si>
    <t>Information for notes to the financial statements</t>
  </si>
  <si>
    <t>Step 1 - Click on cell C18 within this tab.  Select your agency from the drop-down menu.  Agencies are listed in alphabetical order.</t>
  </si>
  <si>
    <t>Total TSERS pension expense reported for fiscal year</t>
  </si>
  <si>
    <t>Ending TSERS net pension liability</t>
  </si>
  <si>
    <t>STATE DIVISION OF HEALTH SERVICES</t>
  </si>
  <si>
    <t>FERNLEAF COMMUNITY CHARTER</t>
  </si>
  <si>
    <t>TOTAL Recognition of Deferred (Inflows)/Outflows</t>
  </si>
  <si>
    <t>Paragraph 54 and 55 Outflows</t>
  </si>
  <si>
    <t>Paragraph 54 and 55 Inflows</t>
  </si>
  <si>
    <t>Plan measurement period used for FY18 is the twelve months ending June 30, 2017.</t>
  </si>
  <si>
    <t>FY201X refers to the fiscal year ended June 30, 201X</t>
  </si>
  <si>
    <t>Agency Num</t>
  </si>
  <si>
    <t>Agency Name</t>
  </si>
  <si>
    <t>DEPARTMENT OF NATURAL AND CULTURAL RESOURCES</t>
  </si>
  <si>
    <t>DEPT OF AGRICULTURE &amp; CONSUMER SVCS.</t>
  </si>
  <si>
    <t>UNC-CHAPEL HILL CB1260</t>
  </si>
  <si>
    <t>CLEVELAND COMMUNITY COLLEGE</t>
  </si>
  <si>
    <t>NEW BERN CRAVEN COUNTY BOARD OF EDUCATION</t>
  </si>
  <si>
    <t>INVEST COLLEGIATE CHARTER (DAVIDSON)</t>
  </si>
  <si>
    <t>IREDELL-STATESVILLE SCHOOLS</t>
  </si>
  <si>
    <t>AMERICAN RENAISSANCE MID SCHOOL</t>
  </si>
  <si>
    <t>CORVIAN COMMUNITY CHARTER SCHOOL</t>
  </si>
  <si>
    <t>THE NORTH CAROLINA LEADERSHIP ACADEMY</t>
  </si>
  <si>
    <t>NASH COMMUNITY COLLEGE</t>
  </si>
  <si>
    <t>CHAPEL HILL - CARRBORO CITY SCHOOLS</t>
  </si>
  <si>
    <t>WAKE COUNTY PUBLIC SCHOOLS SYSTEM</t>
  </si>
  <si>
    <t>EAST WAKE FIRST ACADEMY</t>
  </si>
  <si>
    <t>TOTALS</t>
  </si>
  <si>
    <t>FY 2017 (Measurement Year) Total Contributions</t>
  </si>
  <si>
    <t>Total Plan - FYE June 30, 2018</t>
  </si>
  <si>
    <t>Total Plan - FYE June 30, 2017</t>
  </si>
  <si>
    <t xml:space="preserve">PRIOR YEAR </t>
  </si>
  <si>
    <t>JE description</t>
  </si>
  <si>
    <t>DR</t>
  </si>
  <si>
    <t>CR</t>
  </si>
  <si>
    <t>Differences between expected and actual experience (DO)</t>
  </si>
  <si>
    <t>Changes of assumptions (DO)</t>
  </si>
  <si>
    <t>Net difference between projected and actual earnings on pension plan investments (DO)</t>
  </si>
  <si>
    <t>Changes in proportion and differences between employer contributions and proportionate share of contributions (DO)</t>
  </si>
  <si>
    <t>Differences between expected and actual experience (DI)</t>
  </si>
  <si>
    <t>Changes of assumptions (DI)</t>
  </si>
  <si>
    <t>Net difference between projected and actual earnings on pension plan investments (DI)</t>
  </si>
  <si>
    <t>Changes in proportion and differences between employer contributions and proportionate share of contributions (DI)</t>
  </si>
  <si>
    <t>Employer contributions subsequent to measurement date (DO)</t>
  </si>
  <si>
    <t>Pension plan contributions</t>
  </si>
  <si>
    <t>Share of collective pension expense</t>
  </si>
  <si>
    <t>True up pension expense</t>
  </si>
  <si>
    <t>Fiscal Year Ended June 30, 2018</t>
  </si>
  <si>
    <t>Your employer contributions from 7/1/2017 through 6/30/2018</t>
  </si>
  <si>
    <t>Enter the amount of contributions subsequent to the measurement date that you recorded as a deferred outflow of resources in your June 30, 2017 financial statement for TSERS</t>
  </si>
  <si>
    <r>
      <t xml:space="preserve">This template automatically generates the GASB 68 journal entries (13th period) and certain note disclosures (see below) for all employer participants of the </t>
    </r>
    <r>
      <rPr>
        <b/>
        <sz val="10"/>
        <color rgb="FF000000"/>
        <rFont val="Arial"/>
        <family val="2"/>
      </rPr>
      <t xml:space="preserve">Teachers' and State Employees' Retirement System </t>
    </r>
    <r>
      <rPr>
        <sz val="10"/>
        <color rgb="FF000000"/>
        <rFont val="Arial"/>
        <family val="2"/>
      </rPr>
      <t xml:space="preserve">(TSERS). </t>
    </r>
  </si>
  <si>
    <t>This template provides the note disclosures required by GASB 68, paragraphs 80h(1) thru (5), 80i(1), and 80i(2) and GASB 34, paragraph 119.</t>
  </si>
  <si>
    <t xml:space="preserve">The pension data in this template is maintained by the Department of State Treasurer (DST). The pension allocation schedules for TSERS including the accompanying audit report from the Office of State Auditor will be available on DST's website.   </t>
  </si>
  <si>
    <t>Step 4 - Go to the JE Template tab within this workbook.  Review the resulting entries within the workbook for reasonableness.  Should you have any questions regarding</t>
  </si>
  <si>
    <t>1% Decrease (6.20%)</t>
  </si>
  <si>
    <t>Current Discount Rate (7.20%)</t>
  </si>
  <si>
    <t>1% Increase (8.20%)</t>
  </si>
  <si>
    <t>Measurement date 06/30/2017</t>
  </si>
  <si>
    <t>Unit's share of collective pension expense</t>
  </si>
  <si>
    <t>Pension expense resulting from difference between ORBIT system contributions and what was recorded as a deferred outflow in the prior year</t>
  </si>
  <si>
    <t>Tables for Disclosure</t>
  </si>
  <si>
    <t>Step 3 - In cell C24, enter your employer contributions made for the period of July 1, 2017 through the date of your fiscal year end.</t>
  </si>
  <si>
    <t>Recognition period - 4.00 years</t>
  </si>
  <si>
    <t>Measurement date 06/30/2016</t>
  </si>
  <si>
    <t>Recognition period - 4.49 years</t>
  </si>
  <si>
    <t>Note - If you are unable to see the 6 different tabs in this workbook (Info, JE Template, 2018 Summary, 2017 Summary, TSERS Contributions FY 2017, Deferred Amortization) then go to File, Options,</t>
  </si>
  <si>
    <t>NO AGENCY CHOSEN</t>
  </si>
  <si>
    <t>N/A</t>
  </si>
  <si>
    <t>Step 2 - In cell C22, enter the amount of deferred outflow you recorded in FY 2017 for TSERS contributions made subsequent to the measurement period (July 1, 2016 through June 30, 2017)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</si>
</sst>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_);_(* \(#,##0\);_(* &quot;-&quot;??_);_(@_)"/>
    <numFmt numFmtId="165" formatCode="_(* #,##0_);_(* \(#,##0\);_(* &quot;-&quot;????_);_(@_)"/>
    <numFmt numFmtId="166" formatCode="_(&quot;$&quot;* #,##0_);_(&quot;$&quot;* \(#,##0\);_(&quot;$&quot;* &quot;-&quot;??_);_(@_)"/>
    <numFmt numFmtId="167" formatCode="#,##0_);\(#,##0\);\—\—\—\ \ \ \ "/>
    <numFmt numFmtId="168" formatCode="0.00000%"/>
    <numFmt numFmtId="169" formatCode="_(* #,##0.0000000_);_(* \(#,##0.0000000\);_(* &quot;-&quot;??_);_(@_)"/>
  </numFmts>
  <fonts count="21">
    <font>
      <sz val="11"/>
      <color theme="1"/>
      <name val="Calibri"/>
      <family val="2"/>
      <scheme val="minor"/>
    </font>
    <font>
      <sz val="11"/>
      <color theme="1"/>
      <name val="Calibri"/>
      <family val="2"/>
      <scheme val="minor"/>
    </font>
    <font>
      <b/>
      <sz val="11"/>
      <color theme="1"/>
      <name val="Calibri"/>
      <family val="2"/>
      <scheme val="minor"/>
    </font>
    <font>
      <b/>
      <sz val="11"/>
      <color rgb="FF000000"/>
      <name val="Calibri"/>
      <family val="2"/>
      <scheme val="minor"/>
    </font>
    <font>
      <sz val="11"/>
      <color rgb="FF000000"/>
      <name val="Calibri"/>
      <family val="2"/>
      <scheme val="minor"/>
    </font>
    <font>
      <sz val="9"/>
      <name val="Arial"/>
      <family val="2"/>
    </font>
    <font>
      <sz val="10"/>
      <name val="Arial"/>
      <family val="2"/>
    </font>
    <font>
      <sz val="10"/>
      <name val="Arial MT"/>
    </font>
    <font>
      <b/>
      <sz val="10"/>
      <name val="Arial"/>
      <family val="2"/>
    </font>
    <font>
      <b/>
      <sz val="10"/>
      <color indexed="10"/>
      <name val="Arial"/>
      <family val="2"/>
    </font>
    <font>
      <sz val="10"/>
      <color indexed="10"/>
      <name val="Arial"/>
      <family val="2"/>
    </font>
    <font>
      <i/>
      <sz val="10"/>
      <name val="Arial"/>
      <family val="2"/>
    </font>
    <font>
      <u/>
      <sz val="9"/>
      <name val="Arial Narrow"/>
      <family val="2"/>
    </font>
    <font>
      <sz val="9"/>
      <name val="Arial Narrow"/>
      <family val="2"/>
    </font>
    <font>
      <sz val="11"/>
      <name val="Calibri"/>
      <family val="2"/>
      <scheme val="minor"/>
    </font>
    <font>
      <b/>
      <sz val="11"/>
      <color rgb="FFFF0000"/>
      <name val="Calibri"/>
      <family val="2"/>
      <scheme val="minor"/>
    </font>
    <font>
      <sz val="11"/>
      <color rgb="FFFF0000"/>
      <name val="Calibri"/>
      <family val="2"/>
      <scheme val="minor"/>
    </font>
    <font>
      <sz val="11"/>
      <color rgb="FFFA7D00"/>
      <name val="Calibri"/>
      <family val="2"/>
      <scheme val="minor"/>
    </font>
    <font>
      <b/>
      <sz val="11"/>
      <name val="Calibri"/>
      <family val="2"/>
      <scheme val="minor"/>
    </font>
    <font>
      <sz val="10"/>
      <color rgb="FF000000"/>
      <name val="Arial"/>
      <family val="2"/>
    </font>
    <font>
      <b/>
      <sz val="10"/>
      <color rgb="FF000000"/>
      <name val="Arial"/>
      <family val="2"/>
    </font>
  </fonts>
  <fills count="8">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theme="9" tint="0.39997558519241921"/>
        <bgColor indexed="64"/>
      </patternFill>
    </fill>
    <fill>
      <patternFill patternType="darkUp">
        <bgColor theme="9" tint="0.39997558519241921"/>
      </patternFill>
    </fill>
    <fill>
      <patternFill patternType="solid">
        <fgColor theme="9" tint="0.79998168889431442"/>
        <bgColor indexed="64"/>
      </patternFill>
    </fill>
  </fills>
  <borders count="15">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double">
        <color indexed="64"/>
      </bottom>
      <diagonal/>
    </border>
    <border>
      <left style="thin">
        <color auto="1"/>
      </left>
      <right style="thin">
        <color auto="1"/>
      </right>
      <top style="thin">
        <color auto="1"/>
      </top>
      <bottom style="thin">
        <color auto="1"/>
      </bottom>
      <diagonal/>
    </border>
    <border>
      <left/>
      <right/>
      <top/>
      <bottom style="double">
        <color rgb="FFFF8001"/>
      </bottom>
      <diagonal/>
    </border>
    <border>
      <left/>
      <right style="thin">
        <color indexed="64"/>
      </right>
      <top style="thin">
        <color indexed="64"/>
      </top>
      <bottom style="double">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6">
    <xf numFmtId="0" fontId="0" fillId="0" borderId="0"/>
    <xf numFmtId="43" fontId="1" fillId="0" borderId="0" applyFont="0" applyFill="0" applyBorder="0" applyAlignment="0" applyProtection="0"/>
    <xf numFmtId="43" fontId="5" fillId="0" borderId="0" applyFont="0" applyFill="0" applyBorder="0" applyAlignment="0" applyProtection="0"/>
    <xf numFmtId="0" fontId="5" fillId="0" borderId="0"/>
    <xf numFmtId="0" fontId="6" fillId="0" borderId="0"/>
    <xf numFmtId="0" fontId="6" fillId="0" borderId="0"/>
    <xf numFmtId="37" fontId="7" fillId="0" borderId="0"/>
    <xf numFmtId="9" fontId="5"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44" fontId="6" fillId="0" borderId="0" applyFont="0" applyFill="0" applyBorder="0" applyAlignment="0" applyProtection="0"/>
    <xf numFmtId="0" fontId="6" fillId="0" borderId="0"/>
    <xf numFmtId="0" fontId="5" fillId="0" borderId="0"/>
    <xf numFmtId="0" fontId="6" fillId="0" borderId="0"/>
    <xf numFmtId="37" fontId="7" fillId="0" borderId="0"/>
    <xf numFmtId="0" fontId="17" fillId="0" borderId="11" applyNumberFormat="0" applyFill="0" applyAlignment="0" applyProtection="0"/>
  </cellStyleXfs>
  <cellXfs count="225">
    <xf numFmtId="0" fontId="0" fillId="0" borderId="0" xfId="0"/>
    <xf numFmtId="43" fontId="0" fillId="0" borderId="0" xfId="1" applyFont="1"/>
    <xf numFmtId="0" fontId="0" fillId="0" borderId="0" xfId="0" applyFill="1"/>
    <xf numFmtId="0" fontId="0" fillId="0" borderId="0" xfId="0" applyFill="1" applyAlignment="1">
      <alignment horizontal="right"/>
    </xf>
    <xf numFmtId="164" fontId="0" fillId="0" borderId="0" xfId="1" applyNumberFormat="1" applyFont="1" applyFill="1"/>
    <xf numFmtId="0" fontId="2" fillId="0" borderId="1" xfId="0" applyFont="1" applyBorder="1" applyAlignment="1">
      <alignment horizontal="centerContinuous"/>
    </xf>
    <xf numFmtId="0" fontId="3" fillId="0" borderId="0" xfId="0" applyFont="1" applyFill="1" applyBorder="1" applyAlignment="1">
      <alignment horizontal="center" wrapText="1"/>
    </xf>
    <xf numFmtId="164" fontId="0" fillId="0" borderId="0" xfId="1" applyNumberFormat="1" applyFont="1"/>
    <xf numFmtId="0" fontId="0" fillId="0" borderId="0" xfId="0" applyAlignment="1">
      <alignment horizontal="right"/>
    </xf>
    <xf numFmtId="0" fontId="0" fillId="0" borderId="0" xfId="0" applyFill="1" applyAlignment="1"/>
    <xf numFmtId="0" fontId="8" fillId="3" borderId="0" xfId="4" quotePrefix="1" applyFont="1" applyFill="1"/>
    <xf numFmtId="0" fontId="6" fillId="3" borderId="0" xfId="4" applyFill="1"/>
    <xf numFmtId="0" fontId="6" fillId="0" borderId="0" xfId="4" applyFont="1"/>
    <xf numFmtId="0" fontId="6" fillId="0" borderId="0" xfId="4"/>
    <xf numFmtId="0" fontId="8" fillId="3" borderId="0" xfId="4" applyFont="1" applyFill="1"/>
    <xf numFmtId="0" fontId="8" fillId="3" borderId="0" xfId="4" applyFont="1" applyFill="1" applyAlignment="1">
      <alignment horizontal="left"/>
    </xf>
    <xf numFmtId="0" fontId="6" fillId="3" borderId="10" xfId="4" applyFont="1" applyFill="1" applyBorder="1" applyAlignment="1" applyProtection="1">
      <alignment horizontal="center"/>
      <protection locked="0"/>
    </xf>
    <xf numFmtId="0" fontId="9" fillId="3" borderId="0" xfId="4" applyFont="1" applyFill="1" applyAlignment="1" applyProtection="1">
      <alignment horizontal="left" indent="1"/>
    </xf>
    <xf numFmtId="0" fontId="6" fillId="3" borderId="0" xfId="4" applyFill="1" applyBorder="1"/>
    <xf numFmtId="0" fontId="9" fillId="3" borderId="0" xfId="4" applyFont="1" applyFill="1" applyAlignment="1" applyProtection="1">
      <alignment horizontal="left" indent="3"/>
    </xf>
    <xf numFmtId="0" fontId="10" fillId="3" borderId="0" xfId="4" applyFont="1" applyFill="1" applyAlignment="1" applyProtection="1">
      <alignment horizontal="left" indent="4"/>
    </xf>
    <xf numFmtId="0" fontId="6" fillId="0" borderId="0" xfId="4" applyFont="1" applyAlignment="1">
      <alignment horizontal="center"/>
    </xf>
    <xf numFmtId="0" fontId="0" fillId="0" borderId="0" xfId="0" applyFill="1" applyBorder="1"/>
    <xf numFmtId="165" fontId="0" fillId="0" borderId="0" xfId="0" applyNumberFormat="1" applyFill="1"/>
    <xf numFmtId="0" fontId="13" fillId="3" borderId="0" xfId="0" applyFont="1" applyFill="1" applyAlignment="1" applyProtection="1">
      <alignment horizontal="center"/>
    </xf>
    <xf numFmtId="167" fontId="13" fillId="3" borderId="0" xfId="0" applyNumberFormat="1" applyFont="1" applyFill="1" applyProtection="1"/>
    <xf numFmtId="0" fontId="0" fillId="3" borderId="0" xfId="0" applyFill="1"/>
    <xf numFmtId="0" fontId="13" fillId="3" borderId="0" xfId="0" applyFont="1" applyFill="1" applyAlignment="1">
      <alignment horizontal="center" vertical="top"/>
    </xf>
    <xf numFmtId="0" fontId="13" fillId="3" borderId="0" xfId="0" applyFont="1" applyFill="1"/>
    <xf numFmtId="0" fontId="13" fillId="3" borderId="0" xfId="0" applyNumberFormat="1" applyFont="1" applyFill="1" applyAlignment="1" applyProtection="1">
      <alignment horizontal="left" vertical="top"/>
    </xf>
    <xf numFmtId="0" fontId="13" fillId="3" borderId="0" xfId="0" applyFont="1" applyFill="1" applyAlignment="1">
      <alignment vertical="top"/>
    </xf>
    <xf numFmtId="49" fontId="13" fillId="3" borderId="0" xfId="0" quotePrefix="1" applyNumberFormat="1" applyFont="1" applyFill="1" applyAlignment="1" applyProtection="1">
      <alignment horizontal="center" vertical="top"/>
    </xf>
    <xf numFmtId="49" fontId="13" fillId="3" borderId="0" xfId="0" quotePrefix="1" applyNumberFormat="1" applyFont="1" applyFill="1" applyAlignment="1">
      <alignment horizontal="center" vertical="top"/>
    </xf>
    <xf numFmtId="0" fontId="2" fillId="0" borderId="0" xfId="0" applyFont="1" applyFill="1"/>
    <xf numFmtId="0" fontId="2" fillId="0" borderId="1" xfId="0" applyFont="1" applyFill="1" applyBorder="1" applyAlignment="1">
      <alignment horizontal="centerContinuous"/>
    </xf>
    <xf numFmtId="164" fontId="0" fillId="0" borderId="0" xfId="0" applyNumberFormat="1" applyFill="1"/>
    <xf numFmtId="0" fontId="14" fillId="0" borderId="0" xfId="0" applyFont="1" applyFill="1" applyBorder="1" applyAlignment="1">
      <alignment horizontal="center"/>
    </xf>
    <xf numFmtId="0" fontId="14" fillId="0" borderId="0" xfId="0" applyFont="1" applyFill="1" applyBorder="1" applyAlignment="1">
      <alignment horizontal="left"/>
    </xf>
    <xf numFmtId="164" fontId="14" fillId="0" borderId="0" xfId="1" applyNumberFormat="1" applyFont="1" applyFill="1"/>
    <xf numFmtId="165" fontId="14" fillId="0" borderId="0" xfId="0" applyNumberFormat="1" applyFont="1" applyFill="1"/>
    <xf numFmtId="164" fontId="14" fillId="0" borderId="0" xfId="0" applyNumberFormat="1" applyFont="1" applyFill="1"/>
    <xf numFmtId="43" fontId="0" fillId="0" borderId="0" xfId="0" applyNumberFormat="1" applyFill="1"/>
    <xf numFmtId="168" fontId="14" fillId="0" borderId="0" xfId="9" applyNumberFormat="1" applyFont="1" applyFill="1"/>
    <xf numFmtId="0" fontId="14" fillId="0" borderId="0" xfId="0" applyFont="1" applyFill="1" applyAlignment="1">
      <alignment horizontal="center"/>
    </xf>
    <xf numFmtId="43" fontId="2" fillId="0" borderId="0" xfId="0" applyNumberFormat="1" applyFont="1" applyFill="1"/>
    <xf numFmtId="0" fontId="15" fillId="0" borderId="0" xfId="0" applyFont="1" applyFill="1" applyAlignment="1">
      <alignment horizontal="center"/>
    </xf>
    <xf numFmtId="164" fontId="15" fillId="0" borderId="0" xfId="1" applyNumberFormat="1" applyFont="1" applyFill="1" applyAlignment="1">
      <alignment horizontal="center"/>
    </xf>
    <xf numFmtId="43" fontId="0" fillId="0" borderId="0" xfId="1" applyFont="1" applyFill="1"/>
    <xf numFmtId="168" fontId="0" fillId="0" borderId="0" xfId="9" applyNumberFormat="1" applyFont="1" applyFill="1"/>
    <xf numFmtId="168" fontId="0" fillId="0" borderId="0" xfId="9" applyNumberFormat="1" applyFont="1"/>
    <xf numFmtId="164" fontId="2" fillId="0" borderId="0" xfId="1" applyNumberFormat="1" applyFont="1" applyFill="1"/>
    <xf numFmtId="0" fontId="0" fillId="0" borderId="0" xfId="0" applyBorder="1"/>
    <xf numFmtId="0" fontId="0" fillId="0" borderId="0" xfId="0" applyFill="1" applyAlignment="1">
      <alignment horizontal="right" wrapText="1"/>
    </xf>
    <xf numFmtId="0" fontId="6" fillId="0" borderId="0" xfId="4"/>
    <xf numFmtId="0" fontId="2" fillId="0" borderId="0" xfId="0" applyFont="1" applyAlignment="1">
      <alignment horizontal="right"/>
    </xf>
    <xf numFmtId="14" fontId="6" fillId="3" borderId="0" xfId="4" applyNumberFormat="1" applyFill="1" applyBorder="1" applyAlignment="1">
      <alignment horizontal="left"/>
    </xf>
    <xf numFmtId="14" fontId="6" fillId="0" borderId="0" xfId="4" applyNumberFormat="1"/>
    <xf numFmtId="0" fontId="6" fillId="0" borderId="0" xfId="4" applyAlignment="1">
      <alignment horizontal="right"/>
    </xf>
    <xf numFmtId="166" fontId="6" fillId="0" borderId="10" xfId="8" applyNumberFormat="1" applyFont="1" applyBorder="1"/>
    <xf numFmtId="0" fontId="6" fillId="0" borderId="0" xfId="4"/>
    <xf numFmtId="0" fontId="6" fillId="3" borderId="0" xfId="4" applyFont="1" applyFill="1"/>
    <xf numFmtId="0" fontId="6" fillId="3" borderId="0" xfId="4" quotePrefix="1" applyFont="1" applyFill="1"/>
    <xf numFmtId="0" fontId="6" fillId="0" borderId="0" xfId="4"/>
    <xf numFmtId="166" fontId="6" fillId="0" borderId="0" xfId="8" applyNumberFormat="1" applyFont="1" applyBorder="1"/>
    <xf numFmtId="0" fontId="6" fillId="3" borderId="0" xfId="4" applyFill="1" applyAlignment="1">
      <alignment wrapText="1"/>
    </xf>
    <xf numFmtId="0" fontId="0" fillId="0" borderId="0" xfId="0" applyFill="1" applyAlignment="1">
      <alignment horizontal="center"/>
    </xf>
    <xf numFmtId="0" fontId="0" fillId="0" borderId="0" xfId="0" applyFont="1" applyFill="1" applyAlignment="1">
      <alignment horizontal="center"/>
    </xf>
    <xf numFmtId="0" fontId="0" fillId="0" borderId="0" xfId="0" applyFont="1" applyFill="1"/>
    <xf numFmtId="164" fontId="0" fillId="0" borderId="0" xfId="0" applyNumberFormat="1" applyFont="1" applyFill="1"/>
    <xf numFmtId="168" fontId="2" fillId="0" borderId="0" xfId="0" applyNumberFormat="1" applyFont="1" applyFill="1"/>
    <xf numFmtId="0" fontId="0" fillId="2" borderId="0" xfId="0" applyFill="1"/>
    <xf numFmtId="0" fontId="16" fillId="2" borderId="0" xfId="0" applyFont="1" applyFill="1"/>
    <xf numFmtId="0" fontId="14" fillId="4" borderId="0" xfId="0" applyFont="1" applyFill="1"/>
    <xf numFmtId="0" fontId="0" fillId="0" borderId="0" xfId="0" applyFill="1" applyBorder="1" applyAlignment="1">
      <alignment horizontal="right"/>
    </xf>
    <xf numFmtId="0" fontId="17" fillId="0" borderId="0" xfId="15" applyBorder="1"/>
    <xf numFmtId="0" fontId="14" fillId="0" borderId="0" xfId="0" applyFont="1" applyFill="1"/>
    <xf numFmtId="0" fontId="18" fillId="0" borderId="1" xfId="0" applyFont="1" applyFill="1" applyBorder="1" applyAlignment="1">
      <alignment horizontal="centerContinuous"/>
    </xf>
    <xf numFmtId="0" fontId="18" fillId="0" borderId="0" xfId="0" applyFont="1" applyFill="1" applyBorder="1" applyAlignment="1">
      <alignment horizontal="center" wrapText="1"/>
    </xf>
    <xf numFmtId="0" fontId="6" fillId="0" borderId="0" xfId="0" applyFont="1" applyFill="1" applyBorder="1" applyAlignment="1">
      <alignment horizontal="center"/>
    </xf>
    <xf numFmtId="169" fontId="18" fillId="0" borderId="0" xfId="0" applyNumberFormat="1" applyFont="1" applyFill="1"/>
    <xf numFmtId="164" fontId="18" fillId="0" borderId="0" xfId="0" applyNumberFormat="1" applyFont="1" applyFill="1"/>
    <xf numFmtId="43" fontId="18" fillId="0" borderId="0" xfId="0" applyNumberFormat="1" applyFont="1" applyFill="1"/>
    <xf numFmtId="0" fontId="18" fillId="0" borderId="0" xfId="0" applyFont="1" applyFill="1"/>
    <xf numFmtId="43" fontId="2" fillId="0" borderId="0" xfId="1" applyFont="1"/>
    <xf numFmtId="43" fontId="2" fillId="0" borderId="0" xfId="1" applyFont="1" applyAlignment="1">
      <alignment wrapText="1"/>
    </xf>
    <xf numFmtId="0" fontId="0" fillId="0" borderId="0" xfId="0"/>
    <xf numFmtId="0" fontId="0" fillId="0" borderId="0" xfId="0" applyAlignment="1">
      <alignment wrapText="1"/>
    </xf>
    <xf numFmtId="43" fontId="0" fillId="0" borderId="0" xfId="1" applyFont="1"/>
    <xf numFmtId="0" fontId="0" fillId="0" borderId="0" xfId="0" applyAlignment="1">
      <alignment vertical="top"/>
    </xf>
    <xf numFmtId="0" fontId="6" fillId="0" borderId="0" xfId="4"/>
    <xf numFmtId="0" fontId="6" fillId="5" borderId="5" xfId="4" applyFill="1" applyBorder="1"/>
    <xf numFmtId="0" fontId="6" fillId="5" borderId="0" xfId="4" applyFill="1" applyBorder="1"/>
    <xf numFmtId="0" fontId="6" fillId="5" borderId="6" xfId="4" applyFill="1" applyBorder="1"/>
    <xf numFmtId="0" fontId="0" fillId="5" borderId="0" xfId="0" applyFill="1" applyBorder="1" applyAlignment="1">
      <alignment wrapText="1"/>
    </xf>
    <xf numFmtId="0" fontId="0" fillId="5" borderId="0" xfId="0" quotePrefix="1" applyFill="1" applyBorder="1" applyAlignment="1">
      <alignment wrapText="1"/>
    </xf>
    <xf numFmtId="0" fontId="0" fillId="5" borderId="0" xfId="0" applyFill="1" applyBorder="1"/>
    <xf numFmtId="0" fontId="0" fillId="5" borderId="1" xfId="0" applyFill="1" applyBorder="1"/>
    <xf numFmtId="43" fontId="2" fillId="5" borderId="1" xfId="1" applyFont="1" applyFill="1" applyBorder="1" applyAlignment="1">
      <alignment horizontal="center" wrapText="1"/>
    </xf>
    <xf numFmtId="166" fontId="0" fillId="5" borderId="9" xfId="8" applyNumberFormat="1" applyFont="1" applyFill="1" applyBorder="1"/>
    <xf numFmtId="0" fontId="0" fillId="7" borderId="0" xfId="0" applyFill="1" applyBorder="1"/>
    <xf numFmtId="0" fontId="0" fillId="7" borderId="1" xfId="0" applyFill="1" applyBorder="1"/>
    <xf numFmtId="0" fontId="0" fillId="5" borderId="3" xfId="0" applyFill="1" applyBorder="1" applyAlignment="1">
      <alignment wrapText="1"/>
    </xf>
    <xf numFmtId="43" fontId="0" fillId="5" borderId="3" xfId="1" applyFont="1" applyFill="1" applyBorder="1"/>
    <xf numFmtId="43" fontId="0" fillId="5" borderId="4" xfId="1" applyFont="1" applyFill="1" applyBorder="1"/>
    <xf numFmtId="0" fontId="0" fillId="5" borderId="5" xfId="0" applyFill="1" applyBorder="1" applyAlignment="1">
      <alignment vertical="top"/>
    </xf>
    <xf numFmtId="43" fontId="0" fillId="5" borderId="6" xfId="1" applyFont="1" applyFill="1" applyBorder="1"/>
    <xf numFmtId="164" fontId="0" fillId="5" borderId="0" xfId="1" applyNumberFormat="1" applyFont="1" applyFill="1" applyBorder="1"/>
    <xf numFmtId="43" fontId="0" fillId="5" borderId="0" xfId="1" applyFont="1" applyFill="1" applyBorder="1"/>
    <xf numFmtId="43" fontId="2" fillId="5" borderId="8" xfId="1" applyFont="1" applyFill="1" applyBorder="1" applyAlignment="1">
      <alignment horizontal="center" wrapText="1"/>
    </xf>
    <xf numFmtId="164" fontId="0" fillId="5" borderId="6" xfId="1" applyNumberFormat="1" applyFont="1" applyFill="1" applyBorder="1"/>
    <xf numFmtId="0" fontId="0" fillId="5" borderId="5" xfId="0" applyFill="1" applyBorder="1"/>
    <xf numFmtId="43" fontId="0" fillId="6" borderId="6" xfId="1" applyFont="1" applyFill="1" applyBorder="1"/>
    <xf numFmtId="166" fontId="0" fillId="5" borderId="12" xfId="8" applyNumberFormat="1" applyFont="1" applyFill="1" applyBorder="1"/>
    <xf numFmtId="0" fontId="0" fillId="5" borderId="7" xfId="0" applyFill="1" applyBorder="1"/>
    <xf numFmtId="0" fontId="0" fillId="5" borderId="1" xfId="0" applyFill="1" applyBorder="1" applyAlignment="1">
      <alignment wrapText="1"/>
    </xf>
    <xf numFmtId="43" fontId="0" fillId="5" borderId="1" xfId="1" applyFont="1" applyFill="1" applyBorder="1"/>
    <xf numFmtId="43" fontId="0" fillId="5" borderId="8" xfId="1" applyFont="1" applyFill="1" applyBorder="1"/>
    <xf numFmtId="42" fontId="0" fillId="5" borderId="0" xfId="1" applyNumberFormat="1" applyFont="1" applyFill="1" applyBorder="1"/>
    <xf numFmtId="41" fontId="0" fillId="5" borderId="0" xfId="8" applyNumberFormat="1" applyFont="1" applyFill="1" applyBorder="1"/>
    <xf numFmtId="166" fontId="0" fillId="0" borderId="0" xfId="0" applyNumberFormat="1"/>
    <xf numFmtId="0" fontId="14" fillId="0" borderId="0" xfId="0" applyFont="1"/>
    <xf numFmtId="168" fontId="14" fillId="0" borderId="0" xfId="9" applyNumberFormat="1" applyFont="1"/>
    <xf numFmtId="164" fontId="14" fillId="0" borderId="0" xfId="0" applyNumberFormat="1" applyFont="1"/>
    <xf numFmtId="0" fontId="18" fillId="0" borderId="0" xfId="0" applyFont="1" applyFill="1" applyBorder="1" applyAlignment="1">
      <alignment horizontal="center"/>
    </xf>
    <xf numFmtId="0" fontId="18" fillId="0" borderId="0" xfId="0" applyFont="1" applyFill="1" applyBorder="1" applyAlignment="1">
      <alignment horizontal="left"/>
    </xf>
    <xf numFmtId="168" fontId="18" fillId="0" borderId="0" xfId="9" applyNumberFormat="1" applyFont="1"/>
    <xf numFmtId="0" fontId="18" fillId="0" borderId="0" xfId="0" applyFont="1"/>
    <xf numFmtId="164" fontId="18" fillId="0" borderId="0" xfId="0" applyNumberFormat="1" applyFont="1"/>
    <xf numFmtId="0" fontId="0" fillId="5" borderId="0" xfId="0" applyFill="1" applyBorder="1" applyAlignment="1"/>
    <xf numFmtId="0" fontId="0" fillId="5" borderId="0" xfId="0" applyFill="1"/>
    <xf numFmtId="0" fontId="0" fillId="0" borderId="5" xfId="0" applyFill="1" applyBorder="1" applyAlignment="1">
      <alignment vertical="top"/>
    </xf>
    <xf numFmtId="0" fontId="0" fillId="0" borderId="0" xfId="0" applyFill="1" applyBorder="1" applyAlignment="1">
      <alignment wrapText="1"/>
    </xf>
    <xf numFmtId="43" fontId="0" fillId="0" borderId="0" xfId="1" applyFont="1" applyFill="1" applyBorder="1"/>
    <xf numFmtId="43" fontId="0" fillId="0" borderId="6" xfId="1" applyFont="1" applyFill="1" applyBorder="1"/>
    <xf numFmtId="0" fontId="0" fillId="5" borderId="2" xfId="0" applyFill="1" applyBorder="1" applyAlignment="1">
      <alignment vertical="top"/>
    </xf>
    <xf numFmtId="0" fontId="0" fillId="5" borderId="5" xfId="0" applyFill="1" applyBorder="1" applyAlignment="1"/>
    <xf numFmtId="0" fontId="0" fillId="5" borderId="7" xfId="0" applyFill="1" applyBorder="1" applyAlignment="1">
      <alignment vertical="top"/>
    </xf>
    <xf numFmtId="41" fontId="0" fillId="5" borderId="1" xfId="1" applyNumberFormat="1" applyFont="1" applyFill="1" applyBorder="1"/>
    <xf numFmtId="41" fontId="0" fillId="7" borderId="0" xfId="8" applyNumberFormat="1" applyFont="1" applyFill="1" applyBorder="1"/>
    <xf numFmtId="164" fontId="0" fillId="7" borderId="0" xfId="1" applyNumberFormat="1" applyFont="1" applyFill="1" applyBorder="1"/>
    <xf numFmtId="164" fontId="0" fillId="7" borderId="6" xfId="1" applyNumberFormat="1" applyFont="1" applyFill="1" applyBorder="1"/>
    <xf numFmtId="0" fontId="0" fillId="7" borderId="5" xfId="0" applyFill="1" applyBorder="1"/>
    <xf numFmtId="0" fontId="0" fillId="7" borderId="7" xfId="0" applyFill="1" applyBorder="1"/>
    <xf numFmtId="0" fontId="2" fillId="5" borderId="2" xfId="0" applyFont="1" applyFill="1" applyBorder="1" applyAlignment="1">
      <alignment vertical="top"/>
    </xf>
    <xf numFmtId="0" fontId="2" fillId="5" borderId="3" xfId="0" applyFont="1" applyFill="1" applyBorder="1" applyAlignment="1">
      <alignment wrapText="1"/>
    </xf>
    <xf numFmtId="41" fontId="0" fillId="5" borderId="0" xfId="0" applyNumberFormat="1" applyFill="1" applyBorder="1" applyAlignment="1">
      <alignment wrapText="1"/>
    </xf>
    <xf numFmtId="41" fontId="0" fillId="5" borderId="6" xfId="1" applyNumberFormat="1" applyFont="1" applyFill="1" applyBorder="1"/>
    <xf numFmtId="164" fontId="0" fillId="5" borderId="0" xfId="1" applyNumberFormat="1" applyFont="1" applyFill="1" applyBorder="1" applyAlignment="1">
      <alignment horizontal="right"/>
    </xf>
    <xf numFmtId="41" fontId="0" fillId="5" borderId="0" xfId="0" quotePrefix="1" applyNumberFormat="1" applyFill="1" applyBorder="1" applyAlignment="1">
      <alignment wrapText="1"/>
    </xf>
    <xf numFmtId="164" fontId="0" fillId="5" borderId="6" xfId="1" applyNumberFormat="1" applyFont="1" applyFill="1" applyBorder="1" applyAlignment="1">
      <alignment horizontal="right"/>
    </xf>
    <xf numFmtId="41" fontId="0" fillId="5" borderId="0" xfId="0" applyNumberFormat="1" applyFill="1" applyBorder="1"/>
    <xf numFmtId="0" fontId="0" fillId="5" borderId="7" xfId="0" applyFill="1" applyBorder="1" applyAlignment="1"/>
    <xf numFmtId="41" fontId="0" fillId="5" borderId="1" xfId="0" applyNumberFormat="1" applyFill="1" applyBorder="1"/>
    <xf numFmtId="41" fontId="0" fillId="5" borderId="1" xfId="0" applyNumberFormat="1" applyFill="1" applyBorder="1" applyAlignment="1">
      <alignment wrapText="1"/>
    </xf>
    <xf numFmtId="41" fontId="0" fillId="5" borderId="8" xfId="1" applyNumberFormat="1" applyFont="1" applyFill="1" applyBorder="1"/>
    <xf numFmtId="166" fontId="0" fillId="5" borderId="1" xfId="8" applyNumberFormat="1" applyFont="1" applyFill="1" applyBorder="1" applyAlignment="1">
      <alignment wrapText="1"/>
    </xf>
    <xf numFmtId="166" fontId="0" fillId="5" borderId="8" xfId="8" applyNumberFormat="1" applyFont="1" applyFill="1" applyBorder="1" applyAlignment="1">
      <alignment wrapText="1"/>
    </xf>
    <xf numFmtId="0" fontId="0" fillId="0" borderId="0" xfId="0" applyFill="1"/>
    <xf numFmtId="0" fontId="14" fillId="0" borderId="0" xfId="0" applyFont="1" applyFill="1" applyBorder="1" applyAlignment="1">
      <alignment horizontal="center"/>
    </xf>
    <xf numFmtId="0" fontId="14" fillId="0" borderId="0" xfId="0" applyFont="1" applyFill="1" applyBorder="1" applyAlignment="1">
      <alignment horizontal="left"/>
    </xf>
    <xf numFmtId="0" fontId="14" fillId="0" borderId="0" xfId="0" applyFont="1" applyFill="1" applyAlignment="1">
      <alignment horizontal="center"/>
    </xf>
    <xf numFmtId="0" fontId="16" fillId="0" borderId="0" xfId="0" applyFont="1"/>
    <xf numFmtId="0" fontId="14" fillId="0" borderId="0" xfId="0" applyFont="1" applyFill="1"/>
    <xf numFmtId="0" fontId="6" fillId="0" borderId="0" xfId="4" applyFill="1"/>
    <xf numFmtId="0" fontId="6" fillId="0" borderId="0" xfId="4" applyFont="1" applyFill="1"/>
    <xf numFmtId="0" fontId="0" fillId="7" borderId="2" xfId="0" applyFill="1" applyBorder="1"/>
    <xf numFmtId="0" fontId="0" fillId="7" borderId="3" xfId="0" applyFill="1" applyBorder="1"/>
    <xf numFmtId="0" fontId="0" fillId="7" borderId="4" xfId="0" applyFill="1" applyBorder="1"/>
    <xf numFmtId="0" fontId="0" fillId="7" borderId="6" xfId="0" applyFill="1" applyBorder="1"/>
    <xf numFmtId="0" fontId="2" fillId="7" borderId="0" xfId="0" applyFont="1" applyFill="1" applyBorder="1"/>
    <xf numFmtId="0" fontId="0" fillId="7" borderId="0" xfId="0" applyFill="1" applyBorder="1" applyAlignment="1">
      <alignment horizontal="left"/>
    </xf>
    <xf numFmtId="166" fontId="0" fillId="7" borderId="0" xfId="8" applyNumberFormat="1" applyFont="1" applyFill="1" applyBorder="1"/>
    <xf numFmtId="166" fontId="0" fillId="7" borderId="9" xfId="0" applyNumberFormat="1" applyFill="1" applyBorder="1"/>
    <xf numFmtId="0" fontId="0" fillId="7" borderId="8" xfId="0" applyFill="1" applyBorder="1"/>
    <xf numFmtId="0" fontId="2" fillId="7" borderId="2" xfId="0" applyFont="1" applyFill="1" applyBorder="1"/>
    <xf numFmtId="0" fontId="2" fillId="7" borderId="3" xfId="0" applyFont="1" applyFill="1" applyBorder="1"/>
    <xf numFmtId="0" fontId="2" fillId="7" borderId="13" xfId="0" applyFont="1" applyFill="1" applyBorder="1" applyAlignment="1">
      <alignment horizontal="center" wrapText="1"/>
    </xf>
    <xf numFmtId="0" fontId="2" fillId="7" borderId="14" xfId="0" applyFont="1" applyFill="1" applyBorder="1" applyAlignment="1">
      <alignment horizontal="center" wrapText="1"/>
    </xf>
    <xf numFmtId="0" fontId="2" fillId="7" borderId="5" xfId="0" applyFont="1" applyFill="1" applyBorder="1"/>
    <xf numFmtId="0" fontId="0" fillId="7" borderId="0" xfId="0" applyFont="1" applyFill="1" applyBorder="1"/>
    <xf numFmtId="164" fontId="0" fillId="7" borderId="0" xfId="0" applyNumberFormat="1" applyFont="1" applyFill="1" applyBorder="1" applyAlignment="1">
      <alignment horizontal="center" wrapText="1"/>
    </xf>
    <xf numFmtId="0" fontId="2" fillId="7" borderId="0" xfId="0" applyFont="1" applyFill="1" applyBorder="1" applyAlignment="1">
      <alignment horizontal="center" wrapText="1"/>
    </xf>
    <xf numFmtId="0" fontId="2" fillId="7" borderId="6" xfId="0" applyFont="1" applyFill="1" applyBorder="1" applyAlignment="1">
      <alignment horizontal="center" wrapText="1"/>
    </xf>
    <xf numFmtId="164" fontId="2" fillId="7" borderId="0" xfId="0" applyNumberFormat="1" applyFont="1" applyFill="1" applyBorder="1"/>
    <xf numFmtId="164" fontId="2" fillId="7" borderId="6" xfId="0" applyNumberFormat="1" applyFont="1" applyFill="1" applyBorder="1"/>
    <xf numFmtId="0" fontId="8" fillId="0" borderId="0" xfId="4" applyFont="1" applyFill="1"/>
    <xf numFmtId="0" fontId="2" fillId="5" borderId="3" xfId="0" applyFont="1" applyFill="1" applyBorder="1" applyAlignment="1">
      <alignment horizontal="right" wrapText="1"/>
    </xf>
    <xf numFmtId="43" fontId="2" fillId="5" borderId="4" xfId="1" applyFont="1" applyFill="1" applyBorder="1" applyAlignment="1">
      <alignment horizontal="right"/>
    </xf>
    <xf numFmtId="0" fontId="6" fillId="3" borderId="1" xfId="4" applyFill="1" applyBorder="1" applyAlignment="1">
      <alignment horizontal="right"/>
    </xf>
    <xf numFmtId="0" fontId="14" fillId="0" borderId="0" xfId="0" applyFont="1" applyFill="1" applyBorder="1" applyAlignment="1">
      <alignment horizontal="center" wrapText="1"/>
    </xf>
    <xf numFmtId="0" fontId="4" fillId="0" borderId="0" xfId="0" applyFont="1" applyFill="1" applyBorder="1" applyAlignment="1">
      <alignment horizontal="center" wrapText="1"/>
    </xf>
    <xf numFmtId="0" fontId="0" fillId="0" borderId="0" xfId="0" applyFont="1" applyFill="1" applyAlignment="1">
      <alignment horizontal="right"/>
    </xf>
    <xf numFmtId="0" fontId="13" fillId="3" borderId="0" xfId="0" applyNumberFormat="1" applyFont="1" applyFill="1" applyAlignment="1" applyProtection="1">
      <alignment horizontal="left" vertical="top" wrapText="1"/>
    </xf>
    <xf numFmtId="0" fontId="0" fillId="3" borderId="0" xfId="0" applyFill="1" applyAlignment="1">
      <alignment vertical="top" wrapText="1"/>
    </xf>
    <xf numFmtId="0" fontId="0" fillId="0" borderId="0" xfId="0" applyFill="1" applyAlignment="1">
      <alignment horizontal="center"/>
    </xf>
    <xf numFmtId="0" fontId="0" fillId="3" borderId="0" xfId="0" applyFill="1" applyAlignment="1">
      <alignment vertical="center"/>
    </xf>
    <xf numFmtId="0" fontId="0" fillId="3" borderId="0" xfId="0" applyFill="1" applyAlignment="1">
      <alignment vertical="top"/>
    </xf>
    <xf numFmtId="0" fontId="11" fillId="3" borderId="0" xfId="4" applyFont="1" applyFill="1" applyAlignment="1">
      <alignment horizontal="left"/>
    </xf>
    <xf numFmtId="0" fontId="6" fillId="0" borderId="0" xfId="4"/>
    <xf numFmtId="0" fontId="19" fillId="5" borderId="2" xfId="0" applyFont="1" applyFill="1" applyBorder="1" applyAlignment="1">
      <alignment vertical="top" wrapText="1"/>
    </xf>
    <xf numFmtId="0" fontId="0" fillId="5" borderId="3" xfId="0" applyFill="1" applyBorder="1" applyAlignment="1">
      <alignment vertical="top" wrapText="1"/>
    </xf>
    <xf numFmtId="0" fontId="0" fillId="5" borderId="4" xfId="0" applyFill="1" applyBorder="1" applyAlignment="1">
      <alignment vertical="top" wrapText="1"/>
    </xf>
    <xf numFmtId="0" fontId="19" fillId="5" borderId="5" xfId="0" applyFont="1" applyFill="1" applyBorder="1" applyAlignment="1">
      <alignment vertical="top" wrapText="1"/>
    </xf>
    <xf numFmtId="0" fontId="0" fillId="5" borderId="0" xfId="0" applyFill="1" applyBorder="1" applyAlignment="1">
      <alignment vertical="top" wrapText="1"/>
    </xf>
    <xf numFmtId="0" fontId="0" fillId="5" borderId="6" xfId="0" applyFill="1" applyBorder="1" applyAlignment="1">
      <alignment vertical="top" wrapText="1"/>
    </xf>
    <xf numFmtId="0" fontId="19" fillId="5" borderId="7" xfId="0" applyFont="1" applyFill="1" applyBorder="1" applyAlignment="1">
      <alignment vertical="top" wrapText="1"/>
    </xf>
    <xf numFmtId="0" fontId="0" fillId="5" borderId="1" xfId="0" applyFill="1" applyBorder="1" applyAlignment="1">
      <alignment vertical="top" wrapText="1"/>
    </xf>
    <xf numFmtId="0" fontId="0" fillId="5" borderId="8" xfId="0" applyFill="1" applyBorder="1" applyAlignment="1">
      <alignment vertical="top" wrapText="1"/>
    </xf>
    <xf numFmtId="0" fontId="13" fillId="3" borderId="0" xfId="0" applyNumberFormat="1" applyFont="1" applyFill="1" applyAlignment="1" applyProtection="1">
      <alignment horizontal="left" vertical="top" wrapText="1"/>
    </xf>
    <xf numFmtId="0" fontId="0" fillId="3" borderId="0" xfId="0" applyFill="1" applyAlignment="1">
      <alignment vertical="top" wrapText="1"/>
    </xf>
    <xf numFmtId="0" fontId="13" fillId="3" borderId="0" xfId="0" applyFont="1" applyFill="1" applyAlignment="1">
      <alignment vertical="top" wrapText="1"/>
    </xf>
    <xf numFmtId="0" fontId="0" fillId="3" borderId="0" xfId="0" applyFill="1" applyAlignment="1">
      <alignment vertical="top"/>
    </xf>
    <xf numFmtId="0" fontId="0" fillId="0" borderId="0" xfId="0" applyFill="1" applyAlignment="1">
      <alignment horizontal="center"/>
    </xf>
    <xf numFmtId="0" fontId="0" fillId="0" borderId="2" xfId="0" applyFill="1" applyBorder="1" applyAlignment="1">
      <alignment horizontal="left" vertical="top" wrapText="1"/>
    </xf>
    <xf numFmtId="0" fontId="0" fillId="0" borderId="3" xfId="0" applyFill="1" applyBorder="1" applyAlignment="1">
      <alignment horizontal="left" vertical="top" wrapText="1"/>
    </xf>
    <xf numFmtId="0" fontId="0" fillId="0" borderId="4" xfId="0" applyFill="1" applyBorder="1" applyAlignment="1">
      <alignment horizontal="left" vertical="top" wrapText="1"/>
    </xf>
    <xf numFmtId="0" fontId="0" fillId="0" borderId="5" xfId="0" applyFill="1" applyBorder="1" applyAlignment="1">
      <alignment horizontal="left" vertical="top" wrapText="1"/>
    </xf>
    <xf numFmtId="0" fontId="0" fillId="0" borderId="0" xfId="0" applyFill="1" applyBorder="1" applyAlignment="1">
      <alignment horizontal="left" vertical="top" wrapText="1"/>
    </xf>
    <xf numFmtId="0" fontId="0" fillId="0" borderId="6" xfId="0" applyFill="1" applyBorder="1" applyAlignment="1">
      <alignment horizontal="left" vertical="top" wrapText="1"/>
    </xf>
    <xf numFmtId="0" fontId="0" fillId="0" borderId="7" xfId="0" applyFill="1" applyBorder="1" applyAlignment="1">
      <alignment horizontal="left" vertical="top" wrapText="1"/>
    </xf>
    <xf numFmtId="0" fontId="0" fillId="0" borderId="1" xfId="0" applyFill="1" applyBorder="1" applyAlignment="1">
      <alignment horizontal="left" vertical="top" wrapText="1"/>
    </xf>
    <xf numFmtId="0" fontId="0" fillId="0" borderId="8" xfId="0" applyFill="1" applyBorder="1" applyAlignment="1">
      <alignment horizontal="left" vertical="top" wrapText="1"/>
    </xf>
    <xf numFmtId="0" fontId="12" fillId="3" borderId="0" xfId="0" applyNumberFormat="1" applyFont="1" applyFill="1" applyAlignment="1" applyProtection="1">
      <alignment horizontal="left" vertical="center"/>
    </xf>
    <xf numFmtId="0" fontId="0" fillId="3" borderId="0" xfId="0" applyFill="1" applyAlignment="1">
      <alignment vertical="center"/>
    </xf>
    <xf numFmtId="0" fontId="15" fillId="0" borderId="0" xfId="0" applyFont="1" applyAlignment="1">
      <alignment wrapText="1"/>
    </xf>
  </cellXfs>
  <cellStyles count="16">
    <cellStyle name="Comma" xfId="1" builtinId="3"/>
    <cellStyle name="Comma 2" xfId="2"/>
    <cellStyle name="Currency" xfId="8" builtinId="4"/>
    <cellStyle name="Currency 2" xfId="10"/>
    <cellStyle name="Linked Cell" xfId="15" builtinId="24"/>
    <cellStyle name="Normal" xfId="0" builtinId="0"/>
    <cellStyle name="Normal 2" xfId="3"/>
    <cellStyle name="Normal 2 2" xfId="11"/>
    <cellStyle name="Normal 3" xfId="4"/>
    <cellStyle name="Normal 3 2" xfId="5"/>
    <cellStyle name="Normal 3 3" xfId="12"/>
    <cellStyle name="Normal 4" xfId="6"/>
    <cellStyle name="Normal 4 2" xfId="13"/>
    <cellStyle name="Normal 4 3" xfId="14"/>
    <cellStyle name="Percent" xfId="9" builtinId="5"/>
    <cellStyle name="Percent 2" xfId="7"/>
  </cellStyles>
  <dxfs count="5">
    <dxf>
      <fill>
        <patternFill>
          <bgColor theme="9" tint="0.39994506668294322"/>
        </patternFill>
      </fill>
    </dxf>
    <dxf>
      <fill>
        <patternFill>
          <bgColor theme="9" tint="0.39994506668294322"/>
        </patternFill>
      </fill>
    </dxf>
    <dxf>
      <fill>
        <patternFill>
          <bgColor theme="9" tint="0.79998168889431442"/>
        </patternFill>
      </fill>
    </dxf>
    <dxf>
      <fill>
        <patternFill>
          <bgColor theme="9" tint="0.79998168889431442"/>
        </patternFill>
      </fill>
    </dxf>
    <dxf>
      <fill>
        <patternFill>
          <bgColor theme="9"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6</xdr:col>
      <xdr:colOff>1</xdr:colOff>
      <xdr:row>50</xdr:row>
      <xdr:rowOff>190500</xdr:rowOff>
    </xdr:from>
    <xdr:to>
      <xdr:col>7</xdr:col>
      <xdr:colOff>0</xdr:colOff>
      <xdr:row>50</xdr:row>
      <xdr:rowOff>285750</xdr:rowOff>
    </xdr:to>
    <xdr:cxnSp macro="">
      <xdr:nvCxnSpPr>
        <xdr:cNvPr id="2" name="Straight Arrow Connector 1"/>
        <xdr:cNvCxnSpPr/>
      </xdr:nvCxnSpPr>
      <xdr:spPr>
        <a:xfrm flipH="1">
          <a:off x="10077451" y="11049000"/>
          <a:ext cx="1343024" cy="9525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Retirement\Ken\C00751\2014%20Valuations\LGERS201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M:\Retirement\Ken\C00751\2014%20Valuations\LGERS201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low"/>
      <sheetName val="Membership"/>
      <sheetName val="Assets"/>
      <sheetName val="Assets Input"/>
      <sheetName val="Liabilities"/>
      <sheetName val="Liabilities Input"/>
      <sheetName val="Results"/>
      <sheetName val="GainLoss"/>
      <sheetName val="Reconciliation"/>
      <sheetName val="ProVal GainLoss"/>
      <sheetName val="NPL"/>
      <sheetName val="68 - ER Contributions"/>
      <sheetName val="68 - Allocation Exhibit"/>
      <sheetName val="68 - Allocation Prior"/>
      <sheetName val="68 - Agency Reconciliation"/>
      <sheetName val="68 - Collect Pens Expense"/>
      <sheetName val="68 - Collect Amort Experience"/>
      <sheetName val="68 - Collect Amort Assump"/>
      <sheetName val="68 - Collect Amort AssetRtn"/>
      <sheetName val="68 - Estab New Paragraph 54"/>
      <sheetName val="68 - Estab New Paragraph 55"/>
      <sheetName val="68 - Maintain Outstanding Bases"/>
      <sheetName val="68 - Summary Exhibit"/>
      <sheetName val="68 - Deferred Amortization"/>
      <sheetName val="GASB 68 (JS Check)"/>
      <sheetName val="Report --&gt;"/>
      <sheetName val="Executive Summary"/>
      <sheetName val="Exec Summary Table"/>
      <sheetName val="Table 1"/>
      <sheetName val="Table 2"/>
      <sheetName val="Table 3"/>
      <sheetName val="Table 4"/>
      <sheetName val="Table 5-6"/>
      <sheetName val="Table 7"/>
      <sheetName val="Table 8"/>
      <sheetName val="Table 9"/>
      <sheetName val="Table 10"/>
      <sheetName val="Table 11"/>
      <sheetName val="Table 12"/>
      <sheetName val="Table 13"/>
      <sheetName val="Table 14"/>
      <sheetName val="Table 15"/>
      <sheetName val="Table 16"/>
      <sheetName val="Table 17"/>
      <sheetName val="Table 18"/>
      <sheetName val="Table 19"/>
      <sheetName val="Table 20"/>
      <sheetName val="Table 21"/>
      <sheetName val="Table 22"/>
      <sheetName val="Table 23"/>
      <sheetName val="GASB 25 26 --&gt;"/>
      <sheetName val="GASB 25 27 (1)"/>
      <sheetName val="GASB 25 27 (2)"/>
      <sheetName val="GASB 25 27 (3)"/>
      <sheetName val="GASB 25 27 (4)"/>
      <sheetName val="GASB 67 --&gt;"/>
      <sheetName val="GASB 67 (1.1)"/>
      <sheetName val="GASB 67 (1.2)"/>
      <sheetName val="GASB 67 (3)"/>
      <sheetName val="68 - Separately Financed Liab"/>
      <sheetName val="68 - SFL"/>
      <sheetName val="68 - SFL TPL Reconciliation"/>
      <sheetName val="68 - Estab New Prop Share Base"/>
      <sheetName val="68 - Estab New Contrb Diff Base"/>
    </sheetNames>
    <sheetDataSet>
      <sheetData sheetId="0"/>
      <sheetData sheetId="1"/>
      <sheetData sheetId="2"/>
      <sheetData sheetId="3">
        <row r="37">
          <cell r="L37">
            <v>0</v>
          </cell>
        </row>
        <row r="38">
          <cell r="L38">
            <v>0</v>
          </cell>
        </row>
        <row r="39">
          <cell r="L39">
            <v>4249859016</v>
          </cell>
        </row>
        <row r="40">
          <cell r="L40">
            <v>0</v>
          </cell>
        </row>
        <row r="41">
          <cell r="L41">
            <v>0</v>
          </cell>
        </row>
        <row r="42">
          <cell r="K42" t="str">
            <v>C</v>
          </cell>
          <cell r="L42">
            <v>329196929</v>
          </cell>
        </row>
        <row r="43">
          <cell r="L43">
            <v>162733483</v>
          </cell>
        </row>
        <row r="44">
          <cell r="K44">
            <v>0</v>
          </cell>
          <cell r="L44">
            <v>29528</v>
          </cell>
        </row>
        <row r="45">
          <cell r="K45" t="str">
            <v>C</v>
          </cell>
          <cell r="L45">
            <v>1234415</v>
          </cell>
        </row>
        <row r="46">
          <cell r="K46" t="str">
            <v>C</v>
          </cell>
          <cell r="L46">
            <v>12649523</v>
          </cell>
        </row>
        <row r="47">
          <cell r="K47">
            <v>0</v>
          </cell>
          <cell r="L47">
            <v>505843878</v>
          </cell>
        </row>
        <row r="48">
          <cell r="K48">
            <v>0</v>
          </cell>
          <cell r="L48">
            <v>0</v>
          </cell>
        </row>
        <row r="49">
          <cell r="L49">
            <v>0</v>
          </cell>
        </row>
        <row r="50">
          <cell r="K50">
            <v>0</v>
          </cell>
          <cell r="L50">
            <v>272886687</v>
          </cell>
        </row>
        <row r="51">
          <cell r="K51" t="str">
            <v>P</v>
          </cell>
          <cell r="L51">
            <v>48038073</v>
          </cell>
        </row>
        <row r="52">
          <cell r="K52" t="str">
            <v>P</v>
          </cell>
          <cell r="L52">
            <v>3242156</v>
          </cell>
        </row>
        <row r="53">
          <cell r="K53" t="str">
            <v>P</v>
          </cell>
          <cell r="L53">
            <v>21864</v>
          </cell>
        </row>
        <row r="54">
          <cell r="K54">
            <v>0</v>
          </cell>
          <cell r="L54">
            <v>324188780</v>
          </cell>
        </row>
        <row r="55">
          <cell r="K55">
            <v>0</v>
          </cell>
          <cell r="L55">
            <v>0</v>
          </cell>
        </row>
        <row r="56">
          <cell r="K56">
            <v>0</v>
          </cell>
          <cell r="L56">
            <v>4431514114</v>
          </cell>
        </row>
        <row r="60">
          <cell r="K60">
            <v>0</v>
          </cell>
          <cell r="L60">
            <v>15473778789</v>
          </cell>
        </row>
        <row r="61">
          <cell r="K61">
            <v>0</v>
          </cell>
          <cell r="L61">
            <v>0</v>
          </cell>
        </row>
        <row r="62">
          <cell r="K62">
            <v>0</v>
          </cell>
          <cell r="L62">
            <v>0</v>
          </cell>
        </row>
        <row r="63">
          <cell r="K63">
            <v>0</v>
          </cell>
          <cell r="L63">
            <v>0</v>
          </cell>
        </row>
        <row r="64">
          <cell r="K64">
            <v>0</v>
          </cell>
          <cell r="L64">
            <v>0</v>
          </cell>
        </row>
        <row r="65">
          <cell r="K65">
            <v>0</v>
          </cell>
          <cell r="L65">
            <v>315973832</v>
          </cell>
        </row>
        <row r="66">
          <cell r="K66">
            <v>0</v>
          </cell>
          <cell r="L66">
            <v>70637813</v>
          </cell>
        </row>
        <row r="67">
          <cell r="K67">
            <v>0</v>
          </cell>
          <cell r="L67">
            <v>278178</v>
          </cell>
        </row>
        <row r="68">
          <cell r="K68">
            <v>0</v>
          </cell>
          <cell r="L68">
            <v>475429</v>
          </cell>
        </row>
        <row r="69">
          <cell r="K69">
            <v>0</v>
          </cell>
          <cell r="L69">
            <v>0</v>
          </cell>
        </row>
        <row r="70">
          <cell r="K70">
            <v>0</v>
          </cell>
          <cell r="L70">
            <v>11012485</v>
          </cell>
        </row>
        <row r="71">
          <cell r="K71">
            <v>0</v>
          </cell>
          <cell r="L71">
            <v>11130</v>
          </cell>
        </row>
        <row r="72">
          <cell r="K72" t="str">
            <v>C</v>
          </cell>
          <cell r="L72">
            <v>398388867</v>
          </cell>
        </row>
        <row r="73">
          <cell r="K73">
            <v>0</v>
          </cell>
          <cell r="L73">
            <v>0</v>
          </cell>
        </row>
        <row r="74">
          <cell r="K74">
            <v>0</v>
          </cell>
          <cell r="L74">
            <v>2388746266</v>
          </cell>
        </row>
        <row r="75">
          <cell r="K75">
            <v>0</v>
          </cell>
          <cell r="L75">
            <v>272886687</v>
          </cell>
        </row>
        <row r="76">
          <cell r="K76" t="str">
            <v>C</v>
          </cell>
          <cell r="L76">
            <v>3257736</v>
          </cell>
        </row>
        <row r="77">
          <cell r="K77" t="str">
            <v>C</v>
          </cell>
          <cell r="L77">
            <v>613547</v>
          </cell>
        </row>
        <row r="78">
          <cell r="K78" t="str">
            <v>E</v>
          </cell>
          <cell r="L78">
            <v>815300</v>
          </cell>
        </row>
        <row r="79">
          <cell r="K79" t="str">
            <v>C</v>
          </cell>
          <cell r="L79">
            <v>56441</v>
          </cell>
        </row>
        <row r="80">
          <cell r="K80" t="str">
            <v>E</v>
          </cell>
          <cell r="L80">
            <v>10400</v>
          </cell>
        </row>
        <row r="81">
          <cell r="K81" t="str">
            <v>C</v>
          </cell>
          <cell r="L81">
            <v>139147</v>
          </cell>
        </row>
        <row r="82">
          <cell r="K82">
            <v>0</v>
          </cell>
          <cell r="L82">
            <v>0</v>
          </cell>
        </row>
        <row r="83">
          <cell r="K83">
            <v>0</v>
          </cell>
          <cell r="L83">
            <v>3064914391</v>
          </cell>
        </row>
        <row r="84">
          <cell r="K84">
            <v>0</v>
          </cell>
          <cell r="L84">
            <v>0</v>
          </cell>
        </row>
        <row r="85">
          <cell r="L85">
            <v>0</v>
          </cell>
        </row>
        <row r="86">
          <cell r="K86" t="str">
            <v>P</v>
          </cell>
          <cell r="L86">
            <v>1013743417</v>
          </cell>
        </row>
        <row r="87">
          <cell r="K87">
            <v>0</v>
          </cell>
          <cell r="L87">
            <v>29528</v>
          </cell>
        </row>
        <row r="88">
          <cell r="K88">
            <v>0</v>
          </cell>
          <cell r="L88">
            <v>162733483</v>
          </cell>
        </row>
        <row r="89">
          <cell r="K89">
            <v>0</v>
          </cell>
          <cell r="L89">
            <v>0</v>
          </cell>
        </row>
        <row r="90">
          <cell r="K90" t="str">
            <v>P</v>
          </cell>
          <cell r="L90">
            <v>3887107</v>
          </cell>
        </row>
        <row r="91">
          <cell r="K91" t="str">
            <v>P</v>
          </cell>
          <cell r="L91">
            <v>19235</v>
          </cell>
        </row>
        <row r="92">
          <cell r="K92" t="str">
            <v>P</v>
          </cell>
          <cell r="L92">
            <v>4322147</v>
          </cell>
        </row>
        <row r="93">
          <cell r="K93" t="str">
            <v>P</v>
          </cell>
          <cell r="L93">
            <v>5989</v>
          </cell>
        </row>
        <row r="94">
          <cell r="K94" t="str">
            <v>P</v>
          </cell>
          <cell r="L94">
            <v>1211288</v>
          </cell>
        </row>
        <row r="95">
          <cell r="K95">
            <v>0</v>
          </cell>
          <cell r="L95">
            <v>1185952194</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refreshError="1"/>
      <sheetData sheetId="6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low"/>
      <sheetName val="Membership"/>
      <sheetName val="Assets"/>
      <sheetName val="Assets Input"/>
      <sheetName val="Liabilities"/>
      <sheetName val="Liabilities Input"/>
      <sheetName val="Results"/>
      <sheetName val="GainLoss"/>
      <sheetName val="Reconciliation"/>
      <sheetName val="ProVal GainLoss"/>
      <sheetName val="NPL"/>
      <sheetName val="68 - SFL"/>
      <sheetName val="68 - SFL TPL Reconciliation"/>
      <sheetName val="68 - ER Contributions"/>
      <sheetName val="68 - Allocation Exhibit"/>
      <sheetName val="68 - Allocation Prior"/>
      <sheetName val="68 - Agency Reconciliation"/>
      <sheetName val="68 - Collect Pens Expense"/>
      <sheetName val="68 - Collect Amort Experience"/>
      <sheetName val="68 - Collect Amort Assump"/>
      <sheetName val="68 - Collect Amort AssetRtn"/>
      <sheetName val="68 - Estab New Paragraph 54"/>
      <sheetName val="68 - Estab New Paragraph 55"/>
      <sheetName val="68 - Maintain Outstanding Bases"/>
      <sheetName val="68 - Summary Exhibit"/>
      <sheetName val="68 - Deferred Amortization"/>
      <sheetName val="GASB 68 (JS Check)"/>
      <sheetName val="Report --&gt;"/>
      <sheetName val="Executive Summary"/>
      <sheetName val="Exec Summary Table"/>
      <sheetName val="Table 1"/>
      <sheetName val="Table 2"/>
      <sheetName val="Table 3"/>
      <sheetName val="Table 4"/>
      <sheetName val="Table 5-6"/>
      <sheetName val="Table 7"/>
      <sheetName val="Table 8"/>
      <sheetName val="Table 9"/>
      <sheetName val="Table 10"/>
      <sheetName val="Table 11"/>
      <sheetName val="Table 12"/>
      <sheetName val="Table 13"/>
      <sheetName val="Table 14"/>
      <sheetName val="Table 15"/>
      <sheetName val="Table 16"/>
      <sheetName val="Table 17"/>
      <sheetName val="Table 18"/>
      <sheetName val="Table 19"/>
      <sheetName val="Table 20"/>
      <sheetName val="Table 21"/>
      <sheetName val="Table 22"/>
      <sheetName val="Table 23"/>
      <sheetName val="GASB 25 26 --&gt;"/>
      <sheetName val="GASB 25 27 (1)"/>
      <sheetName val="GASB 25 27 (2)"/>
      <sheetName val="GASB 25 27 (3)"/>
      <sheetName val="GASB 25 27 (4)"/>
      <sheetName val="GASB 67 --&gt;"/>
      <sheetName val="GASB 67 (1.1)"/>
      <sheetName val="GASB 67 (1.2)"/>
      <sheetName val="GASB 67 (3)"/>
      <sheetName val="68 - Estab New Prop Share Base"/>
      <sheetName val="68 - Estab New Contrb Diff Base"/>
      <sheetName val="68 - Separately Financed Liab"/>
    </sheetNames>
    <sheetDataSet>
      <sheetData sheetId="0"/>
      <sheetData sheetId="1"/>
      <sheetData sheetId="2"/>
      <sheetData sheetId="3">
        <row r="37">
          <cell r="L37">
            <v>0</v>
          </cell>
        </row>
        <row r="38">
          <cell r="L38">
            <v>0</v>
          </cell>
        </row>
        <row r="39">
          <cell r="L39">
            <v>4249859016</v>
          </cell>
        </row>
        <row r="40">
          <cell r="L40">
            <v>0</v>
          </cell>
        </row>
        <row r="41">
          <cell r="L41">
            <v>0</v>
          </cell>
        </row>
        <row r="42">
          <cell r="K42" t="str">
            <v>C</v>
          </cell>
          <cell r="L42">
            <v>329196929</v>
          </cell>
        </row>
        <row r="43">
          <cell r="L43">
            <v>162733483</v>
          </cell>
        </row>
        <row r="44">
          <cell r="K44">
            <v>0</v>
          </cell>
          <cell r="L44">
            <v>29528</v>
          </cell>
        </row>
        <row r="45">
          <cell r="K45" t="str">
            <v>C</v>
          </cell>
          <cell r="L45">
            <v>1234415</v>
          </cell>
        </row>
        <row r="46">
          <cell r="K46" t="str">
            <v>C</v>
          </cell>
          <cell r="L46">
            <v>12649523</v>
          </cell>
        </row>
        <row r="47">
          <cell r="K47">
            <v>0</v>
          </cell>
          <cell r="L47">
            <v>505843878</v>
          </cell>
        </row>
        <row r="48">
          <cell r="K48">
            <v>0</v>
          </cell>
          <cell r="L48">
            <v>0</v>
          </cell>
        </row>
        <row r="49">
          <cell r="L49">
            <v>0</v>
          </cell>
        </row>
        <row r="50">
          <cell r="K50">
            <v>0</v>
          </cell>
          <cell r="L50">
            <v>272886687</v>
          </cell>
        </row>
        <row r="51">
          <cell r="K51" t="str">
            <v>P</v>
          </cell>
          <cell r="L51">
            <v>48038073</v>
          </cell>
        </row>
        <row r="52">
          <cell r="K52" t="str">
            <v>P</v>
          </cell>
          <cell r="L52">
            <v>3242156</v>
          </cell>
        </row>
        <row r="53">
          <cell r="K53" t="str">
            <v>P</v>
          </cell>
          <cell r="L53">
            <v>21864</v>
          </cell>
        </row>
        <row r="54">
          <cell r="K54">
            <v>0</v>
          </cell>
          <cell r="L54">
            <v>324188780</v>
          </cell>
        </row>
        <row r="55">
          <cell r="K55">
            <v>0</v>
          </cell>
          <cell r="L55">
            <v>0</v>
          </cell>
        </row>
        <row r="56">
          <cell r="K56">
            <v>0</v>
          </cell>
          <cell r="L56">
            <v>4431514114</v>
          </cell>
        </row>
        <row r="60">
          <cell r="K60">
            <v>0</v>
          </cell>
          <cell r="L60">
            <v>15473778789</v>
          </cell>
        </row>
        <row r="61">
          <cell r="K61">
            <v>0</v>
          </cell>
          <cell r="L61">
            <v>0</v>
          </cell>
        </row>
        <row r="62">
          <cell r="K62">
            <v>0</v>
          </cell>
          <cell r="L62">
            <v>0</v>
          </cell>
        </row>
        <row r="63">
          <cell r="K63">
            <v>0</v>
          </cell>
          <cell r="L63">
            <v>0</v>
          </cell>
        </row>
        <row r="64">
          <cell r="K64">
            <v>0</v>
          </cell>
          <cell r="L64">
            <v>0</v>
          </cell>
        </row>
        <row r="65">
          <cell r="K65">
            <v>0</v>
          </cell>
          <cell r="L65">
            <v>315973832</v>
          </cell>
        </row>
        <row r="66">
          <cell r="K66">
            <v>0</v>
          </cell>
          <cell r="L66">
            <v>70637813</v>
          </cell>
        </row>
        <row r="67">
          <cell r="K67">
            <v>0</v>
          </cell>
          <cell r="L67">
            <v>278178</v>
          </cell>
        </row>
        <row r="68">
          <cell r="K68">
            <v>0</v>
          </cell>
          <cell r="L68">
            <v>475429</v>
          </cell>
        </row>
        <row r="69">
          <cell r="K69">
            <v>0</v>
          </cell>
          <cell r="L69">
            <v>0</v>
          </cell>
        </row>
        <row r="70">
          <cell r="K70">
            <v>0</v>
          </cell>
          <cell r="L70">
            <v>11012485</v>
          </cell>
        </row>
        <row r="71">
          <cell r="K71">
            <v>0</v>
          </cell>
          <cell r="L71">
            <v>11130</v>
          </cell>
        </row>
        <row r="72">
          <cell r="K72" t="str">
            <v>C</v>
          </cell>
          <cell r="L72">
            <v>398388867</v>
          </cell>
        </row>
        <row r="73">
          <cell r="K73">
            <v>0</v>
          </cell>
          <cell r="L73">
            <v>0</v>
          </cell>
        </row>
        <row r="74">
          <cell r="K74">
            <v>0</v>
          </cell>
          <cell r="L74">
            <v>2388746266</v>
          </cell>
        </row>
        <row r="75">
          <cell r="K75">
            <v>0</v>
          </cell>
          <cell r="L75">
            <v>272886687</v>
          </cell>
        </row>
        <row r="76">
          <cell r="K76" t="str">
            <v>C</v>
          </cell>
          <cell r="L76">
            <v>3257736</v>
          </cell>
        </row>
        <row r="77">
          <cell r="K77" t="str">
            <v>C</v>
          </cell>
          <cell r="L77">
            <v>613547</v>
          </cell>
        </row>
        <row r="78">
          <cell r="K78" t="str">
            <v>E</v>
          </cell>
          <cell r="L78">
            <v>815300</v>
          </cell>
        </row>
        <row r="79">
          <cell r="K79" t="str">
            <v>C</v>
          </cell>
          <cell r="L79">
            <v>56441</v>
          </cell>
        </row>
        <row r="80">
          <cell r="K80" t="str">
            <v>E</v>
          </cell>
          <cell r="L80">
            <v>10400</v>
          </cell>
        </row>
        <row r="81">
          <cell r="K81" t="str">
            <v>C</v>
          </cell>
          <cell r="L81">
            <v>139147</v>
          </cell>
        </row>
        <row r="82">
          <cell r="K82">
            <v>0</v>
          </cell>
          <cell r="L82">
            <v>0</v>
          </cell>
        </row>
        <row r="83">
          <cell r="K83">
            <v>0</v>
          </cell>
          <cell r="L83">
            <v>3064914391</v>
          </cell>
        </row>
        <row r="84">
          <cell r="K84">
            <v>0</v>
          </cell>
          <cell r="L84">
            <v>0</v>
          </cell>
        </row>
        <row r="85">
          <cell r="L85">
            <v>0</v>
          </cell>
        </row>
        <row r="86">
          <cell r="K86" t="str">
            <v>P</v>
          </cell>
          <cell r="L86">
            <v>1013743417</v>
          </cell>
        </row>
        <row r="87">
          <cell r="K87">
            <v>0</v>
          </cell>
          <cell r="L87">
            <v>29528</v>
          </cell>
        </row>
        <row r="88">
          <cell r="K88">
            <v>0</v>
          </cell>
          <cell r="L88">
            <v>162733483</v>
          </cell>
        </row>
        <row r="89">
          <cell r="K89">
            <v>0</v>
          </cell>
          <cell r="L89">
            <v>0</v>
          </cell>
        </row>
        <row r="90">
          <cell r="K90" t="str">
            <v>P</v>
          </cell>
          <cell r="L90">
            <v>3887107</v>
          </cell>
        </row>
        <row r="91">
          <cell r="K91" t="str">
            <v>P</v>
          </cell>
          <cell r="L91">
            <v>19235</v>
          </cell>
        </row>
        <row r="92">
          <cell r="K92" t="str">
            <v>P</v>
          </cell>
          <cell r="L92">
            <v>4322147</v>
          </cell>
        </row>
        <row r="93">
          <cell r="K93" t="str">
            <v>P</v>
          </cell>
          <cell r="L93">
            <v>5989</v>
          </cell>
        </row>
        <row r="94">
          <cell r="K94" t="str">
            <v>P</v>
          </cell>
          <cell r="L94">
            <v>1211288</v>
          </cell>
        </row>
        <row r="95">
          <cell r="K95">
            <v>0</v>
          </cell>
          <cell r="L95">
            <v>1185952194</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refreshError="1"/>
      <sheetData sheetId="62" refreshError="1"/>
      <sheetData sheetId="6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5"/>
  <sheetViews>
    <sheetView showGridLines="0" tabSelected="1" workbookViewId="0">
      <selection activeCell="C18" sqref="C18"/>
    </sheetView>
  </sheetViews>
  <sheetFormatPr defaultColWidth="9.140625" defaultRowHeight="12.75"/>
  <cols>
    <col min="1" max="1" width="42.28515625" style="13" customWidth="1"/>
    <col min="2" max="2" width="9.28515625" style="53" customWidth="1"/>
    <col min="3" max="3" width="53.7109375" style="13" customWidth="1"/>
    <col min="4" max="4" width="45.42578125" style="13" bestFit="1" customWidth="1"/>
    <col min="5" max="16384" width="9.140625" style="13"/>
  </cols>
  <sheetData>
    <row r="1" spans="1:5">
      <c r="A1" s="10" t="s">
        <v>317</v>
      </c>
      <c r="B1" s="10"/>
      <c r="C1" s="11"/>
      <c r="D1" s="11"/>
      <c r="E1" s="12"/>
    </row>
    <row r="2" spans="1:5">
      <c r="A2" s="10" t="s">
        <v>318</v>
      </c>
      <c r="B2" s="10"/>
      <c r="C2" s="11"/>
    </row>
    <row r="3" spans="1:5">
      <c r="A3" s="14" t="s">
        <v>425</v>
      </c>
      <c r="B3" s="14"/>
      <c r="C3" s="11"/>
      <c r="D3" s="11"/>
    </row>
    <row r="4" spans="1:5" s="59" customFormat="1">
      <c r="A4" s="14"/>
      <c r="B4" s="14"/>
      <c r="C4" s="11"/>
      <c r="D4" s="11"/>
    </row>
    <row r="5" spans="1:5" s="59" customFormat="1">
      <c r="A5" s="14"/>
      <c r="B5" s="14"/>
      <c r="C5" s="11"/>
      <c r="D5" s="11"/>
    </row>
    <row r="6" spans="1:5" s="59" customFormat="1">
      <c r="A6" s="14" t="s">
        <v>361</v>
      </c>
      <c r="B6" s="14"/>
      <c r="C6" s="11"/>
      <c r="D6" s="11"/>
    </row>
    <row r="7" spans="1:5" s="59" customFormat="1">
      <c r="A7" s="14"/>
      <c r="B7" s="14"/>
      <c r="C7" s="11"/>
      <c r="D7" s="11"/>
    </row>
    <row r="8" spans="1:5" s="59" customFormat="1">
      <c r="A8" s="60" t="s">
        <v>379</v>
      </c>
      <c r="B8" s="14"/>
      <c r="C8" s="11"/>
      <c r="D8" s="11"/>
    </row>
    <row r="9" spans="1:5" s="59" customFormat="1">
      <c r="A9" s="60" t="s">
        <v>446</v>
      </c>
      <c r="B9" s="14"/>
      <c r="C9" s="11"/>
      <c r="D9" s="11"/>
    </row>
    <row r="10" spans="1:5" s="59" customFormat="1">
      <c r="A10" s="164" t="s">
        <v>439</v>
      </c>
      <c r="B10" s="14"/>
      <c r="C10" s="11"/>
      <c r="D10" s="11"/>
    </row>
    <row r="11" spans="1:5" s="59" customFormat="1">
      <c r="A11" s="164" t="s">
        <v>431</v>
      </c>
      <c r="B11" s="14"/>
      <c r="C11" s="11"/>
      <c r="D11" s="11"/>
    </row>
    <row r="12" spans="1:5" s="59" customFormat="1">
      <c r="A12" s="61" t="s">
        <v>362</v>
      </c>
      <c r="B12" s="14"/>
      <c r="C12" s="11"/>
      <c r="D12" s="11"/>
    </row>
    <row r="13" spans="1:5" s="59" customFormat="1">
      <c r="A13" s="60"/>
      <c r="B13" s="14"/>
      <c r="C13" s="11"/>
      <c r="D13" s="11"/>
    </row>
    <row r="14" spans="1:5" s="59" customFormat="1">
      <c r="A14" s="164" t="s">
        <v>443</v>
      </c>
      <c r="B14" s="185"/>
      <c r="C14" s="163"/>
      <c r="D14" s="11"/>
    </row>
    <row r="15" spans="1:5" s="59" customFormat="1">
      <c r="A15" s="164" t="s">
        <v>363</v>
      </c>
      <c r="B15" s="185"/>
      <c r="C15" s="163"/>
      <c r="D15" s="11"/>
    </row>
    <row r="16" spans="1:5" s="59" customFormat="1">
      <c r="A16" s="14"/>
      <c r="B16" s="14"/>
      <c r="C16" s="11"/>
      <c r="D16" s="11"/>
    </row>
    <row r="17" spans="1:4">
      <c r="A17" s="11"/>
      <c r="B17" s="11"/>
      <c r="C17" s="11"/>
      <c r="D17" s="11"/>
    </row>
    <row r="18" spans="1:4">
      <c r="A18" s="15" t="s">
        <v>315</v>
      </c>
      <c r="B18" s="15"/>
      <c r="C18" s="16" t="s">
        <v>444</v>
      </c>
      <c r="D18" s="17" t="s">
        <v>364</v>
      </c>
    </row>
    <row r="19" spans="1:4" ht="12.75" customHeight="1">
      <c r="A19" s="11"/>
      <c r="B19" s="11"/>
      <c r="C19" s="18"/>
      <c r="D19" s="19"/>
    </row>
    <row r="20" spans="1:4">
      <c r="A20" s="11" t="s">
        <v>316</v>
      </c>
      <c r="B20" s="11"/>
      <c r="C20" s="188" t="str">
        <f>VLOOKUP(C18,'2018 Summary'!B310:C610,2,FALSE)</f>
        <v>N/A</v>
      </c>
      <c r="D20" s="20"/>
    </row>
    <row r="21" spans="1:4" s="53" customFormat="1">
      <c r="A21" s="11"/>
      <c r="B21" s="11"/>
      <c r="C21" s="18"/>
      <c r="D21" s="20"/>
    </row>
    <row r="22" spans="1:4" s="62" customFormat="1" ht="51">
      <c r="A22" s="64" t="s">
        <v>427</v>
      </c>
      <c r="B22" s="55"/>
      <c r="C22" s="58">
        <v>0</v>
      </c>
      <c r="D22" s="17" t="s">
        <v>376</v>
      </c>
    </row>
    <row r="23" spans="1:4" s="89" customFormat="1">
      <c r="A23" s="11"/>
      <c r="B23" s="11"/>
      <c r="C23" s="18"/>
      <c r="D23" s="20"/>
    </row>
    <row r="24" spans="1:4" s="53" customFormat="1">
      <c r="A24" s="11" t="s">
        <v>426</v>
      </c>
      <c r="B24" s="55"/>
      <c r="C24" s="58">
        <v>0</v>
      </c>
      <c r="D24" s="17" t="s">
        <v>365</v>
      </c>
    </row>
    <row r="25" spans="1:4" s="62" customFormat="1">
      <c r="A25" s="11"/>
      <c r="B25" s="55"/>
      <c r="C25" s="63"/>
      <c r="D25" s="17"/>
    </row>
    <row r="26" spans="1:4" s="53" customFormat="1">
      <c r="A26" s="11"/>
      <c r="B26" s="11"/>
      <c r="C26" s="18"/>
      <c r="D26" s="20"/>
    </row>
    <row r="27" spans="1:4" ht="30" customHeight="1">
      <c r="A27" s="199" t="s">
        <v>428</v>
      </c>
      <c r="B27" s="200"/>
      <c r="C27" s="201"/>
      <c r="D27" s="11"/>
    </row>
    <row r="28" spans="1:4">
      <c r="A28" s="90"/>
      <c r="B28" s="91"/>
      <c r="C28" s="92"/>
      <c r="D28" s="11"/>
    </row>
    <row r="29" spans="1:4" ht="30" customHeight="1">
      <c r="A29" s="202" t="s">
        <v>429</v>
      </c>
      <c r="B29" s="203"/>
      <c r="C29" s="204"/>
      <c r="D29" s="11"/>
    </row>
    <row r="30" spans="1:4">
      <c r="A30" s="90"/>
      <c r="B30" s="91"/>
      <c r="C30" s="92"/>
      <c r="D30" s="11"/>
    </row>
    <row r="31" spans="1:4" ht="30" customHeight="1">
      <c r="A31" s="205" t="s">
        <v>430</v>
      </c>
      <c r="B31" s="206"/>
      <c r="C31" s="207"/>
      <c r="D31" s="11"/>
    </row>
    <row r="32" spans="1:4">
      <c r="A32" s="11"/>
      <c r="B32" s="11"/>
      <c r="C32" s="11"/>
      <c r="D32" s="11"/>
    </row>
    <row r="33" spans="1:4">
      <c r="A33" s="11"/>
      <c r="B33" s="11"/>
      <c r="C33" s="11"/>
      <c r="D33" s="11"/>
    </row>
    <row r="34" spans="1:4">
      <c r="A34" s="11"/>
      <c r="B34" s="11"/>
      <c r="C34" s="11"/>
      <c r="D34" s="11"/>
    </row>
    <row r="35" spans="1:4">
      <c r="A35" s="11"/>
      <c r="B35" s="11"/>
      <c r="C35" s="11"/>
      <c r="D35" s="11"/>
    </row>
    <row r="36" spans="1:4">
      <c r="A36" s="11"/>
      <c r="B36" s="11"/>
      <c r="C36" s="11"/>
      <c r="D36" s="11"/>
    </row>
    <row r="37" spans="1:4">
      <c r="A37" s="11"/>
      <c r="B37" s="11"/>
      <c r="C37" s="11"/>
      <c r="D37" s="11"/>
    </row>
    <row r="38" spans="1:4">
      <c r="A38" s="11"/>
      <c r="B38" s="11"/>
      <c r="C38" s="11"/>
      <c r="D38" s="11"/>
    </row>
    <row r="39" spans="1:4">
      <c r="A39" s="11"/>
      <c r="B39" s="11"/>
      <c r="C39" s="11"/>
      <c r="D39" s="11"/>
    </row>
    <row r="40" spans="1:4">
      <c r="A40" s="11"/>
      <c r="B40" s="11"/>
      <c r="C40" s="11"/>
      <c r="D40" s="11"/>
    </row>
    <row r="41" spans="1:4" ht="15.75" customHeight="1">
      <c r="A41" s="11"/>
      <c r="B41" s="11"/>
      <c r="C41" s="11"/>
      <c r="D41" s="11"/>
    </row>
    <row r="42" spans="1:4" ht="12.75" customHeight="1">
      <c r="A42" s="11"/>
      <c r="B42" s="11"/>
      <c r="C42" s="11"/>
      <c r="D42" s="11"/>
    </row>
    <row r="43" spans="1:4">
      <c r="A43" s="197"/>
      <c r="B43" s="197"/>
      <c r="C43" s="197"/>
      <c r="D43" s="11"/>
    </row>
    <row r="44" spans="1:4">
      <c r="A44" s="197"/>
      <c r="B44" s="197"/>
      <c r="C44" s="197"/>
      <c r="D44" s="11"/>
    </row>
    <row r="45" spans="1:4">
      <c r="A45" s="198"/>
      <c r="B45" s="198"/>
      <c r="C45" s="198"/>
      <c r="D45" s="11"/>
    </row>
    <row r="46" spans="1:4">
      <c r="A46" s="21"/>
      <c r="B46" s="21"/>
    </row>
    <row r="49" spans="1:1" hidden="1">
      <c r="A49" s="56">
        <v>42277</v>
      </c>
    </row>
    <row r="50" spans="1:1" hidden="1">
      <c r="A50" s="56">
        <v>42369</v>
      </c>
    </row>
    <row r="51" spans="1:1" hidden="1">
      <c r="A51" s="56">
        <v>42460</v>
      </c>
    </row>
    <row r="52" spans="1:1" hidden="1">
      <c r="A52" s="56">
        <v>42551</v>
      </c>
    </row>
    <row r="53" spans="1:1" hidden="1"/>
    <row r="54" spans="1:1" hidden="1">
      <c r="A54" s="57">
        <v>1</v>
      </c>
    </row>
    <row r="55" spans="1:1" hidden="1">
      <c r="A55" s="57">
        <v>2</v>
      </c>
    </row>
  </sheetData>
  <mergeCells count="6">
    <mergeCell ref="A43:C43"/>
    <mergeCell ref="A44:C44"/>
    <mergeCell ref="A45:C45"/>
    <mergeCell ref="A27:C27"/>
    <mergeCell ref="A29:C29"/>
    <mergeCell ref="A31:C31"/>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'2018 Summary'!$B$310:$B$610</xm:f>
          </x14:formula1>
          <xm:sqref>C18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98"/>
  <sheetViews>
    <sheetView topLeftCell="A6" workbookViewId="0">
      <selection activeCell="H39" sqref="H39"/>
    </sheetView>
  </sheetViews>
  <sheetFormatPr defaultRowHeight="15"/>
  <cols>
    <col min="1" max="1" width="15.28515625" style="85" customWidth="1"/>
    <col min="2" max="2" width="59.28515625" style="85" customWidth="1"/>
    <col min="3" max="5" width="18.7109375" style="85" customWidth="1"/>
    <col min="6" max="6" width="20.42578125" style="85" customWidth="1"/>
    <col min="7" max="7" width="20.140625" style="85" customWidth="1"/>
    <col min="8" max="8" width="17" style="85" customWidth="1"/>
    <col min="9" max="9" width="28.140625" style="85" customWidth="1"/>
    <col min="10" max="10" width="18.28515625" style="85" customWidth="1"/>
    <col min="11" max="11" width="20" style="85" customWidth="1"/>
    <col min="12" max="12" width="19.7109375" style="85" customWidth="1"/>
    <col min="13" max="13" width="19.42578125" style="85" customWidth="1"/>
    <col min="14" max="14" width="18.42578125" style="85" customWidth="1"/>
    <col min="15" max="15" width="18.28515625" style="85" customWidth="1"/>
    <col min="16" max="16" width="20" style="85" customWidth="1"/>
    <col min="17" max="17" width="16.7109375" style="85" customWidth="1"/>
    <col min="18" max="18" width="19.42578125" style="85" customWidth="1"/>
    <col min="19" max="19" width="16" style="85" customWidth="1"/>
    <col min="20" max="20" width="18.85546875" style="85" customWidth="1"/>
    <col min="21" max="21" width="22.42578125" style="85" customWidth="1"/>
    <col min="22" max="22" width="14.28515625" style="85" bestFit="1" customWidth="1"/>
    <col min="23" max="16384" width="9.140625" style="85"/>
  </cols>
  <sheetData>
    <row r="1" spans="1:22">
      <c r="A1" s="74"/>
    </row>
    <row r="2" spans="1:22">
      <c r="A2" s="51"/>
      <c r="B2" s="8" t="s">
        <v>375</v>
      </c>
      <c r="C2" s="22" t="str">
        <f>Info!C20</f>
        <v>N/A</v>
      </c>
      <c r="D2" s="8"/>
      <c r="E2" s="8"/>
    </row>
    <row r="3" spans="1:22">
      <c r="B3" s="8"/>
      <c r="C3" s="73"/>
      <c r="D3" s="8"/>
      <c r="E3" s="8"/>
    </row>
    <row r="4" spans="1:22">
      <c r="S4" s="8"/>
    </row>
    <row r="5" spans="1:22">
      <c r="A5" s="54" t="s">
        <v>354</v>
      </c>
      <c r="B5" s="85" t="s">
        <v>388</v>
      </c>
    </row>
    <row r="6" spans="1:22">
      <c r="A6" s="54" t="s">
        <v>354</v>
      </c>
      <c r="B6" s="85" t="s">
        <v>387</v>
      </c>
    </row>
    <row r="8" spans="1:22" ht="12" hidden="1" customHeight="1">
      <c r="B8" s="85">
        <v>2</v>
      </c>
      <c r="C8" s="85">
        <v>3</v>
      </c>
      <c r="D8" s="85">
        <v>4</v>
      </c>
      <c r="F8" s="85">
        <v>5</v>
      </c>
      <c r="G8" s="85">
        <v>6</v>
      </c>
      <c r="H8" s="85">
        <v>7</v>
      </c>
      <c r="I8" s="85">
        <v>8</v>
      </c>
      <c r="J8" s="85">
        <v>9</v>
      </c>
      <c r="K8" s="85">
        <v>10</v>
      </c>
      <c r="L8" s="85">
        <v>11</v>
      </c>
      <c r="M8" s="85">
        <v>12</v>
      </c>
      <c r="N8" s="85">
        <v>13</v>
      </c>
      <c r="O8" s="85">
        <v>14</v>
      </c>
      <c r="P8" s="85">
        <v>15</v>
      </c>
      <c r="Q8" s="85">
        <v>16</v>
      </c>
      <c r="R8" s="85">
        <v>17</v>
      </c>
      <c r="S8" s="85">
        <v>18</v>
      </c>
      <c r="T8" s="85">
        <v>19</v>
      </c>
      <c r="U8" s="85">
        <v>20</v>
      </c>
      <c r="V8" s="85">
        <v>21</v>
      </c>
    </row>
    <row r="9" spans="1:22">
      <c r="F9" s="9"/>
      <c r="G9" s="9"/>
      <c r="J9" s="5" t="s">
        <v>293</v>
      </c>
      <c r="K9" s="5"/>
      <c r="L9" s="5"/>
      <c r="M9" s="5"/>
      <c r="O9" s="5" t="s">
        <v>294</v>
      </c>
      <c r="P9" s="5"/>
      <c r="Q9" s="5"/>
      <c r="R9" s="5"/>
      <c r="T9" s="5" t="s">
        <v>295</v>
      </c>
      <c r="U9" s="5"/>
      <c r="V9" s="5"/>
    </row>
    <row r="10" spans="1:22" ht="120">
      <c r="A10" s="6" t="s">
        <v>281</v>
      </c>
      <c r="B10" s="6" t="s">
        <v>282</v>
      </c>
      <c r="C10" s="6" t="s">
        <v>343</v>
      </c>
      <c r="D10" s="6" t="s">
        <v>344</v>
      </c>
      <c r="E10" s="6" t="s">
        <v>357</v>
      </c>
      <c r="F10" s="6" t="s">
        <v>359</v>
      </c>
      <c r="G10" s="6" t="s">
        <v>349</v>
      </c>
      <c r="H10" s="6" t="s">
        <v>348</v>
      </c>
      <c r="I10" s="6"/>
      <c r="J10" s="6" t="s">
        <v>296</v>
      </c>
      <c r="K10" s="6" t="s">
        <v>297</v>
      </c>
      <c r="L10" s="6" t="s">
        <v>298</v>
      </c>
      <c r="M10" s="6" t="s">
        <v>299</v>
      </c>
      <c r="N10" s="6"/>
      <c r="O10" s="6" t="s">
        <v>296</v>
      </c>
      <c r="P10" s="6" t="s">
        <v>297</v>
      </c>
      <c r="Q10" s="6" t="s">
        <v>298</v>
      </c>
      <c r="R10" s="6" t="s">
        <v>299</v>
      </c>
      <c r="S10" s="6"/>
      <c r="T10" s="6" t="s">
        <v>300</v>
      </c>
      <c r="U10" s="6" t="s">
        <v>301</v>
      </c>
      <c r="V10" s="6" t="s">
        <v>377</v>
      </c>
    </row>
    <row r="11" spans="1:22">
      <c r="A11" s="6"/>
      <c r="B11" s="6"/>
      <c r="C11" s="6"/>
      <c r="D11" s="6"/>
      <c r="E11" s="6"/>
      <c r="F11" s="6"/>
      <c r="G11" s="6"/>
      <c r="H11" s="6"/>
      <c r="I11" s="6"/>
      <c r="J11" s="6"/>
      <c r="K11" s="6"/>
      <c r="L11" s="6"/>
      <c r="M11" s="6"/>
      <c r="N11" s="6"/>
      <c r="O11" s="6"/>
      <c r="P11" s="6"/>
      <c r="Q11" s="6"/>
      <c r="R11" s="6"/>
      <c r="S11" s="6"/>
      <c r="T11" s="6"/>
      <c r="U11" s="6"/>
      <c r="V11" s="6"/>
    </row>
    <row r="12" spans="1:22">
      <c r="A12" s="6" t="s">
        <v>350</v>
      </c>
      <c r="B12" s="6"/>
      <c r="C12" s="6"/>
      <c r="D12" s="6"/>
      <c r="E12" s="6"/>
      <c r="F12" s="6"/>
      <c r="G12" s="6"/>
      <c r="H12" s="6"/>
      <c r="I12" s="6"/>
      <c r="J12" s="6"/>
      <c r="K12" s="6"/>
      <c r="L12" s="6"/>
      <c r="M12" s="6"/>
      <c r="N12" s="6"/>
      <c r="O12" s="6"/>
      <c r="P12" s="6"/>
      <c r="Q12" s="6"/>
      <c r="R12" s="6"/>
      <c r="S12" s="6"/>
      <c r="T12" s="6"/>
      <c r="U12" s="6"/>
      <c r="V12" s="6"/>
    </row>
    <row r="13" spans="1:22">
      <c r="A13" s="85" t="str">
        <f>'JE Template'!C2</f>
        <v>N/A</v>
      </c>
      <c r="B13" s="85" t="str">
        <f>VLOOKUP($A13,'2018 Summary'!$A:$U,B$8,FALSE)</f>
        <v>NO AGENCY CHOSEN</v>
      </c>
      <c r="C13" s="49">
        <f>VLOOKUP($A13,'2018 Summary'!$A:$U,C$8,FALSE)</f>
        <v>0</v>
      </c>
      <c r="D13" s="49">
        <f>VLOOKUP($A13,'2018 Summary'!$A:$U,4,FALSE)</f>
        <v>0</v>
      </c>
      <c r="E13" s="49">
        <f>C13-D13</f>
        <v>0</v>
      </c>
      <c r="F13" s="7">
        <f>VLOOKUP($A13,'TSERS Contributions FY 2017'!$A:$C,3,FALSE)</f>
        <v>0</v>
      </c>
      <c r="G13" s="7">
        <f>VLOOKUP($A13,'2017 Summary'!$A:$U,7,FALSE)</f>
        <v>0</v>
      </c>
      <c r="H13" s="7">
        <f>VLOOKUP($A13,'2018 Summary'!$A:$U,5,FALSE)</f>
        <v>0</v>
      </c>
      <c r="J13" s="7">
        <f>VLOOKUP($A13,'2018 Summary'!$A:$U,7,FALSE)</f>
        <v>0</v>
      </c>
      <c r="K13" s="7">
        <f>VLOOKUP($A13,'2018 Summary'!$A:$U,8,FALSE)</f>
        <v>0</v>
      </c>
      <c r="L13" s="7">
        <f>VLOOKUP($A13,'2018 Summary'!$A:$U,9,FALSE)</f>
        <v>0</v>
      </c>
      <c r="M13" s="7">
        <f>VLOOKUP($A13,'2018 Summary'!$A:$U,10,FALSE)</f>
        <v>0</v>
      </c>
      <c r="O13" s="7">
        <f>VLOOKUP($A13,'2018 Summary'!$A:$U,12,FALSE)</f>
        <v>0</v>
      </c>
      <c r="P13" s="7">
        <f>VLOOKUP($A13,'2018 Summary'!$A:$U,13,FALSE)</f>
        <v>0</v>
      </c>
      <c r="Q13" s="7">
        <f>VLOOKUP($A13,'2018 Summary'!$A:$U,14,FALSE)</f>
        <v>0</v>
      </c>
      <c r="R13" s="7">
        <f>VLOOKUP($A13,'2018 Summary'!$A:$U,15,FALSE)</f>
        <v>0</v>
      </c>
      <c r="T13" s="7">
        <f>VLOOKUP($A13,'2018 Summary'!$A:$U,17,FALSE)</f>
        <v>0</v>
      </c>
      <c r="U13" s="7">
        <f>VLOOKUP($A13,'2018 Summary'!$A:$U,18,FALSE)</f>
        <v>0</v>
      </c>
      <c r="V13" s="7">
        <f>VLOOKUP($A13,'2018 Summary'!$A:$U,19,FALSE)</f>
        <v>0</v>
      </c>
    </row>
    <row r="15" spans="1:22">
      <c r="A15" s="8"/>
      <c r="B15" s="85" t="s">
        <v>407</v>
      </c>
      <c r="F15" s="7">
        <f>'TSERS Contributions FY 2017'!C291</f>
        <v>1435765675.9899998</v>
      </c>
      <c r="G15" s="7">
        <f>'2017 Summary'!G304</f>
        <v>9191032996</v>
      </c>
      <c r="H15" s="7">
        <f>'2018 Summary'!E307</f>
        <v>7934441000.000001</v>
      </c>
      <c r="I15" s="7"/>
      <c r="J15" s="7">
        <f>'2018 Summary'!G307</f>
        <v>172003999.99999997</v>
      </c>
      <c r="K15" s="7">
        <f>'2018 Summary'!H307</f>
        <v>3783077000</v>
      </c>
      <c r="L15" s="7">
        <f>'2018 Summary'!I307</f>
        <v>1253521999.999999</v>
      </c>
      <c r="M15" s="7">
        <f>'2018 Summary'!J307</f>
        <v>115997288.72818072</v>
      </c>
      <c r="N15" s="7"/>
      <c r="O15" s="7">
        <f>'2018 Summary'!L307</f>
        <v>259577000.00000018</v>
      </c>
      <c r="P15" s="7">
        <f>'2018 Summary'!M307</f>
        <v>2709277999.9999986</v>
      </c>
      <c r="Q15" s="7">
        <f>'2018 Summary'!N307</f>
        <v>0</v>
      </c>
      <c r="R15" s="7">
        <f>'2018 Summary'!O307</f>
        <v>115997085.01810135</v>
      </c>
      <c r="S15" s="7"/>
      <c r="T15" s="7">
        <f>'2018 Summary'!Q307</f>
        <v>2138252000.0000002</v>
      </c>
      <c r="U15" s="7">
        <f>'2018 Summary'!R307</f>
        <v>142.90443777723885</v>
      </c>
      <c r="V15" s="7">
        <f>'2018 Summary'!S307</f>
        <v>2138252142.9044375</v>
      </c>
    </row>
    <row r="16" spans="1:22">
      <c r="A16" s="6"/>
      <c r="B16" s="6"/>
      <c r="C16" s="6"/>
      <c r="D16" s="6"/>
      <c r="E16" s="6"/>
      <c r="F16" s="6"/>
      <c r="G16" s="6"/>
      <c r="H16" s="6"/>
      <c r="I16" s="6"/>
      <c r="J16" s="6"/>
      <c r="K16" s="6"/>
      <c r="L16" s="6"/>
      <c r="M16" s="6"/>
      <c r="N16" s="6"/>
      <c r="O16" s="6"/>
      <c r="P16" s="6"/>
      <c r="Q16" s="6"/>
      <c r="R16" s="6"/>
      <c r="S16" s="6"/>
      <c r="T16" s="6"/>
      <c r="U16" s="6"/>
      <c r="V16" s="6"/>
    </row>
    <row r="17" spans="1:22">
      <c r="A17" s="6" t="s">
        <v>409</v>
      </c>
      <c r="B17" s="6"/>
      <c r="C17" s="6"/>
      <c r="D17" s="6"/>
      <c r="E17" s="6"/>
      <c r="F17" s="6"/>
      <c r="G17" s="6"/>
      <c r="H17" s="6"/>
      <c r="I17" s="6"/>
      <c r="J17" s="6"/>
      <c r="K17" s="6"/>
      <c r="L17" s="6"/>
      <c r="M17" s="6"/>
      <c r="N17" s="6"/>
      <c r="O17" s="6"/>
      <c r="P17" s="6"/>
      <c r="Q17" s="6"/>
      <c r="R17" s="6"/>
      <c r="S17" s="6"/>
      <c r="T17" s="6"/>
      <c r="U17" s="6"/>
      <c r="V17" s="6"/>
    </row>
    <row r="18" spans="1:22">
      <c r="A18" s="85" t="str">
        <f>C2</f>
        <v>N/A</v>
      </c>
      <c r="B18" s="85" t="str">
        <f>VLOOKUP($A18,'2017 Summary'!$A:$U,'JE Template'!B8,FALSE)</f>
        <v>NO AGENCY CHOSEN</v>
      </c>
      <c r="C18" s="49">
        <f>VLOOKUP($A18,'2017 Summary'!$A:$U,3,FALSE)</f>
        <v>0</v>
      </c>
      <c r="D18" s="49">
        <f>VLOOKUP($A18,'2017 Summary'!$A:$U,4,FALSE)</f>
        <v>0</v>
      </c>
      <c r="E18" s="49">
        <f>C18-D18</f>
        <v>0</v>
      </c>
      <c r="F18" s="7">
        <f>VLOOKUP($A18,'2017 Summary'!$A:$U,5,FALSE)</f>
        <v>0</v>
      </c>
      <c r="G18" s="4">
        <f>VLOOKUP($A$13,'2017 Summary'!$A:$G,6,FALSE)</f>
        <v>0</v>
      </c>
      <c r="H18" s="4">
        <f>VLOOKUP($A$13,'2017 Summary'!$A:$G,7,FALSE)</f>
        <v>0</v>
      </c>
      <c r="J18" s="7">
        <f>VLOOKUP($A18,'2017 Summary'!$A:$U,'JE Template'!J8,FALSE)</f>
        <v>0</v>
      </c>
      <c r="K18" s="7">
        <f>VLOOKUP($A18,'2017 Summary'!$A:$U,'JE Template'!K8,FALSE)</f>
        <v>0</v>
      </c>
      <c r="L18" s="7">
        <f>VLOOKUP($A18,'2017 Summary'!$A:$U,'JE Template'!L8,FALSE)</f>
        <v>0</v>
      </c>
      <c r="M18" s="7">
        <f>VLOOKUP($A18,'2017 Summary'!$A:$U,'JE Template'!M8,FALSE)</f>
        <v>0</v>
      </c>
      <c r="N18" s="7"/>
      <c r="O18" s="7">
        <f>VLOOKUP($A18,'2017 Summary'!$A:$U,'JE Template'!O8,FALSE)</f>
        <v>0</v>
      </c>
      <c r="P18" s="7">
        <f>VLOOKUP($A18,'2017 Summary'!$A:$U,'JE Template'!P8,FALSE)</f>
        <v>0</v>
      </c>
      <c r="Q18" s="7">
        <f>VLOOKUP($A18,'2017 Summary'!$A:$U,'JE Template'!Q8,FALSE)</f>
        <v>0</v>
      </c>
      <c r="R18" s="7">
        <f>VLOOKUP($A18,'2017 Summary'!$A:$U,'JE Template'!R8,FALSE)</f>
        <v>0</v>
      </c>
      <c r="S18" s="7"/>
      <c r="T18" s="7">
        <f>VLOOKUP($A18,'2017 Summary'!$A:$U,'JE Template'!T8,FALSE)</f>
        <v>0</v>
      </c>
      <c r="U18" s="7">
        <f>VLOOKUP($A18,'2017 Summary'!$A:$U,'JE Template'!U8,FALSE)</f>
        <v>0</v>
      </c>
      <c r="V18" s="7">
        <f>VLOOKUP($A18,'2017 Summary'!$A:$U,'JE Template'!V8,FALSE)</f>
        <v>0</v>
      </c>
    </row>
    <row r="19" spans="1:22">
      <c r="G19" s="157"/>
      <c r="H19" s="157"/>
    </row>
    <row r="20" spans="1:22">
      <c r="A20" s="8"/>
      <c r="B20" s="85" t="s">
        <v>408</v>
      </c>
      <c r="F20" s="7">
        <f>'2017 Summary'!E304</f>
        <v>1272194390.52</v>
      </c>
      <c r="G20" s="7">
        <f>'2017 Summary'!F304</f>
        <v>3685197998.6500001</v>
      </c>
      <c r="H20" s="7">
        <f>'2017 Summary'!G304</f>
        <v>9191032996</v>
      </c>
      <c r="I20" s="7"/>
      <c r="J20" s="7">
        <f>'2017 Summary'!I304</f>
        <v>0</v>
      </c>
      <c r="K20" s="7">
        <f>'2017 Summary'!J304</f>
        <v>5258406992.7388</v>
      </c>
      <c r="L20" s="7">
        <f>'2017 Summary'!K304</f>
        <v>1355454004.1536</v>
      </c>
      <c r="M20" s="7">
        <f>'2017 Summary'!L304</f>
        <v>105861789.48191893</v>
      </c>
      <c r="N20" s="7"/>
      <c r="O20" s="7">
        <f>'2017 Summary'!N304</f>
        <v>434381000.89039999</v>
      </c>
      <c r="P20" s="7">
        <f>'2017 Summary'!O304</f>
        <v>1980589996.546</v>
      </c>
      <c r="Q20" s="7">
        <f>'2017 Summary'!P304</f>
        <v>0</v>
      </c>
      <c r="R20" s="7">
        <f>'2017 Summary'!Q304</f>
        <v>105861381.6673512</v>
      </c>
      <c r="S20" s="7"/>
      <c r="T20" s="7">
        <f>'2017 Summary'!S304</f>
        <v>1760872005.2848001</v>
      </c>
      <c r="U20" s="7">
        <f>'2017 Summary'!T304</f>
        <v>156</v>
      </c>
      <c r="V20" s="7">
        <f>'2017 Summary'!U304</f>
        <v>1760872160</v>
      </c>
    </row>
    <row r="21" spans="1:22" ht="15" customHeight="1">
      <c r="A21" s="8"/>
      <c r="F21" s="7"/>
      <c r="G21" s="7"/>
      <c r="H21" s="7"/>
      <c r="J21" s="7"/>
      <c r="K21" s="7"/>
      <c r="L21" s="7"/>
      <c r="M21" s="7"/>
      <c r="O21" s="7"/>
      <c r="P21" s="7"/>
      <c r="Q21" s="7"/>
      <c r="R21" s="7"/>
      <c r="T21" s="7"/>
      <c r="U21" s="7"/>
      <c r="V21" s="7"/>
    </row>
    <row r="22" spans="1:22" ht="15" customHeight="1"/>
    <row r="23" spans="1:22">
      <c r="A23" s="143" t="s">
        <v>410</v>
      </c>
      <c r="B23" s="144"/>
      <c r="C23" s="144"/>
      <c r="D23" s="144"/>
      <c r="E23" s="186" t="s">
        <v>411</v>
      </c>
      <c r="F23" s="187" t="s">
        <v>412</v>
      </c>
      <c r="G23" s="87"/>
      <c r="I23" s="157"/>
      <c r="J23" s="157"/>
      <c r="K23" s="157"/>
      <c r="L23" s="157"/>
      <c r="M23" s="157"/>
      <c r="N23" s="157"/>
      <c r="O23" s="157"/>
      <c r="P23" s="157"/>
      <c r="Q23" s="157"/>
      <c r="R23" s="157"/>
      <c r="S23" s="157"/>
      <c r="T23" s="157"/>
    </row>
    <row r="24" spans="1:22">
      <c r="A24" s="135" t="s">
        <v>413</v>
      </c>
      <c r="B24" s="93"/>
      <c r="C24" s="93"/>
      <c r="D24" s="129"/>
      <c r="E24" s="145">
        <f>ROUND(IF(J13&gt;J18,J13-J18,0),0)</f>
        <v>0</v>
      </c>
      <c r="F24" s="146">
        <f>ROUND(IF(J13&lt;J18,J18-J13,0),0)</f>
        <v>0</v>
      </c>
      <c r="G24" s="87"/>
      <c r="I24" s="157"/>
      <c r="J24" s="157"/>
      <c r="K24" s="157"/>
      <c r="L24" s="157"/>
      <c r="M24" s="157"/>
      <c r="N24" s="157"/>
      <c r="O24" s="157"/>
      <c r="P24" s="157"/>
      <c r="Q24" s="157"/>
      <c r="R24" s="157"/>
      <c r="S24" s="157"/>
      <c r="T24" s="157"/>
    </row>
    <row r="25" spans="1:22">
      <c r="A25" s="135" t="s">
        <v>414</v>
      </c>
      <c r="B25" s="128"/>
      <c r="C25" s="93"/>
      <c r="D25" s="145"/>
      <c r="E25" s="145">
        <f>ROUND(IF(L13&gt;L18,L13-L18,0),0)</f>
        <v>0</v>
      </c>
      <c r="F25" s="146">
        <f>ROUND(IF(L18&gt;L13,L18-L13,0),0)</f>
        <v>0</v>
      </c>
      <c r="G25" s="87"/>
      <c r="I25" s="157"/>
      <c r="J25" s="157"/>
      <c r="K25" s="157"/>
      <c r="L25" s="157"/>
      <c r="M25" s="157"/>
      <c r="N25" s="157"/>
      <c r="O25" s="157"/>
      <c r="P25" s="157"/>
      <c r="Q25" s="157"/>
      <c r="R25" s="157"/>
      <c r="S25" s="157"/>
      <c r="T25" s="157"/>
    </row>
    <row r="26" spans="1:22">
      <c r="A26" s="135" t="s">
        <v>415</v>
      </c>
      <c r="B26" s="128"/>
      <c r="C26" s="93"/>
      <c r="D26" s="145"/>
      <c r="E26" s="147">
        <f>ROUND(IF((K13-P13)&gt;(K18-P18),((K13-P13)-(K18-P18)),0),0)</f>
        <v>0</v>
      </c>
      <c r="F26" s="146">
        <f>ROUND(IF((K18-P18)&gt;(K13-P13),(K18-P18)-(K13-P13),0),0)</f>
        <v>0</v>
      </c>
      <c r="G26" s="87"/>
      <c r="I26" s="157"/>
      <c r="J26" s="157"/>
      <c r="K26" s="157"/>
      <c r="L26" s="35"/>
      <c r="M26" s="157"/>
      <c r="N26" s="157"/>
      <c r="O26" s="157"/>
      <c r="P26" s="157"/>
      <c r="Q26" s="157"/>
      <c r="R26" s="157"/>
      <c r="S26" s="157"/>
      <c r="T26" s="157"/>
    </row>
    <row r="27" spans="1:22">
      <c r="A27" s="135" t="s">
        <v>416</v>
      </c>
      <c r="B27" s="128"/>
      <c r="C27" s="93"/>
      <c r="D27" s="145"/>
      <c r="E27" s="145">
        <f>ROUND(IF(M13&gt;M18,M13-M18,0),0)</f>
        <v>0</v>
      </c>
      <c r="F27" s="146">
        <f>ROUND(IF(M18&gt;M13,M18-M13,0),0)</f>
        <v>0</v>
      </c>
      <c r="G27" s="87"/>
      <c r="I27" s="157"/>
      <c r="J27" s="157"/>
      <c r="K27" s="157"/>
      <c r="L27" s="157"/>
      <c r="M27" s="157"/>
      <c r="N27" s="157"/>
      <c r="O27" s="157"/>
      <c r="P27" s="157"/>
      <c r="Q27" s="157"/>
      <c r="R27" s="157"/>
      <c r="S27" s="157"/>
      <c r="T27" s="157"/>
    </row>
    <row r="28" spans="1:22">
      <c r="A28" s="135" t="s">
        <v>417</v>
      </c>
      <c r="B28" s="128"/>
      <c r="C28" s="93"/>
      <c r="D28" s="145"/>
      <c r="E28" s="145">
        <f>ROUND(IF(O18&gt;O13,O18-O13,0),0)</f>
        <v>0</v>
      </c>
      <c r="F28" s="146">
        <f>ROUND(IF(O13&gt;O18,O13-O18,0),0)</f>
        <v>0</v>
      </c>
      <c r="G28" s="87"/>
      <c r="I28" s="157"/>
      <c r="J28" s="157"/>
      <c r="K28" s="35"/>
      <c r="L28" s="35"/>
      <c r="M28" s="35"/>
      <c r="N28" s="157"/>
      <c r="O28" s="157"/>
      <c r="P28" s="157"/>
      <c r="Q28" s="157"/>
      <c r="R28" s="157"/>
      <c r="S28" s="157"/>
      <c r="T28" s="157"/>
    </row>
    <row r="29" spans="1:22">
      <c r="A29" s="135" t="s">
        <v>418</v>
      </c>
      <c r="B29" s="128"/>
      <c r="C29" s="93"/>
      <c r="D29" s="145"/>
      <c r="E29" s="145">
        <f>ROUND(IF(Q18&gt;Q13,Q18-Q13,0),0)</f>
        <v>0</v>
      </c>
      <c r="F29" s="146">
        <f>ROUND(IF(Q13&gt;Q18,Q13-Q18,0),0)</f>
        <v>0</v>
      </c>
      <c r="G29" s="87"/>
      <c r="I29" s="157"/>
      <c r="J29" s="157"/>
      <c r="K29" s="157"/>
      <c r="L29" s="157"/>
      <c r="M29" s="157"/>
      <c r="N29" s="157"/>
      <c r="O29" s="157"/>
      <c r="P29" s="157"/>
      <c r="Q29" s="157"/>
      <c r="R29" s="157"/>
      <c r="S29" s="157"/>
      <c r="T29" s="157"/>
    </row>
    <row r="30" spans="1:22">
      <c r="A30" s="135" t="s">
        <v>419</v>
      </c>
      <c r="B30" s="94"/>
      <c r="C30" s="94"/>
      <c r="D30" s="148"/>
      <c r="E30" s="147">
        <f>ROUND(IF((P18-K18)&gt;P13,P18-K18-P13,0),0)</f>
        <v>0</v>
      </c>
      <c r="F30" s="149">
        <f>(ROUND(IF(($P$18-$K$18&gt;0),($P$13-$K$13)-($P$18-$K$18),0),0))</f>
        <v>0</v>
      </c>
      <c r="G30" s="87"/>
      <c r="I30" s="157"/>
      <c r="J30" s="157"/>
      <c r="K30" s="157"/>
      <c r="L30" s="157"/>
      <c r="M30" s="157"/>
      <c r="N30" s="157"/>
      <c r="O30" s="157"/>
      <c r="P30" s="157"/>
      <c r="Q30" s="157"/>
      <c r="R30" s="157"/>
      <c r="S30" s="157"/>
      <c r="T30" s="157"/>
    </row>
    <row r="31" spans="1:22">
      <c r="A31" s="135" t="s">
        <v>420</v>
      </c>
      <c r="B31" s="95"/>
      <c r="C31" s="95"/>
      <c r="D31" s="150"/>
      <c r="E31" s="145">
        <f>ROUND(IF(R18&gt;R13,R18-R13,0),0)</f>
        <v>0</v>
      </c>
      <c r="F31" s="146">
        <f>ROUND(IF(R13&gt;R18,R13-R18,0),0)</f>
        <v>0</v>
      </c>
      <c r="G31" s="87"/>
      <c r="I31" s="157"/>
      <c r="J31" s="157"/>
      <c r="K31" s="157"/>
      <c r="L31" s="157"/>
      <c r="M31" s="157"/>
      <c r="N31" s="157"/>
      <c r="O31" s="157"/>
      <c r="P31" s="157"/>
      <c r="Q31" s="157"/>
      <c r="R31" s="157"/>
      <c r="S31" s="157"/>
      <c r="T31" s="157"/>
    </row>
    <row r="32" spans="1:22">
      <c r="A32" s="135" t="s">
        <v>421</v>
      </c>
      <c r="B32" s="95"/>
      <c r="C32" s="95"/>
      <c r="D32" s="150"/>
      <c r="E32" s="145">
        <f>ROUND((Info!C24),0)</f>
        <v>0</v>
      </c>
      <c r="F32" s="146">
        <f>ROUND((Info!C22),0)</f>
        <v>0</v>
      </c>
      <c r="G32" s="87"/>
      <c r="I32" s="157">
        <f>IF(($P$18-$K$18&gt;0),($P$13-$K$13)-($P$18-$K$18),0)</f>
        <v>0</v>
      </c>
      <c r="J32" s="157"/>
      <c r="K32" s="157"/>
      <c r="L32" s="35"/>
      <c r="M32" s="157"/>
      <c r="N32" s="157"/>
      <c r="O32" s="157"/>
      <c r="P32" s="157"/>
      <c r="Q32" s="157"/>
      <c r="R32" s="157"/>
      <c r="S32" s="157"/>
      <c r="T32" s="157"/>
    </row>
    <row r="33" spans="1:20">
      <c r="A33" s="135" t="s">
        <v>422</v>
      </c>
      <c r="B33" s="95"/>
      <c r="C33" s="95"/>
      <c r="D33" s="150"/>
      <c r="E33" s="145">
        <v>0</v>
      </c>
      <c r="F33" s="146">
        <f>ROUND(Info!C24,0)</f>
        <v>0</v>
      </c>
      <c r="G33" s="87"/>
      <c r="I33" s="157"/>
      <c r="J33" s="157"/>
      <c r="K33" s="157"/>
      <c r="L33" s="35"/>
      <c r="M33" s="157"/>
      <c r="N33" s="157"/>
      <c r="O33" s="157"/>
      <c r="P33" s="157"/>
      <c r="Q33" s="157"/>
      <c r="R33" s="157"/>
      <c r="S33" s="157"/>
      <c r="T33" s="157"/>
    </row>
    <row r="34" spans="1:20" hidden="1">
      <c r="A34" s="135" t="s">
        <v>423</v>
      </c>
      <c r="B34" s="95"/>
      <c r="C34" s="95"/>
      <c r="D34" s="150"/>
      <c r="E34" s="145">
        <f>ROUND(IF(V13&gt;=0,V13,0),0)</f>
        <v>0</v>
      </c>
      <c r="F34" s="146">
        <f>ROUND(IF(V13&lt;0,-V13,0),0)</f>
        <v>0</v>
      </c>
      <c r="G34" s="87"/>
      <c r="I34" s="157"/>
      <c r="J34" s="157"/>
      <c r="K34" s="157"/>
      <c r="L34" s="157"/>
      <c r="M34" s="157"/>
      <c r="N34" s="157"/>
      <c r="O34" s="157"/>
      <c r="P34" s="157"/>
      <c r="Q34" s="157"/>
      <c r="R34" s="157"/>
      <c r="S34" s="157"/>
      <c r="T34" s="157"/>
    </row>
    <row r="35" spans="1:20" hidden="1">
      <c r="A35" s="135" t="s">
        <v>424</v>
      </c>
      <c r="B35" s="95"/>
      <c r="C35" s="95"/>
      <c r="D35" s="150"/>
      <c r="E35" s="145">
        <f>ROUND(IF(Info!C22&gt;'JE Template'!F13,Info!C22-'JE Template'!F13,0),0)</f>
        <v>0</v>
      </c>
      <c r="F35" s="146">
        <f>ROUND(IF(F13&gt;Info!C22,'JE Template'!F13-Info!C22,0),0)</f>
        <v>0</v>
      </c>
      <c r="G35" s="87"/>
      <c r="I35" s="157"/>
      <c r="J35" s="157"/>
      <c r="K35" s="157"/>
      <c r="L35" s="157"/>
      <c r="M35" s="157"/>
      <c r="N35" s="157"/>
      <c r="O35" s="157"/>
      <c r="P35" s="157"/>
      <c r="Q35" s="157"/>
      <c r="R35" s="157"/>
      <c r="S35" s="157"/>
      <c r="T35" s="157"/>
    </row>
    <row r="36" spans="1:20">
      <c r="A36" s="135" t="s">
        <v>352</v>
      </c>
      <c r="B36" s="95"/>
      <c r="C36" s="95"/>
      <c r="D36" s="150"/>
      <c r="E36" s="145">
        <f>ROUND(IF(SUM(E34:E35)&gt;SUM(F34:F35),(SUM(E34:E35)-SUM(F34:F35)),0),0)</f>
        <v>0</v>
      </c>
      <c r="F36" s="146">
        <f>ROUND(IF(SUM(F34:F35)&gt;SUM(E34:E35),(SUM(F34:F35)-(SUM(E34:E35))),0),0)</f>
        <v>0</v>
      </c>
      <c r="G36" s="87"/>
      <c r="I36" s="157"/>
      <c r="J36" s="157"/>
      <c r="K36" s="157"/>
      <c r="L36" s="35"/>
      <c r="M36" s="157"/>
      <c r="N36" s="157"/>
      <c r="O36" s="157"/>
      <c r="P36" s="157"/>
      <c r="Q36" s="157"/>
      <c r="R36" s="157"/>
      <c r="S36" s="157"/>
      <c r="T36" s="157"/>
    </row>
    <row r="37" spans="1:20">
      <c r="A37" s="135" t="s">
        <v>351</v>
      </c>
      <c r="B37" s="95"/>
      <c r="C37" s="95"/>
      <c r="D37" s="150"/>
      <c r="E37" s="153">
        <f>ROUND(IF(H13&lt;G13,G13-H13,0),0)</f>
        <v>0</v>
      </c>
      <c r="F37" s="154">
        <f>ROUND(IF(H13&gt;G13,H13-G13,0),0)</f>
        <v>0</v>
      </c>
      <c r="G37" s="87"/>
      <c r="I37" s="157"/>
      <c r="J37" s="157"/>
      <c r="K37" s="157"/>
      <c r="L37" s="157"/>
      <c r="M37" s="157"/>
      <c r="N37" s="157"/>
      <c r="O37" s="157"/>
      <c r="P37" s="157"/>
      <c r="Q37" s="157"/>
      <c r="R37" s="157"/>
      <c r="S37" s="157"/>
      <c r="T37" s="157"/>
    </row>
    <row r="38" spans="1:20">
      <c r="A38" s="151" t="s">
        <v>374</v>
      </c>
      <c r="B38" s="96"/>
      <c r="C38" s="96"/>
      <c r="D38" s="152"/>
      <c r="E38" s="155">
        <f>ROUND((SUM(E24:E37)-E34-E35),0)</f>
        <v>0</v>
      </c>
      <c r="F38" s="156">
        <f>ROUND((SUM(F24:F37)-F35),0)</f>
        <v>0</v>
      </c>
      <c r="G38" s="161" t="str">
        <f>IF((ROUND(E38,0)=(ROUND(F38,0)))," ",CONCATENATE((TEXT((ABS(E38-F38)),"$#,##_);($#,##)"))," rounding"))</f>
        <v xml:space="preserve"> </v>
      </c>
      <c r="I38" s="157"/>
      <c r="J38" s="157"/>
      <c r="K38" s="157"/>
      <c r="L38" s="157"/>
      <c r="M38" s="157"/>
      <c r="N38" s="157"/>
      <c r="O38" s="157"/>
      <c r="P38" s="157"/>
      <c r="Q38" s="157"/>
      <c r="R38" s="157"/>
      <c r="S38" s="157"/>
      <c r="T38" s="157"/>
    </row>
    <row r="39" spans="1:20">
      <c r="A39" s="88"/>
      <c r="B39" s="86"/>
      <c r="C39" s="86"/>
      <c r="D39" s="86"/>
      <c r="E39" s="86"/>
      <c r="F39" s="87"/>
      <c r="G39" s="87"/>
      <c r="I39" s="157"/>
      <c r="J39" s="157"/>
      <c r="K39" s="157"/>
      <c r="L39" s="157"/>
      <c r="M39" s="157"/>
      <c r="N39" s="157"/>
      <c r="O39" s="157"/>
      <c r="P39" s="157"/>
      <c r="Q39" s="157"/>
      <c r="R39" s="157"/>
      <c r="S39" s="157"/>
      <c r="T39" s="157"/>
    </row>
    <row r="40" spans="1:20">
      <c r="A40" s="88"/>
      <c r="B40" s="86"/>
      <c r="C40" s="86"/>
      <c r="D40" s="86"/>
      <c r="E40" s="86"/>
      <c r="F40" s="87"/>
      <c r="G40" s="87"/>
      <c r="I40" s="157"/>
      <c r="J40" s="157"/>
      <c r="K40" s="157"/>
      <c r="L40" s="157"/>
      <c r="M40" s="157"/>
      <c r="N40" s="157"/>
      <c r="O40" s="157"/>
      <c r="P40" s="157"/>
      <c r="Q40" s="157"/>
      <c r="R40" s="157"/>
      <c r="S40" s="157"/>
      <c r="T40" s="157"/>
    </row>
    <row r="41" spans="1:20">
      <c r="A41" s="134" t="s">
        <v>378</v>
      </c>
      <c r="B41" s="101"/>
      <c r="C41" s="101"/>
      <c r="D41" s="101"/>
      <c r="E41" s="102"/>
      <c r="F41" s="103"/>
      <c r="I41" s="157"/>
      <c r="J41" s="212"/>
      <c r="K41" s="212"/>
      <c r="L41" s="157"/>
      <c r="M41" s="157"/>
      <c r="N41" s="157"/>
      <c r="O41" s="157"/>
      <c r="P41" s="157"/>
      <c r="Q41" s="157"/>
      <c r="R41" s="157"/>
      <c r="S41" s="157"/>
      <c r="T41" s="157"/>
    </row>
    <row r="42" spans="1:20">
      <c r="A42" s="135" t="s">
        <v>381</v>
      </c>
      <c r="B42" s="95"/>
      <c r="C42" s="93"/>
      <c r="D42" s="93"/>
      <c r="E42" s="117">
        <f>H13</f>
        <v>0</v>
      </c>
      <c r="F42" s="105"/>
      <c r="I42" s="157"/>
      <c r="J42" s="194"/>
      <c r="K42" s="194"/>
      <c r="L42" s="157"/>
      <c r="M42" s="157"/>
      <c r="N42" s="157"/>
      <c r="O42" s="157"/>
      <c r="P42" s="157"/>
      <c r="Q42" s="157"/>
      <c r="R42" s="157"/>
      <c r="S42" s="157"/>
      <c r="T42" s="157"/>
    </row>
    <row r="43" spans="1:20">
      <c r="A43" s="135" t="s">
        <v>380</v>
      </c>
      <c r="B43" s="95"/>
      <c r="C43" s="93"/>
      <c r="D43" s="93"/>
      <c r="E43" s="118">
        <f>SUM(E44:E45)</f>
        <v>0</v>
      </c>
      <c r="F43" s="105"/>
      <c r="I43" s="157"/>
      <c r="J43" s="194"/>
      <c r="K43" s="194"/>
      <c r="L43" s="157"/>
      <c r="M43" s="157"/>
      <c r="N43" s="157"/>
      <c r="O43" s="157"/>
      <c r="P43" s="157"/>
      <c r="Q43" s="157"/>
      <c r="R43" s="157"/>
      <c r="S43" s="157"/>
      <c r="T43" s="157"/>
    </row>
    <row r="44" spans="1:20">
      <c r="A44" s="104"/>
      <c r="B44" s="93" t="s">
        <v>436</v>
      </c>
      <c r="C44" s="93"/>
      <c r="D44" s="93"/>
      <c r="E44" s="106">
        <f>V13</f>
        <v>0</v>
      </c>
      <c r="F44" s="105"/>
      <c r="I44" s="157"/>
      <c r="J44" s="194"/>
      <c r="K44" s="194"/>
      <c r="L44" s="157"/>
      <c r="M44" s="157"/>
      <c r="N44" s="157"/>
      <c r="O44" s="157"/>
      <c r="P44" s="157"/>
      <c r="Q44" s="157"/>
      <c r="R44" s="157"/>
      <c r="S44" s="157"/>
      <c r="T44" s="157"/>
    </row>
    <row r="45" spans="1:20" ht="45">
      <c r="A45" s="136"/>
      <c r="B45" s="114" t="s">
        <v>437</v>
      </c>
      <c r="C45" s="114"/>
      <c r="D45" s="114"/>
      <c r="E45" s="137">
        <f>ROUND(IF(E35&lt;&gt;0,E35,-F35),0)</f>
        <v>0</v>
      </c>
      <c r="F45" s="116"/>
      <c r="G45" s="224" t="str">
        <f>IF(ABS(E45)&gt;0.05*F13,"The amount of contributions made during the measurement year on the Info tab differs from ORBIT's total by more than 5%.  Please ensure that the information entered on the Info tab is accurate or consider a prior period adjustment."," ")</f>
        <v xml:space="preserve"> </v>
      </c>
      <c r="H45" s="224"/>
      <c r="I45" s="224"/>
      <c r="J45" s="224"/>
      <c r="K45" s="194"/>
      <c r="L45" s="157"/>
      <c r="M45" s="157"/>
      <c r="N45" s="157"/>
      <c r="O45" s="157"/>
      <c r="P45" s="157"/>
      <c r="Q45" s="157"/>
      <c r="R45" s="157"/>
      <c r="S45" s="157"/>
      <c r="T45" s="157"/>
    </row>
    <row r="46" spans="1:20" s="157" customFormat="1">
      <c r="A46" s="130"/>
      <c r="B46" s="131"/>
      <c r="C46" s="131"/>
      <c r="D46" s="131"/>
      <c r="E46" s="132"/>
      <c r="F46" s="133"/>
      <c r="J46" s="194"/>
      <c r="K46" s="194"/>
    </row>
    <row r="47" spans="1:20" s="157" customFormat="1">
      <c r="A47" s="134" t="s">
        <v>438</v>
      </c>
      <c r="B47" s="101"/>
      <c r="C47" s="101"/>
      <c r="D47" s="101"/>
      <c r="E47" s="102"/>
      <c r="F47" s="103"/>
      <c r="J47" s="194"/>
      <c r="K47" s="194"/>
    </row>
    <row r="48" spans="1:20" ht="30">
      <c r="A48" s="104"/>
      <c r="B48" s="93"/>
      <c r="C48" s="93"/>
      <c r="D48" s="93"/>
      <c r="E48" s="97" t="s">
        <v>309</v>
      </c>
      <c r="F48" s="108" t="s">
        <v>310</v>
      </c>
      <c r="I48" s="157"/>
      <c r="J48" s="52"/>
      <c r="K48" s="157"/>
      <c r="L48" s="157"/>
      <c r="M48" s="157"/>
      <c r="N48" s="157"/>
      <c r="O48" s="157"/>
      <c r="P48" s="3"/>
      <c r="Q48" s="194"/>
      <c r="R48" s="194"/>
      <c r="S48" s="157"/>
      <c r="T48" s="157"/>
    </row>
    <row r="49" spans="1:20" ht="15" customHeight="1">
      <c r="A49" s="104"/>
      <c r="B49" s="93" t="s">
        <v>304</v>
      </c>
      <c r="C49" s="93"/>
      <c r="D49" s="93"/>
      <c r="E49" s="106">
        <f>J13</f>
        <v>0</v>
      </c>
      <c r="F49" s="109">
        <f>O13</f>
        <v>0</v>
      </c>
      <c r="H49" s="213" t="s">
        <v>353</v>
      </c>
      <c r="I49" s="214"/>
      <c r="J49" s="214"/>
      <c r="K49" s="215"/>
      <c r="M49" s="35"/>
      <c r="N49" s="157"/>
      <c r="O49" s="35"/>
      <c r="P49" s="35"/>
      <c r="Q49" s="35"/>
      <c r="R49" s="41"/>
      <c r="S49" s="157"/>
      <c r="T49" s="157"/>
    </row>
    <row r="50" spans="1:20">
      <c r="A50" s="104"/>
      <c r="B50" s="93" t="s">
        <v>305</v>
      </c>
      <c r="C50" s="93"/>
      <c r="D50" s="93"/>
      <c r="E50" s="106">
        <f>L13</f>
        <v>0</v>
      </c>
      <c r="F50" s="105">
        <f>Q13</f>
        <v>0</v>
      </c>
      <c r="H50" s="216"/>
      <c r="I50" s="217"/>
      <c r="J50" s="217"/>
      <c r="K50" s="218"/>
      <c r="M50" s="157"/>
      <c r="N50" s="157"/>
      <c r="O50" s="157"/>
      <c r="P50" s="157"/>
      <c r="Q50" s="35"/>
      <c r="R50" s="41"/>
      <c r="S50" s="157"/>
      <c r="T50" s="157"/>
    </row>
    <row r="51" spans="1:20" ht="30">
      <c r="A51" s="104"/>
      <c r="B51" s="93" t="s">
        <v>306</v>
      </c>
      <c r="C51" s="93"/>
      <c r="D51" s="93"/>
      <c r="E51" s="106">
        <f>IF(K13&gt;P13,K13-P13,0)</f>
        <v>0</v>
      </c>
      <c r="F51" s="109">
        <f>IF(P13&gt;K13,P13-K13,0)</f>
        <v>0</v>
      </c>
      <c r="H51" s="216"/>
      <c r="I51" s="217"/>
      <c r="J51" s="217"/>
      <c r="K51" s="218"/>
      <c r="M51" s="35"/>
      <c r="N51" s="157"/>
      <c r="O51" s="35"/>
      <c r="P51" s="35"/>
      <c r="Q51" s="35"/>
      <c r="R51" s="41"/>
      <c r="S51" s="157"/>
      <c r="T51" s="157"/>
    </row>
    <row r="52" spans="1:20" ht="30">
      <c r="A52" s="104"/>
      <c r="B52" s="93" t="s">
        <v>307</v>
      </c>
      <c r="C52" s="93"/>
      <c r="D52" s="93"/>
      <c r="E52" s="106">
        <f>M13</f>
        <v>0</v>
      </c>
      <c r="F52" s="109">
        <f>R13</f>
        <v>0</v>
      </c>
      <c r="H52" s="219"/>
      <c r="I52" s="220"/>
      <c r="J52" s="220"/>
      <c r="K52" s="221"/>
      <c r="M52" s="35"/>
      <c r="N52" s="157"/>
      <c r="O52" s="35"/>
      <c r="P52" s="35"/>
      <c r="Q52" s="35"/>
      <c r="R52" s="41"/>
      <c r="S52" s="157"/>
      <c r="T52" s="157"/>
    </row>
    <row r="53" spans="1:20">
      <c r="A53" s="110"/>
      <c r="B53" s="93" t="s">
        <v>358</v>
      </c>
      <c r="C53" s="93"/>
      <c r="D53" s="93"/>
      <c r="E53" s="106">
        <f>Info!C24</f>
        <v>0</v>
      </c>
      <c r="F53" s="111"/>
      <c r="I53" s="157"/>
      <c r="J53" s="157"/>
      <c r="K53" s="157"/>
      <c r="L53" s="157"/>
      <c r="M53" s="157"/>
      <c r="N53" s="157"/>
      <c r="O53" s="157"/>
      <c r="P53" s="157"/>
      <c r="Q53" s="35"/>
      <c r="R53" s="41"/>
      <c r="S53" s="157"/>
      <c r="T53" s="157"/>
    </row>
    <row r="54" spans="1:20" ht="15.75" thickBot="1">
      <c r="A54" s="110"/>
      <c r="B54" s="94" t="s">
        <v>308</v>
      </c>
      <c r="C54" s="94"/>
      <c r="D54" s="94"/>
      <c r="E54" s="98">
        <f>SUM(E49:E53)</f>
        <v>0</v>
      </c>
      <c r="F54" s="112">
        <f>SUM(F49:F53)</f>
        <v>0</v>
      </c>
      <c r="G54" s="119"/>
      <c r="I54" s="157"/>
      <c r="J54" s="35"/>
      <c r="K54" s="35"/>
      <c r="L54" s="35"/>
      <c r="M54" s="35"/>
      <c r="N54" s="157"/>
      <c r="O54" s="35"/>
      <c r="P54" s="35"/>
      <c r="Q54" s="35"/>
      <c r="R54" s="41"/>
      <c r="S54" s="157"/>
      <c r="T54" s="157"/>
    </row>
    <row r="55" spans="1:20" ht="15.75" thickTop="1">
      <c r="A55" s="110"/>
      <c r="B55" s="93"/>
      <c r="C55" s="93"/>
      <c r="D55" s="93"/>
      <c r="E55" s="107"/>
      <c r="F55" s="105"/>
      <c r="G55" s="119"/>
      <c r="I55" s="157"/>
      <c r="J55" s="157"/>
      <c r="K55" s="157"/>
      <c r="L55" s="157"/>
      <c r="M55" s="157"/>
      <c r="N55" s="157"/>
      <c r="O55" s="157"/>
      <c r="P55" s="157"/>
      <c r="Q55" s="157"/>
      <c r="R55" s="157"/>
      <c r="S55" s="157"/>
      <c r="T55" s="157"/>
    </row>
    <row r="56" spans="1:20" ht="60">
      <c r="A56" s="113"/>
      <c r="B56" s="114" t="s">
        <v>342</v>
      </c>
      <c r="C56" s="114"/>
      <c r="D56" s="114"/>
      <c r="E56" s="115"/>
      <c r="F56" s="116"/>
      <c r="I56" s="157"/>
      <c r="J56" s="157"/>
      <c r="K56" s="157"/>
      <c r="L56" s="157"/>
      <c r="M56" s="157"/>
      <c r="N56" s="157"/>
      <c r="O56" s="157"/>
      <c r="P56" s="157"/>
      <c r="Q56" s="157"/>
      <c r="R56" s="157"/>
      <c r="S56" s="157"/>
      <c r="T56" s="157"/>
    </row>
    <row r="57" spans="1:20" s="157" customFormat="1"/>
    <row r="58" spans="1:20">
      <c r="A58" s="165"/>
      <c r="B58" s="166" t="s">
        <v>311</v>
      </c>
      <c r="C58" s="166"/>
      <c r="D58" s="166"/>
      <c r="E58" s="166"/>
      <c r="F58" s="167"/>
    </row>
    <row r="59" spans="1:20">
      <c r="A59" s="141"/>
      <c r="B59" s="99"/>
      <c r="C59" s="99"/>
      <c r="D59" s="99"/>
      <c r="E59" s="99"/>
      <c r="F59" s="168"/>
    </row>
    <row r="60" spans="1:20">
      <c r="A60" s="141"/>
      <c r="B60" s="169" t="s">
        <v>312</v>
      </c>
      <c r="C60" s="169"/>
      <c r="D60" s="169"/>
      <c r="E60" s="99"/>
      <c r="F60" s="168"/>
    </row>
    <row r="61" spans="1:20">
      <c r="A61" s="141"/>
      <c r="B61" s="170">
        <v>2019</v>
      </c>
      <c r="C61" s="170"/>
      <c r="D61" s="170"/>
      <c r="E61" s="171">
        <f>VLOOKUP($A$13,'Deferred Amortization'!$A:$I,5,FALSE)</f>
        <v>0</v>
      </c>
      <c r="F61" s="168"/>
    </row>
    <row r="62" spans="1:20">
      <c r="A62" s="141"/>
      <c r="B62" s="170">
        <f>B61+1</f>
        <v>2020</v>
      </c>
      <c r="C62" s="170"/>
      <c r="D62" s="170"/>
      <c r="E62" s="138">
        <f>VLOOKUP($A$13,'Deferred Amortization'!$A:$I,6,FALSE)</f>
        <v>0</v>
      </c>
      <c r="F62" s="168"/>
      <c r="G62" s="119"/>
    </row>
    <row r="63" spans="1:20">
      <c r="A63" s="141"/>
      <c r="B63" s="170">
        <f>B62+1</f>
        <v>2021</v>
      </c>
      <c r="C63" s="170"/>
      <c r="D63" s="170"/>
      <c r="E63" s="138">
        <f>VLOOKUP($A$13,'Deferred Amortization'!$A:$I,7,FALSE)</f>
        <v>0</v>
      </c>
      <c r="F63" s="168"/>
    </row>
    <row r="64" spans="1:20" ht="12" customHeight="1">
      <c r="A64" s="141"/>
      <c r="B64" s="170">
        <f>B63+1</f>
        <v>2022</v>
      </c>
      <c r="C64" s="170"/>
      <c r="D64" s="170"/>
      <c r="E64" s="138">
        <f>VLOOKUP($A$13,'Deferred Amortization'!$A:$I,8,FALSE)</f>
        <v>0</v>
      </c>
      <c r="F64" s="168"/>
    </row>
    <row r="65" spans="1:10" ht="12" customHeight="1">
      <c r="A65" s="141"/>
      <c r="B65" s="170">
        <f>B64+1</f>
        <v>2023</v>
      </c>
      <c r="C65" s="170"/>
      <c r="D65" s="170"/>
      <c r="E65" s="138">
        <f>VLOOKUP($A$13,'Deferred Amortization'!$A:$I,9,FALSE)</f>
        <v>0</v>
      </c>
      <c r="F65" s="168"/>
    </row>
    <row r="66" spans="1:10">
      <c r="A66" s="141"/>
      <c r="B66" s="99" t="s">
        <v>313</v>
      </c>
      <c r="C66" s="99"/>
      <c r="D66" s="99"/>
      <c r="E66" s="138">
        <v>0</v>
      </c>
      <c r="F66" s="168"/>
    </row>
    <row r="67" spans="1:10" ht="15.75" thickBot="1">
      <c r="A67" s="141"/>
      <c r="B67" s="99"/>
      <c r="C67" s="99"/>
      <c r="D67" s="99"/>
      <c r="E67" s="172">
        <f>SUM(E61:E66)</f>
        <v>0</v>
      </c>
      <c r="F67" s="168"/>
      <c r="J67" s="157"/>
    </row>
    <row r="68" spans="1:10" ht="15.75" thickTop="1">
      <c r="A68" s="142"/>
      <c r="B68" s="100"/>
      <c r="C68" s="100"/>
      <c r="D68" s="100"/>
      <c r="E68" s="100"/>
      <c r="F68" s="173"/>
    </row>
    <row r="69" spans="1:10">
      <c r="A69" s="157"/>
      <c r="B69" s="157"/>
      <c r="C69" s="157"/>
      <c r="D69" s="157"/>
      <c r="E69" s="157"/>
      <c r="F69" s="157"/>
      <c r="G69" s="157"/>
    </row>
    <row r="70" spans="1:10" ht="30">
      <c r="A70" s="174" t="s">
        <v>314</v>
      </c>
      <c r="B70" s="175"/>
      <c r="C70" s="175"/>
      <c r="D70" s="175"/>
      <c r="E70" s="176" t="s">
        <v>432</v>
      </c>
      <c r="F70" s="176" t="s">
        <v>433</v>
      </c>
      <c r="G70" s="177" t="s">
        <v>434</v>
      </c>
    </row>
    <row r="71" spans="1:10">
      <c r="A71" s="178"/>
      <c r="B71" s="179" t="s">
        <v>355</v>
      </c>
      <c r="C71" s="169"/>
      <c r="D71" s="169"/>
      <c r="E71" s="139">
        <v>16332364000</v>
      </c>
      <c r="F71" s="180">
        <f>H15</f>
        <v>7934441000.000001</v>
      </c>
      <c r="G71" s="140">
        <v>898052000</v>
      </c>
    </row>
    <row r="72" spans="1:10">
      <c r="A72" s="178"/>
      <c r="B72" s="169"/>
      <c r="C72" s="169"/>
      <c r="D72" s="169"/>
      <c r="E72" s="181"/>
      <c r="F72" s="181"/>
      <c r="G72" s="182"/>
    </row>
    <row r="73" spans="1:10">
      <c r="A73" s="141"/>
      <c r="B73" s="169" t="s">
        <v>356</v>
      </c>
      <c r="C73" s="169"/>
      <c r="D73" s="169"/>
      <c r="E73" s="183">
        <f>C13*E71</f>
        <v>0</v>
      </c>
      <c r="F73" s="183">
        <f>H13</f>
        <v>0</v>
      </c>
      <c r="G73" s="184">
        <f>C13*G71</f>
        <v>0</v>
      </c>
    </row>
    <row r="74" spans="1:10">
      <c r="A74" s="142"/>
      <c r="B74" s="100"/>
      <c r="C74" s="100"/>
      <c r="D74" s="100"/>
      <c r="E74" s="100"/>
      <c r="F74" s="100"/>
      <c r="G74" s="173"/>
    </row>
    <row r="77" spans="1:10">
      <c r="A77" s="222" t="s">
        <v>319</v>
      </c>
      <c r="B77" s="223"/>
      <c r="C77" s="195"/>
      <c r="D77" s="195"/>
      <c r="E77" s="195"/>
      <c r="F77" s="24"/>
      <c r="G77" s="24"/>
      <c r="H77" s="25"/>
      <c r="I77" s="25"/>
      <c r="J77" s="26"/>
    </row>
    <row r="78" spans="1:10" ht="57.75" customHeight="1">
      <c r="A78" s="27" t="s">
        <v>320</v>
      </c>
      <c r="B78" s="210" t="s">
        <v>321</v>
      </c>
      <c r="C78" s="210"/>
      <c r="D78" s="210"/>
      <c r="E78" s="210"/>
      <c r="F78" s="211"/>
      <c r="G78" s="211"/>
      <c r="H78" s="211"/>
      <c r="I78" s="211"/>
      <c r="J78" s="211"/>
    </row>
    <row r="79" spans="1:10">
      <c r="A79" s="28"/>
      <c r="B79" s="29"/>
      <c r="C79" s="29"/>
      <c r="D79" s="29"/>
      <c r="E79" s="29"/>
      <c r="F79" s="30"/>
      <c r="G79" s="30"/>
      <c r="H79" s="30"/>
      <c r="I79" s="30"/>
      <c r="J79" s="30"/>
    </row>
    <row r="80" spans="1:10" ht="58.5" customHeight="1">
      <c r="A80" s="27" t="s">
        <v>322</v>
      </c>
      <c r="B80" s="210" t="s">
        <v>323</v>
      </c>
      <c r="C80" s="210"/>
      <c r="D80" s="210"/>
      <c r="E80" s="210"/>
      <c r="F80" s="210"/>
      <c r="G80" s="210"/>
      <c r="H80" s="210"/>
      <c r="I80" s="210"/>
      <c r="J80" s="210"/>
    </row>
    <row r="81" spans="1:10">
      <c r="A81" s="28"/>
      <c r="B81" s="29"/>
      <c r="C81" s="29"/>
      <c r="D81" s="29"/>
      <c r="E81" s="29"/>
      <c r="F81" s="30"/>
      <c r="G81" s="30"/>
      <c r="H81" s="30"/>
      <c r="I81" s="30"/>
      <c r="J81" s="30"/>
    </row>
    <row r="82" spans="1:10" ht="28.5" customHeight="1">
      <c r="A82" s="27" t="s">
        <v>324</v>
      </c>
      <c r="B82" s="208" t="s">
        <v>325</v>
      </c>
      <c r="C82" s="208"/>
      <c r="D82" s="208"/>
      <c r="E82" s="208"/>
      <c r="F82" s="209"/>
      <c r="G82" s="209"/>
      <c r="H82" s="209"/>
      <c r="I82" s="209"/>
      <c r="J82" s="209"/>
    </row>
    <row r="83" spans="1:10">
      <c r="A83" s="28"/>
      <c r="B83" s="29"/>
      <c r="C83" s="29"/>
      <c r="D83" s="29"/>
      <c r="E83" s="29"/>
      <c r="F83" s="30"/>
      <c r="G83" s="30"/>
      <c r="H83" s="30"/>
      <c r="I83" s="30"/>
      <c r="J83" s="30"/>
    </row>
    <row r="84" spans="1:10" ht="51.75" customHeight="1">
      <c r="A84" s="27" t="s">
        <v>326</v>
      </c>
      <c r="B84" s="210" t="s">
        <v>327</v>
      </c>
      <c r="C84" s="210"/>
      <c r="D84" s="210"/>
      <c r="E84" s="210"/>
      <c r="F84" s="209"/>
      <c r="G84" s="209"/>
      <c r="H84" s="209"/>
      <c r="I84" s="209"/>
      <c r="J84" s="209"/>
    </row>
    <row r="85" spans="1:10">
      <c r="A85" s="28"/>
      <c r="B85" s="196"/>
      <c r="C85" s="196"/>
      <c r="D85" s="196"/>
      <c r="E85" s="196"/>
      <c r="F85" s="196"/>
      <c r="G85" s="196"/>
      <c r="H85" s="196"/>
      <c r="I85" s="196"/>
      <c r="J85" s="196"/>
    </row>
    <row r="86" spans="1:10">
      <c r="A86" s="27" t="s">
        <v>328</v>
      </c>
      <c r="B86" s="208" t="s">
        <v>329</v>
      </c>
      <c r="C86" s="208"/>
      <c r="D86" s="208"/>
      <c r="E86" s="208"/>
      <c r="F86" s="209"/>
      <c r="G86" s="209"/>
      <c r="H86" s="209"/>
      <c r="I86" s="209"/>
      <c r="J86" s="209"/>
    </row>
    <row r="87" spans="1:10">
      <c r="A87" s="28"/>
      <c r="B87" s="30"/>
      <c r="C87" s="30"/>
      <c r="D87" s="30"/>
      <c r="E87" s="30"/>
      <c r="F87" s="196"/>
      <c r="G87" s="196"/>
      <c r="H87" s="196"/>
      <c r="I87" s="196"/>
      <c r="J87" s="196"/>
    </row>
    <row r="88" spans="1:10" ht="47.25" customHeight="1">
      <c r="A88" s="27" t="s">
        <v>330</v>
      </c>
      <c r="B88" s="210" t="s">
        <v>331</v>
      </c>
      <c r="C88" s="210"/>
      <c r="D88" s="210"/>
      <c r="E88" s="210"/>
      <c r="F88" s="210"/>
      <c r="G88" s="210"/>
      <c r="H88" s="210"/>
      <c r="I88" s="210"/>
      <c r="J88" s="210"/>
    </row>
    <row r="89" spans="1:10">
      <c r="A89" s="28"/>
      <c r="B89" s="196"/>
      <c r="C89" s="196"/>
      <c r="D89" s="196"/>
      <c r="E89" s="196"/>
      <c r="F89" s="196"/>
      <c r="G89" s="196"/>
      <c r="H89" s="196"/>
      <c r="I89" s="196"/>
      <c r="J89" s="196"/>
    </row>
    <row r="90" spans="1:10" ht="71.25" customHeight="1">
      <c r="A90" s="31" t="s">
        <v>332</v>
      </c>
      <c r="B90" s="210" t="s">
        <v>333</v>
      </c>
      <c r="C90" s="210"/>
      <c r="D90" s="210"/>
      <c r="E90" s="210"/>
      <c r="F90" s="211"/>
      <c r="G90" s="211"/>
      <c r="H90" s="211"/>
      <c r="I90" s="211"/>
      <c r="J90" s="211"/>
    </row>
    <row r="91" spans="1:10" ht="12" customHeight="1">
      <c r="A91" s="28"/>
      <c r="B91" s="196"/>
      <c r="C91" s="196"/>
      <c r="D91" s="196"/>
      <c r="E91" s="196"/>
      <c r="F91" s="196"/>
      <c r="G91" s="196"/>
      <c r="H91" s="196"/>
      <c r="I91" s="196"/>
      <c r="J91" s="196"/>
    </row>
    <row r="92" spans="1:10" ht="85.5" customHeight="1">
      <c r="A92" s="27" t="s">
        <v>334</v>
      </c>
      <c r="B92" s="210" t="s">
        <v>335</v>
      </c>
      <c r="C92" s="210"/>
      <c r="D92" s="210"/>
      <c r="E92" s="210"/>
      <c r="F92" s="209"/>
      <c r="G92" s="209"/>
      <c r="H92" s="209"/>
      <c r="I92" s="209"/>
      <c r="J92" s="209"/>
    </row>
    <row r="93" spans="1:10" ht="12" customHeight="1">
      <c r="A93" s="28"/>
      <c r="B93" s="196"/>
      <c r="C93" s="196"/>
      <c r="D93" s="196"/>
      <c r="E93" s="196"/>
      <c r="F93" s="196"/>
      <c r="G93" s="196"/>
      <c r="H93" s="196"/>
      <c r="I93" s="196"/>
      <c r="J93" s="196"/>
    </row>
    <row r="94" spans="1:10" ht="12" customHeight="1">
      <c r="A94" s="32" t="s">
        <v>336</v>
      </c>
      <c r="B94" s="208" t="s">
        <v>337</v>
      </c>
      <c r="C94" s="208"/>
      <c r="D94" s="208"/>
      <c r="E94" s="208"/>
      <c r="F94" s="209"/>
      <c r="G94" s="209"/>
      <c r="H94" s="209"/>
      <c r="I94" s="209"/>
      <c r="J94" s="209"/>
    </row>
    <row r="95" spans="1:10">
      <c r="A95" s="28"/>
      <c r="B95" s="196"/>
      <c r="C95" s="196"/>
      <c r="D95" s="196"/>
      <c r="E95" s="196"/>
      <c r="F95" s="196"/>
      <c r="G95" s="196"/>
      <c r="H95" s="196"/>
      <c r="I95" s="196"/>
      <c r="J95" s="196"/>
    </row>
    <row r="96" spans="1:10" ht="27.75" customHeight="1">
      <c r="A96" s="32" t="s">
        <v>338</v>
      </c>
      <c r="B96" s="208" t="s">
        <v>339</v>
      </c>
      <c r="C96" s="208"/>
      <c r="D96" s="208"/>
      <c r="E96" s="208"/>
      <c r="F96" s="209"/>
      <c r="G96" s="209"/>
      <c r="H96" s="209"/>
      <c r="I96" s="209"/>
      <c r="J96" s="209"/>
    </row>
    <row r="97" spans="1:10" ht="12" customHeight="1">
      <c r="A97" s="32"/>
      <c r="B97" s="192"/>
      <c r="C97" s="192"/>
      <c r="D97" s="192"/>
      <c r="E97" s="192"/>
      <c r="F97" s="193"/>
      <c r="G97" s="193"/>
      <c r="H97" s="193"/>
      <c r="I97" s="193"/>
      <c r="J97" s="193"/>
    </row>
    <row r="98" spans="1:10" ht="45" customHeight="1">
      <c r="A98" s="32" t="s">
        <v>340</v>
      </c>
      <c r="B98" s="208" t="s">
        <v>341</v>
      </c>
      <c r="C98" s="208"/>
      <c r="D98" s="208"/>
      <c r="E98" s="208"/>
      <c r="F98" s="209"/>
      <c r="G98" s="209"/>
      <c r="H98" s="209"/>
      <c r="I98" s="209"/>
      <c r="J98" s="209"/>
    </row>
  </sheetData>
  <mergeCells count="15">
    <mergeCell ref="B94:J94"/>
    <mergeCell ref="B96:J96"/>
    <mergeCell ref="B98:J98"/>
    <mergeCell ref="B82:J82"/>
    <mergeCell ref="B84:J84"/>
    <mergeCell ref="B86:J86"/>
    <mergeCell ref="B88:J88"/>
    <mergeCell ref="B90:J90"/>
    <mergeCell ref="B92:J92"/>
    <mergeCell ref="J41:K41"/>
    <mergeCell ref="G45:J45"/>
    <mergeCell ref="H49:K52"/>
    <mergeCell ref="A77:B77"/>
    <mergeCell ref="B78:J78"/>
    <mergeCell ref="B80:J80"/>
  </mergeCells>
  <conditionalFormatting sqref="A23:F38">
    <cfRule type="expression" dxfId="4" priority="5">
      <formula>MOD(ROW(),2)=0</formula>
    </cfRule>
  </conditionalFormatting>
  <conditionalFormatting sqref="A41:F45">
    <cfRule type="expression" dxfId="3" priority="4">
      <formula>MOD(ROW(),2)=0</formula>
    </cfRule>
  </conditionalFormatting>
  <conditionalFormatting sqref="A47:F56">
    <cfRule type="expression" dxfId="2" priority="3">
      <formula>MOD(ROW(),2)=0</formula>
    </cfRule>
  </conditionalFormatting>
  <conditionalFormatting sqref="A58:F68">
    <cfRule type="expression" dxfId="1" priority="2">
      <formula>MOD(ROW(),2)=0</formula>
    </cfRule>
  </conditionalFormatting>
  <conditionalFormatting sqref="A70:G74">
    <cfRule type="expression" dxfId="0" priority="1">
      <formula>MOD(ROW(),2)=0</formula>
    </cfRule>
  </conditionalFormatting>
  <pageMargins left="0.7" right="0.7" top="0.75" bottom="0.75" header="0.3" footer="0.3"/>
  <pageSetup scale="28" fitToHeight="8" orientation="landscape" horizontalDpi="1200"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610"/>
  <sheetViews>
    <sheetView topLeftCell="E1" zoomScaleNormal="100" workbookViewId="0">
      <selection activeCell="I1" sqref="I1:L1048576"/>
    </sheetView>
  </sheetViews>
  <sheetFormatPr defaultRowHeight="15"/>
  <cols>
    <col min="1" max="1" width="15.28515625" style="75" customWidth="1"/>
    <col min="2" max="2" width="69.7109375" style="75" customWidth="1"/>
    <col min="3" max="4" width="13.85546875" style="75" customWidth="1"/>
    <col min="5" max="5" width="18.28515625" style="75" customWidth="1"/>
    <col min="6" max="6" width="3.85546875" style="75" customWidth="1"/>
    <col min="7" max="7" width="18.28515625" style="75" customWidth="1"/>
    <col min="8" max="8" width="20" style="75" customWidth="1"/>
    <col min="9" max="9" width="15.5703125" style="75" hidden="1" customWidth="1"/>
    <col min="10" max="10" width="19.42578125" style="75" hidden="1" customWidth="1"/>
    <col min="11" max="11" width="3.85546875" style="75" hidden="1" customWidth="1"/>
    <col min="12" max="12" width="18.28515625" style="75" hidden="1" customWidth="1"/>
    <col min="13" max="13" width="20" style="75" customWidth="1"/>
    <col min="14" max="14" width="14.42578125" style="75" customWidth="1"/>
    <col min="15" max="15" width="19.42578125" style="75" customWidth="1"/>
    <col min="16" max="16" width="3.85546875" style="75" customWidth="1"/>
    <col min="17" max="17" width="15" style="75" customWidth="1"/>
    <col min="18" max="18" width="22.42578125" style="75" customWidth="1"/>
    <col min="19" max="19" width="14.85546875" style="75" bestFit="1" customWidth="1"/>
    <col min="20" max="16384" width="9.140625" style="75"/>
  </cols>
  <sheetData>
    <row r="1" spans="1:19" s="162" customFormat="1">
      <c r="A1" s="162" t="s">
        <v>435</v>
      </c>
    </row>
    <row r="2" spans="1:19">
      <c r="A2" s="75" t="s">
        <v>440</v>
      </c>
      <c r="G2" s="76" t="s">
        <v>293</v>
      </c>
      <c r="H2" s="76"/>
      <c r="I2" s="76"/>
      <c r="J2" s="76"/>
      <c r="L2" s="76" t="s">
        <v>294</v>
      </c>
      <c r="M2" s="76"/>
      <c r="N2" s="76"/>
      <c r="O2" s="76"/>
      <c r="Q2" s="76" t="s">
        <v>295</v>
      </c>
      <c r="R2" s="76"/>
      <c r="S2" s="76"/>
    </row>
    <row r="3" spans="1:19" ht="120">
      <c r="A3" s="77" t="s">
        <v>281</v>
      </c>
      <c r="B3" s="77" t="s">
        <v>282</v>
      </c>
      <c r="C3" s="77" t="s">
        <v>343</v>
      </c>
      <c r="D3" s="77" t="s">
        <v>344</v>
      </c>
      <c r="E3" s="77" t="s">
        <v>360</v>
      </c>
      <c r="F3" s="77"/>
      <c r="G3" s="77" t="s">
        <v>296</v>
      </c>
      <c r="H3" s="77" t="s">
        <v>297</v>
      </c>
      <c r="I3" s="77" t="s">
        <v>298</v>
      </c>
      <c r="J3" s="77" t="s">
        <v>299</v>
      </c>
      <c r="K3" s="77"/>
      <c r="L3" s="77" t="s">
        <v>296</v>
      </c>
      <c r="M3" s="77" t="s">
        <v>297</v>
      </c>
      <c r="N3" s="77" t="s">
        <v>298</v>
      </c>
      <c r="O3" s="77" t="s">
        <v>299</v>
      </c>
      <c r="P3" s="77"/>
      <c r="Q3" s="77" t="s">
        <v>300</v>
      </c>
      <c r="R3" s="77" t="s">
        <v>301</v>
      </c>
      <c r="S3" s="77" t="s">
        <v>302</v>
      </c>
    </row>
    <row r="4" spans="1:19" s="162" customFormat="1">
      <c r="A4" s="189" t="s">
        <v>445</v>
      </c>
      <c r="B4" s="159" t="s">
        <v>444</v>
      </c>
      <c r="C4" s="39">
        <v>0</v>
      </c>
      <c r="D4" s="39">
        <v>0</v>
      </c>
      <c r="E4" s="39">
        <v>0</v>
      </c>
      <c r="F4" s="77"/>
      <c r="G4" s="39">
        <v>0</v>
      </c>
      <c r="H4" s="39">
        <v>0</v>
      </c>
      <c r="I4" s="39">
        <v>0</v>
      </c>
      <c r="J4" s="39">
        <v>0</v>
      </c>
      <c r="K4" s="77"/>
      <c r="L4" s="39">
        <v>0</v>
      </c>
      <c r="M4" s="39">
        <v>0</v>
      </c>
      <c r="N4" s="39">
        <v>0</v>
      </c>
      <c r="O4" s="39">
        <v>0</v>
      </c>
      <c r="P4" s="77"/>
      <c r="Q4" s="39">
        <v>0</v>
      </c>
      <c r="R4" s="39">
        <v>0</v>
      </c>
      <c r="S4" s="39">
        <v>0</v>
      </c>
    </row>
    <row r="5" spans="1:19">
      <c r="A5" s="158">
        <v>10200</v>
      </c>
      <c r="B5" s="37" t="s">
        <v>0</v>
      </c>
      <c r="C5" s="42">
        <v>1.0897999999999999E-3</v>
      </c>
      <c r="D5" s="42">
        <v>1.1054000000000001E-3</v>
      </c>
      <c r="E5" s="38">
        <v>8646953.8017999995</v>
      </c>
      <c r="F5" s="38"/>
      <c r="G5" s="39">
        <v>187449.95919999998</v>
      </c>
      <c r="H5" s="39">
        <v>4122797.3145999997</v>
      </c>
      <c r="I5" s="39">
        <v>1366088.2755999998</v>
      </c>
      <c r="J5" s="38">
        <v>38738.274949956765</v>
      </c>
      <c r="K5" s="38"/>
      <c r="L5" s="39">
        <v>282887.01459999999</v>
      </c>
      <c r="M5" s="39">
        <v>2952571.1643999997</v>
      </c>
      <c r="N5" s="39">
        <v>0</v>
      </c>
      <c r="O5" s="38">
        <v>235752.08617464642</v>
      </c>
      <c r="P5" s="38"/>
      <c r="Q5" s="39">
        <v>2330267.0296</v>
      </c>
      <c r="R5" s="40">
        <v>-41056.979750448474</v>
      </c>
      <c r="S5" s="40">
        <v>2289210.0498495516</v>
      </c>
    </row>
    <row r="6" spans="1:19">
      <c r="A6" s="36">
        <v>10400</v>
      </c>
      <c r="B6" s="37" t="s">
        <v>1</v>
      </c>
      <c r="C6" s="42">
        <v>3.2104999999999998E-3</v>
      </c>
      <c r="D6" s="42">
        <v>3.2499999999999999E-3</v>
      </c>
      <c r="E6" s="38">
        <v>25473522.830499999</v>
      </c>
      <c r="F6" s="38"/>
      <c r="G6" s="39">
        <v>552218.84199999995</v>
      </c>
      <c r="H6" s="39">
        <v>12145568.7085</v>
      </c>
      <c r="I6" s="39">
        <v>4024432.3809999996</v>
      </c>
      <c r="J6" s="38">
        <v>337544.37789838482</v>
      </c>
      <c r="K6" s="38"/>
      <c r="L6" s="39">
        <v>833371.95849999995</v>
      </c>
      <c r="M6" s="39">
        <v>8698137.0189999994</v>
      </c>
      <c r="N6" s="39">
        <v>0</v>
      </c>
      <c r="O6" s="38">
        <v>2792700.2489493391</v>
      </c>
      <c r="P6" s="38"/>
      <c r="Q6" s="39">
        <v>6864858.0459999992</v>
      </c>
      <c r="R6" s="40">
        <v>-1606643.3128903236</v>
      </c>
      <c r="S6" s="40">
        <v>5258214.7331096753</v>
      </c>
    </row>
    <row r="7" spans="1:19">
      <c r="A7" s="36">
        <v>10500</v>
      </c>
      <c r="B7" s="37" t="s">
        <v>2</v>
      </c>
      <c r="C7" s="42">
        <v>7.7539999999999998E-4</v>
      </c>
      <c r="D7" s="42">
        <v>7.2939999999999995E-4</v>
      </c>
      <c r="E7" s="38">
        <v>6152365.5514000002</v>
      </c>
      <c r="F7" s="38"/>
      <c r="G7" s="39">
        <v>133371.90159999998</v>
      </c>
      <c r="H7" s="39">
        <v>2933397.9057999998</v>
      </c>
      <c r="I7" s="39">
        <v>971980.95880000002</v>
      </c>
      <c r="J7" s="38">
        <v>164307.97113248019</v>
      </c>
      <c r="K7" s="38"/>
      <c r="L7" s="39">
        <v>201276.00579999998</v>
      </c>
      <c r="M7" s="39">
        <v>2100774.1612</v>
      </c>
      <c r="N7" s="39">
        <v>0</v>
      </c>
      <c r="O7" s="38">
        <v>25122.098058482457</v>
      </c>
      <c r="P7" s="38"/>
      <c r="Q7" s="39">
        <v>1658000.6007999999</v>
      </c>
      <c r="R7" s="40">
        <v>26149.640074608942</v>
      </c>
      <c r="S7" s="40">
        <v>1684150.2408746087</v>
      </c>
    </row>
    <row r="8" spans="1:19">
      <c r="A8" s="36">
        <v>10700</v>
      </c>
      <c r="B8" s="37" t="s">
        <v>3</v>
      </c>
      <c r="C8" s="42">
        <v>4.6511E-3</v>
      </c>
      <c r="D8" s="42">
        <v>4.5304999999999998E-3</v>
      </c>
      <c r="E8" s="38">
        <v>36903878.535099998</v>
      </c>
      <c r="F8" s="38"/>
      <c r="G8" s="39">
        <v>800007.80440000002</v>
      </c>
      <c r="H8" s="39">
        <v>17595469.434700001</v>
      </c>
      <c r="I8" s="39">
        <v>5830256.1742000002</v>
      </c>
      <c r="J8" s="38">
        <v>7546095.268754214</v>
      </c>
      <c r="K8" s="38"/>
      <c r="L8" s="39">
        <v>1207318.5847</v>
      </c>
      <c r="M8" s="39">
        <v>12601122.9058</v>
      </c>
      <c r="N8" s="39">
        <v>0</v>
      </c>
      <c r="O8" s="38">
        <v>0</v>
      </c>
      <c r="P8" s="38"/>
      <c r="Q8" s="39">
        <v>9945223.8772</v>
      </c>
      <c r="R8" s="40">
        <v>3008853.8938627066</v>
      </c>
      <c r="S8" s="40">
        <v>12954077.771062706</v>
      </c>
    </row>
    <row r="9" spans="1:19">
      <c r="A9" s="36">
        <v>10800</v>
      </c>
      <c r="B9" s="37" t="s">
        <v>4</v>
      </c>
      <c r="C9" s="42">
        <v>1.98189E-2</v>
      </c>
      <c r="D9" s="42">
        <v>1.9146300000000002E-2</v>
      </c>
      <c r="E9" s="38">
        <v>157251892.7349</v>
      </c>
      <c r="F9" s="38"/>
      <c r="G9" s="39">
        <v>3408930.0756000001</v>
      </c>
      <c r="H9" s="39">
        <v>74976424.7553</v>
      </c>
      <c r="I9" s="39">
        <v>24843427.165800001</v>
      </c>
      <c r="J9" s="38">
        <v>4483343.6829328844</v>
      </c>
      <c r="K9" s="38"/>
      <c r="L9" s="39">
        <v>5144530.6052999999</v>
      </c>
      <c r="M9" s="39">
        <v>53694909.754200004</v>
      </c>
      <c r="N9" s="39">
        <v>0</v>
      </c>
      <c r="O9" s="38">
        <v>244967.46391497264</v>
      </c>
      <c r="P9" s="38"/>
      <c r="Q9" s="39">
        <v>42377802.562799998</v>
      </c>
      <c r="R9" s="40">
        <v>1405801.566430781</v>
      </c>
      <c r="S9" s="40">
        <v>43783604.129230782</v>
      </c>
    </row>
    <row r="10" spans="1:19">
      <c r="A10" s="36">
        <v>10850</v>
      </c>
      <c r="B10" s="37" t="s">
        <v>5</v>
      </c>
      <c r="C10" s="42">
        <v>1.507E-4</v>
      </c>
      <c r="D10" s="42">
        <v>1.383E-4</v>
      </c>
      <c r="E10" s="38">
        <v>1195720.2587000001</v>
      </c>
      <c r="F10" s="38"/>
      <c r="G10" s="39">
        <v>25921.002800000002</v>
      </c>
      <c r="H10" s="39">
        <v>570109.70389999996</v>
      </c>
      <c r="I10" s="39">
        <v>188905.7654</v>
      </c>
      <c r="J10" s="38">
        <v>278461.0715279571</v>
      </c>
      <c r="K10" s="38"/>
      <c r="L10" s="39">
        <v>39118.253900000003</v>
      </c>
      <c r="M10" s="39">
        <v>408288.19459999999</v>
      </c>
      <c r="N10" s="39">
        <v>0</v>
      </c>
      <c r="O10" s="38">
        <v>0</v>
      </c>
      <c r="P10" s="38"/>
      <c r="Q10" s="39">
        <v>322234.57640000002</v>
      </c>
      <c r="R10" s="40">
        <v>142783.45396093177</v>
      </c>
      <c r="S10" s="40">
        <v>465018.03036093176</v>
      </c>
    </row>
    <row r="11" spans="1:19">
      <c r="A11" s="36">
        <v>10900</v>
      </c>
      <c r="B11" s="37" t="s">
        <v>6</v>
      </c>
      <c r="C11" s="42">
        <v>1.7773999999999999E-3</v>
      </c>
      <c r="D11" s="42">
        <v>1.9082000000000001E-3</v>
      </c>
      <c r="E11" s="38">
        <v>14102675.4334</v>
      </c>
      <c r="F11" s="38"/>
      <c r="G11" s="39">
        <v>305719.90960000001</v>
      </c>
      <c r="H11" s="39">
        <v>6724041.0597999999</v>
      </c>
      <c r="I11" s="39">
        <v>2228010.0027999999</v>
      </c>
      <c r="J11" s="38">
        <v>804731.14142373181</v>
      </c>
      <c r="K11" s="38"/>
      <c r="L11" s="39">
        <v>461372.15979999996</v>
      </c>
      <c r="M11" s="39">
        <v>4815470.7171999998</v>
      </c>
      <c r="N11" s="39">
        <v>0</v>
      </c>
      <c r="O11" s="38">
        <v>0</v>
      </c>
      <c r="P11" s="38"/>
      <c r="Q11" s="39">
        <v>3800529.1047999999</v>
      </c>
      <c r="R11" s="40">
        <v>557238.28861075628</v>
      </c>
      <c r="S11" s="40">
        <v>4357767.3934107563</v>
      </c>
    </row>
    <row r="12" spans="1:19">
      <c r="A12" s="36">
        <v>10910</v>
      </c>
      <c r="B12" s="37" t="s">
        <v>7</v>
      </c>
      <c r="C12" s="42">
        <v>2.9599999999999998E-4</v>
      </c>
      <c r="D12" s="42">
        <v>2.6919999999999998E-4</v>
      </c>
      <c r="E12" s="38">
        <v>2348594.5359999998</v>
      </c>
      <c r="F12" s="38"/>
      <c r="G12" s="39">
        <v>50913.183999999994</v>
      </c>
      <c r="H12" s="39">
        <v>1119790.7919999999</v>
      </c>
      <c r="I12" s="39">
        <v>371042.51199999999</v>
      </c>
      <c r="J12" s="38">
        <v>179168.00559262454</v>
      </c>
      <c r="K12" s="38"/>
      <c r="L12" s="39">
        <v>76834.792000000001</v>
      </c>
      <c r="M12" s="39">
        <v>801946.28799999994</v>
      </c>
      <c r="N12" s="39">
        <v>0</v>
      </c>
      <c r="O12" s="38">
        <v>168744.73465821246</v>
      </c>
      <c r="P12" s="38"/>
      <c r="Q12" s="39">
        <v>632922.59199999995</v>
      </c>
      <c r="R12" s="40">
        <v>5365.613714271487</v>
      </c>
      <c r="S12" s="40">
        <v>638288.2057142714</v>
      </c>
    </row>
    <row r="13" spans="1:19">
      <c r="A13" s="36">
        <v>10930</v>
      </c>
      <c r="B13" s="37" t="s">
        <v>8</v>
      </c>
      <c r="C13" s="42">
        <v>2.7759999999999998E-3</v>
      </c>
      <c r="D13" s="42">
        <v>2.5428E-3</v>
      </c>
      <c r="E13" s="38">
        <v>22026008.215999998</v>
      </c>
      <c r="F13" s="38"/>
      <c r="G13" s="39">
        <v>477483.10399999999</v>
      </c>
      <c r="H13" s="39">
        <v>10501821.751999998</v>
      </c>
      <c r="I13" s="39">
        <v>3479777.0719999997</v>
      </c>
      <c r="J13" s="38">
        <v>2019200.7123433463</v>
      </c>
      <c r="K13" s="38"/>
      <c r="L13" s="39">
        <v>720585.75199999998</v>
      </c>
      <c r="M13" s="39">
        <v>7520955.7279999992</v>
      </c>
      <c r="N13" s="39">
        <v>0</v>
      </c>
      <c r="O13" s="38">
        <v>61678.341030691183</v>
      </c>
      <c r="P13" s="38"/>
      <c r="Q13" s="39">
        <v>5935787.5519999992</v>
      </c>
      <c r="R13" s="40">
        <v>766511.39779928525</v>
      </c>
      <c r="S13" s="40">
        <v>6702298.9497992843</v>
      </c>
    </row>
    <row r="14" spans="1:19">
      <c r="A14" s="36">
        <v>10940</v>
      </c>
      <c r="B14" s="37" t="s">
        <v>9</v>
      </c>
      <c r="C14" s="42">
        <v>6.9059999999999998E-4</v>
      </c>
      <c r="D14" s="42">
        <v>6.9930000000000003E-4</v>
      </c>
      <c r="E14" s="38">
        <v>5479524.9545999998</v>
      </c>
      <c r="F14" s="38"/>
      <c r="G14" s="39">
        <v>118785.9624</v>
      </c>
      <c r="H14" s="39">
        <v>2612592.9761999999</v>
      </c>
      <c r="I14" s="39">
        <v>865682.29319999996</v>
      </c>
      <c r="J14" s="38">
        <v>122737.17948090105</v>
      </c>
      <c r="K14" s="38"/>
      <c r="L14" s="39">
        <v>179263.8762</v>
      </c>
      <c r="M14" s="39">
        <v>1871027.3868</v>
      </c>
      <c r="N14" s="39">
        <v>0</v>
      </c>
      <c r="O14" s="38">
        <v>216274.86360404873</v>
      </c>
      <c r="P14" s="38"/>
      <c r="Q14" s="39">
        <v>1476676.8311999999</v>
      </c>
      <c r="R14" s="40">
        <v>-99528.690679335661</v>
      </c>
      <c r="S14" s="40">
        <v>1377148.1405206642</v>
      </c>
    </row>
    <row r="15" spans="1:19">
      <c r="A15" s="36">
        <v>10950</v>
      </c>
      <c r="B15" s="37" t="s">
        <v>10</v>
      </c>
      <c r="C15" s="42">
        <v>6.625E-4</v>
      </c>
      <c r="D15" s="42">
        <v>6.8150000000000003E-4</v>
      </c>
      <c r="E15" s="38">
        <v>5256567.1624999996</v>
      </c>
      <c r="F15" s="38"/>
      <c r="G15" s="39">
        <v>113952.65</v>
      </c>
      <c r="H15" s="39">
        <v>2506288.5125000002</v>
      </c>
      <c r="I15" s="39">
        <v>830458.32499999995</v>
      </c>
      <c r="J15" s="38">
        <v>147068.65767137677</v>
      </c>
      <c r="K15" s="38"/>
      <c r="L15" s="39">
        <v>171969.76250000001</v>
      </c>
      <c r="M15" s="39">
        <v>1794896.675</v>
      </c>
      <c r="N15" s="39">
        <v>0</v>
      </c>
      <c r="O15" s="38">
        <v>7716.6390000000538</v>
      </c>
      <c r="P15" s="38"/>
      <c r="Q15" s="39">
        <v>1416591.95</v>
      </c>
      <c r="R15" s="40">
        <v>107539.56555075421</v>
      </c>
      <c r="S15" s="40">
        <v>1524131.5155507543</v>
      </c>
    </row>
    <row r="16" spans="1:19">
      <c r="A16" s="36">
        <v>11300</v>
      </c>
      <c r="B16" s="37" t="s">
        <v>11</v>
      </c>
      <c r="C16" s="42">
        <v>4.8168999999999998E-3</v>
      </c>
      <c r="D16" s="42">
        <v>5.2521E-3</v>
      </c>
      <c r="E16" s="38">
        <v>38219408.852899998</v>
      </c>
      <c r="F16" s="38"/>
      <c r="G16" s="39">
        <v>828526.06759999995</v>
      </c>
      <c r="H16" s="39">
        <v>18222703.601300001</v>
      </c>
      <c r="I16" s="39">
        <v>6038090.1217999998</v>
      </c>
      <c r="J16" s="38">
        <v>0</v>
      </c>
      <c r="K16" s="38"/>
      <c r="L16" s="39">
        <v>1250356.4512999998</v>
      </c>
      <c r="M16" s="39">
        <v>13050321.1982</v>
      </c>
      <c r="N16" s="39">
        <v>0</v>
      </c>
      <c r="O16" s="38">
        <v>7414045.1729957359</v>
      </c>
      <c r="P16" s="38"/>
      <c r="Q16" s="39">
        <v>10299746.058799999</v>
      </c>
      <c r="R16" s="40">
        <v>-3074977.307308198</v>
      </c>
      <c r="S16" s="40">
        <v>7224768.7514918009</v>
      </c>
    </row>
    <row r="17" spans="1:19">
      <c r="A17" s="36">
        <v>11310</v>
      </c>
      <c r="B17" s="37" t="s">
        <v>12</v>
      </c>
      <c r="C17" s="42">
        <v>5.2360000000000004E-4</v>
      </c>
      <c r="D17" s="42">
        <v>5.0109999999999998E-4</v>
      </c>
      <c r="E17" s="38">
        <v>4154473.3076000004</v>
      </c>
      <c r="F17" s="38"/>
      <c r="G17" s="39">
        <v>90061.294400000013</v>
      </c>
      <c r="H17" s="39">
        <v>1980819.1172000002</v>
      </c>
      <c r="I17" s="39">
        <v>656344.11920000007</v>
      </c>
      <c r="J17" s="38">
        <v>199440.49846396447</v>
      </c>
      <c r="K17" s="38"/>
      <c r="L17" s="39">
        <v>135914.5172</v>
      </c>
      <c r="M17" s="39">
        <v>1418577.9608</v>
      </c>
      <c r="N17" s="39">
        <v>0</v>
      </c>
      <c r="O17" s="38">
        <v>0</v>
      </c>
      <c r="P17" s="38"/>
      <c r="Q17" s="39">
        <v>1119588.7472000001</v>
      </c>
      <c r="R17" s="40">
        <v>78530.060162392954</v>
      </c>
      <c r="S17" s="40">
        <v>1198118.807362393</v>
      </c>
    </row>
    <row r="18" spans="1:19">
      <c r="A18" s="36">
        <v>11600</v>
      </c>
      <c r="B18" s="37" t="s">
        <v>13</v>
      </c>
      <c r="C18" s="42">
        <v>2.1459000000000001E-3</v>
      </c>
      <c r="D18" s="42">
        <v>2.1102E-3</v>
      </c>
      <c r="E18" s="38">
        <v>17026516.9419</v>
      </c>
      <c r="F18" s="38"/>
      <c r="G18" s="39">
        <v>369103.3836</v>
      </c>
      <c r="H18" s="39">
        <v>8118104.9342999998</v>
      </c>
      <c r="I18" s="39">
        <v>2689932.8598000002</v>
      </c>
      <c r="J18" s="38">
        <v>193358.02149194418</v>
      </c>
      <c r="K18" s="38"/>
      <c r="L18" s="39">
        <v>557026.28430000006</v>
      </c>
      <c r="M18" s="39">
        <v>5813839.6601999998</v>
      </c>
      <c r="N18" s="39">
        <v>0</v>
      </c>
      <c r="O18" s="38">
        <v>271188.61212935328</v>
      </c>
      <c r="P18" s="38"/>
      <c r="Q18" s="39">
        <v>4588474.9668000005</v>
      </c>
      <c r="R18" s="40">
        <v>-32012.985930684692</v>
      </c>
      <c r="S18" s="40">
        <v>4556461.9808693156</v>
      </c>
    </row>
    <row r="19" spans="1:19">
      <c r="A19" s="36">
        <v>11900</v>
      </c>
      <c r="B19" s="37" t="s">
        <v>14</v>
      </c>
      <c r="C19" s="42">
        <v>2.1550000000000001E-4</v>
      </c>
      <c r="D19" s="42">
        <v>2.4699999999999999E-4</v>
      </c>
      <c r="E19" s="38">
        <v>1709872.0355</v>
      </c>
      <c r="F19" s="38"/>
      <c r="G19" s="39">
        <v>37066.862000000001</v>
      </c>
      <c r="H19" s="39">
        <v>815253.09350000008</v>
      </c>
      <c r="I19" s="39">
        <v>270133.99099999998</v>
      </c>
      <c r="J19" s="38">
        <v>43196.491663340523</v>
      </c>
      <c r="K19" s="38"/>
      <c r="L19" s="39">
        <v>55938.843500000003</v>
      </c>
      <c r="M19" s="39">
        <v>583849.40899999999</v>
      </c>
      <c r="N19" s="39">
        <v>0</v>
      </c>
      <c r="O19" s="38">
        <v>139531.35308211113</v>
      </c>
      <c r="P19" s="38"/>
      <c r="Q19" s="39">
        <v>460793.30600000004</v>
      </c>
      <c r="R19" s="40">
        <v>-32002.442607682347</v>
      </c>
      <c r="S19" s="40">
        <v>428790.86339231767</v>
      </c>
    </row>
    <row r="20" spans="1:19">
      <c r="A20" s="36">
        <v>12100</v>
      </c>
      <c r="B20" s="37" t="s">
        <v>15</v>
      </c>
      <c r="C20" s="42">
        <v>2.677E-4</v>
      </c>
      <c r="D20" s="42">
        <v>2.6439999999999998E-4</v>
      </c>
      <c r="E20" s="38">
        <v>2124049.8557000002</v>
      </c>
      <c r="F20" s="38"/>
      <c r="G20" s="39">
        <v>46045.470800000003</v>
      </c>
      <c r="H20" s="39">
        <v>1012729.7129</v>
      </c>
      <c r="I20" s="39">
        <v>335567.8394</v>
      </c>
      <c r="J20" s="38">
        <v>136300.12982810137</v>
      </c>
      <c r="K20" s="38"/>
      <c r="L20" s="39">
        <v>69488.762900000002</v>
      </c>
      <c r="M20" s="39">
        <v>725273.7206</v>
      </c>
      <c r="N20" s="39">
        <v>0</v>
      </c>
      <c r="O20" s="38">
        <v>0</v>
      </c>
      <c r="P20" s="38"/>
      <c r="Q20" s="39">
        <v>572410.06039999996</v>
      </c>
      <c r="R20" s="40">
        <v>109303.98887150112</v>
      </c>
      <c r="S20" s="40">
        <v>681714.04927150114</v>
      </c>
    </row>
    <row r="21" spans="1:19">
      <c r="A21" s="36">
        <v>12150</v>
      </c>
      <c r="B21" s="37" t="s">
        <v>16</v>
      </c>
      <c r="C21" s="42">
        <v>4.07E-5</v>
      </c>
      <c r="D21" s="42">
        <v>4.0200000000000001E-5</v>
      </c>
      <c r="E21" s="38">
        <v>322931.7487</v>
      </c>
      <c r="F21" s="38"/>
      <c r="G21" s="39">
        <v>7000.5627999999997</v>
      </c>
      <c r="H21" s="39">
        <v>153971.23389999999</v>
      </c>
      <c r="I21" s="39">
        <v>51018.345399999998</v>
      </c>
      <c r="J21" s="38">
        <v>16357.621033528598</v>
      </c>
      <c r="K21" s="38"/>
      <c r="L21" s="39">
        <v>10564.7839</v>
      </c>
      <c r="M21" s="39">
        <v>110267.6146</v>
      </c>
      <c r="N21" s="39">
        <v>0</v>
      </c>
      <c r="O21" s="38">
        <v>16462.335301837455</v>
      </c>
      <c r="P21" s="38"/>
      <c r="Q21" s="39">
        <v>87026.856400000004</v>
      </c>
      <c r="R21" s="40">
        <v>5476.6172852237496</v>
      </c>
      <c r="S21" s="40">
        <v>92503.473685223755</v>
      </c>
    </row>
    <row r="22" spans="1:19">
      <c r="A22" s="36">
        <v>12160</v>
      </c>
      <c r="B22" s="37" t="s">
        <v>17</v>
      </c>
      <c r="C22" s="42">
        <v>1.8461E-3</v>
      </c>
      <c r="D22" s="42">
        <v>1.8841000000000001E-3</v>
      </c>
      <c r="E22" s="38">
        <v>14647771.530100001</v>
      </c>
      <c r="F22" s="38"/>
      <c r="G22" s="39">
        <v>317536.58439999999</v>
      </c>
      <c r="H22" s="39">
        <v>6983938.4496999998</v>
      </c>
      <c r="I22" s="39">
        <v>2314126.9642000003</v>
      </c>
      <c r="J22" s="38">
        <v>725720.10994666955</v>
      </c>
      <c r="K22" s="38"/>
      <c r="L22" s="39">
        <v>479205.09970000002</v>
      </c>
      <c r="M22" s="39">
        <v>5001598.1157999998</v>
      </c>
      <c r="N22" s="39">
        <v>0</v>
      </c>
      <c r="O22" s="38">
        <v>0</v>
      </c>
      <c r="P22" s="38"/>
      <c r="Q22" s="39">
        <v>3947427.0172000001</v>
      </c>
      <c r="R22" s="40">
        <v>443822.8366573783</v>
      </c>
      <c r="S22" s="40">
        <v>4391249.8538573785</v>
      </c>
    </row>
    <row r="23" spans="1:19">
      <c r="A23" s="78">
        <v>12200</v>
      </c>
      <c r="B23" s="37" t="s">
        <v>382</v>
      </c>
      <c r="C23" s="42">
        <v>3.8E-6</v>
      </c>
      <c r="D23" s="42">
        <v>0</v>
      </c>
      <c r="E23" s="38">
        <v>30150.875800000002</v>
      </c>
      <c r="F23" s="38"/>
      <c r="G23" s="39">
        <v>653.61519999999996</v>
      </c>
      <c r="H23" s="39">
        <v>14375.6926</v>
      </c>
      <c r="I23" s="39">
        <v>4763.3836000000001</v>
      </c>
      <c r="J23" s="38">
        <v>10135.856849999996</v>
      </c>
      <c r="K23" s="38"/>
      <c r="L23" s="39">
        <v>986.39260000000002</v>
      </c>
      <c r="M23" s="39">
        <v>10295.2564</v>
      </c>
      <c r="N23" s="39">
        <v>0</v>
      </c>
      <c r="O23" s="38">
        <v>0</v>
      </c>
      <c r="P23" s="38"/>
      <c r="Q23" s="39">
        <v>8125.3576000000003</v>
      </c>
      <c r="R23" s="40">
        <v>3378.6189499999991</v>
      </c>
      <c r="S23" s="40">
        <v>11503.976549999999</v>
      </c>
    </row>
    <row r="24" spans="1:19">
      <c r="A24" s="36">
        <v>12220</v>
      </c>
      <c r="B24" s="37" t="s">
        <v>18</v>
      </c>
      <c r="C24" s="42">
        <v>4.7928200000000004E-2</v>
      </c>
      <c r="D24" s="42">
        <v>4.7691699999999997E-2</v>
      </c>
      <c r="E24" s="38">
        <v>380283475.13620001</v>
      </c>
      <c r="F24" s="38"/>
      <c r="G24" s="39">
        <v>8243842.1128000012</v>
      </c>
      <c r="H24" s="39">
        <v>181316071.07140002</v>
      </c>
      <c r="I24" s="39">
        <v>60079053.120400004</v>
      </c>
      <c r="J24" s="38">
        <v>9037264.5710961875</v>
      </c>
      <c r="K24" s="38"/>
      <c r="L24" s="39">
        <v>12441058.371400001</v>
      </c>
      <c r="M24" s="39">
        <v>129850817.83960001</v>
      </c>
      <c r="N24" s="39">
        <v>0</v>
      </c>
      <c r="O24" s="38">
        <v>157091.24831225423</v>
      </c>
      <c r="P24" s="38"/>
      <c r="Q24" s="39">
        <v>102482569.5064</v>
      </c>
      <c r="R24" s="40">
        <v>3932096.9816466337</v>
      </c>
      <c r="S24" s="40">
        <v>106414666.48804663</v>
      </c>
    </row>
    <row r="25" spans="1:19">
      <c r="A25" s="36">
        <v>12510</v>
      </c>
      <c r="B25" s="37" t="s">
        <v>19</v>
      </c>
      <c r="C25" s="42">
        <v>5.3429000000000003E-3</v>
      </c>
      <c r="D25" s="42">
        <v>5.4278E-3</v>
      </c>
      <c r="E25" s="38">
        <v>42392924.818900004</v>
      </c>
      <c r="F25" s="38"/>
      <c r="G25" s="39">
        <v>919000.1716</v>
      </c>
      <c r="H25" s="39">
        <v>20212602.103300001</v>
      </c>
      <c r="I25" s="39">
        <v>6697442.6938000005</v>
      </c>
      <c r="J25" s="38">
        <v>1004681.9391678782</v>
      </c>
      <c r="K25" s="38"/>
      <c r="L25" s="39">
        <v>1386893.9533000002</v>
      </c>
      <c r="M25" s="39">
        <v>14475401.426200001</v>
      </c>
      <c r="N25" s="39">
        <v>0</v>
      </c>
      <c r="O25" s="38">
        <v>636402.99462906853</v>
      </c>
      <c r="P25" s="38"/>
      <c r="Q25" s="39">
        <v>11424466.6108</v>
      </c>
      <c r="R25" s="40">
        <v>11141.107977820444</v>
      </c>
      <c r="S25" s="40">
        <v>11435607.71877782</v>
      </c>
    </row>
    <row r="26" spans="1:19">
      <c r="A26" s="36">
        <v>12600</v>
      </c>
      <c r="B26" s="37" t="s">
        <v>20</v>
      </c>
      <c r="C26" s="42">
        <v>1.4484000000000001E-3</v>
      </c>
      <c r="D26" s="42">
        <v>1.4882000000000001E-3</v>
      </c>
      <c r="E26" s="38">
        <v>11492244.3444</v>
      </c>
      <c r="F26" s="38"/>
      <c r="G26" s="39">
        <v>249130.59360000002</v>
      </c>
      <c r="H26" s="39">
        <v>5479408.7268000003</v>
      </c>
      <c r="I26" s="39">
        <v>1815601.2648</v>
      </c>
      <c r="J26" s="38">
        <v>296582.56341687194</v>
      </c>
      <c r="K26" s="38"/>
      <c r="L26" s="39">
        <v>375971.32680000004</v>
      </c>
      <c r="M26" s="39">
        <v>3924118.2552</v>
      </c>
      <c r="N26" s="39">
        <v>0</v>
      </c>
      <c r="O26" s="38">
        <v>14229.488500573123</v>
      </c>
      <c r="P26" s="38"/>
      <c r="Q26" s="39">
        <v>3097044.1968</v>
      </c>
      <c r="R26" s="40">
        <v>94160.866232374829</v>
      </c>
      <c r="S26" s="40">
        <v>3191205.0630323747</v>
      </c>
    </row>
    <row r="27" spans="1:19">
      <c r="A27" s="36">
        <v>12700</v>
      </c>
      <c r="B27" s="37" t="s">
        <v>21</v>
      </c>
      <c r="C27" s="42">
        <v>1.1355E-3</v>
      </c>
      <c r="D27" s="42">
        <v>1.1444999999999999E-3</v>
      </c>
      <c r="E27" s="38">
        <v>9009557.7555</v>
      </c>
      <c r="F27" s="38"/>
      <c r="G27" s="39">
        <v>195310.54200000002</v>
      </c>
      <c r="H27" s="39">
        <v>4295683.9335000003</v>
      </c>
      <c r="I27" s="39">
        <v>1423374.2309999999</v>
      </c>
      <c r="J27" s="38">
        <v>244235.21617149209</v>
      </c>
      <c r="K27" s="38"/>
      <c r="L27" s="39">
        <v>294749.68349999998</v>
      </c>
      <c r="M27" s="39">
        <v>3076385.1690000002</v>
      </c>
      <c r="N27" s="39">
        <v>0</v>
      </c>
      <c r="O27" s="38">
        <v>27079.842436137438</v>
      </c>
      <c r="P27" s="38"/>
      <c r="Q27" s="39">
        <v>2427985.1460000002</v>
      </c>
      <c r="R27" s="40">
        <v>66406.512807580235</v>
      </c>
      <c r="S27" s="40">
        <v>2494391.6588075804</v>
      </c>
    </row>
    <row r="28" spans="1:19">
      <c r="A28" s="36">
        <v>13500</v>
      </c>
      <c r="B28" s="37" t="s">
        <v>22</v>
      </c>
      <c r="C28" s="42">
        <v>4.4362000000000004E-3</v>
      </c>
      <c r="D28" s="42">
        <v>4.3654999999999996E-3</v>
      </c>
      <c r="E28" s="38">
        <v>35198767.1642</v>
      </c>
      <c r="F28" s="38"/>
      <c r="G28" s="39">
        <v>763044.14480000001</v>
      </c>
      <c r="H28" s="39">
        <v>16782486.187400002</v>
      </c>
      <c r="I28" s="39">
        <v>5560874.2964000003</v>
      </c>
      <c r="J28" s="38">
        <v>1480173.5451475342</v>
      </c>
      <c r="K28" s="38"/>
      <c r="L28" s="39">
        <v>1151535.4874000002</v>
      </c>
      <c r="M28" s="39">
        <v>12018899.063600002</v>
      </c>
      <c r="N28" s="39">
        <v>0</v>
      </c>
      <c r="O28" s="38">
        <v>0</v>
      </c>
      <c r="P28" s="38"/>
      <c r="Q28" s="39">
        <v>9485713.5224000011</v>
      </c>
      <c r="R28" s="40">
        <v>604675.65498658479</v>
      </c>
      <c r="S28" s="40">
        <v>10090389.177386586</v>
      </c>
    </row>
    <row r="29" spans="1:19">
      <c r="A29" s="36">
        <v>13700</v>
      </c>
      <c r="B29" s="37" t="s">
        <v>23</v>
      </c>
      <c r="C29" s="42">
        <v>4.7780000000000001E-4</v>
      </c>
      <c r="D29" s="42">
        <v>5.1610000000000002E-4</v>
      </c>
      <c r="E29" s="38">
        <v>3791075.9098</v>
      </c>
      <c r="F29" s="38"/>
      <c r="G29" s="39">
        <v>82183.511200000008</v>
      </c>
      <c r="H29" s="39">
        <v>1807554.1906000001</v>
      </c>
      <c r="I29" s="39">
        <v>598932.81160000002</v>
      </c>
      <c r="J29" s="38">
        <v>16231.893693107759</v>
      </c>
      <c r="K29" s="38"/>
      <c r="L29" s="39">
        <v>124025.8906</v>
      </c>
      <c r="M29" s="39">
        <v>1294493.0284</v>
      </c>
      <c r="N29" s="39">
        <v>0</v>
      </c>
      <c r="O29" s="38">
        <v>89384.757367408398</v>
      </c>
      <c r="P29" s="38"/>
      <c r="Q29" s="39">
        <v>1021656.8056000001</v>
      </c>
      <c r="R29" s="40">
        <v>-29528.968696750777</v>
      </c>
      <c r="S29" s="40">
        <v>992127.83690324926</v>
      </c>
    </row>
    <row r="30" spans="1:19">
      <c r="A30" s="36">
        <v>14200</v>
      </c>
      <c r="B30" s="37" t="s">
        <v>283</v>
      </c>
      <c r="C30" s="42">
        <v>0</v>
      </c>
      <c r="D30" s="42">
        <v>0</v>
      </c>
      <c r="E30" s="38">
        <v>0</v>
      </c>
      <c r="F30" s="38"/>
      <c r="G30" s="39">
        <v>0</v>
      </c>
      <c r="H30" s="39">
        <v>0</v>
      </c>
      <c r="I30" s="39">
        <v>0</v>
      </c>
      <c r="J30" s="38">
        <v>0</v>
      </c>
      <c r="K30" s="38"/>
      <c r="L30" s="39">
        <v>0</v>
      </c>
      <c r="M30" s="39">
        <v>0</v>
      </c>
      <c r="N30" s="39">
        <v>0</v>
      </c>
      <c r="O30" s="38">
        <v>2002.5490647181625</v>
      </c>
      <c r="P30" s="38"/>
      <c r="Q30" s="39">
        <v>0</v>
      </c>
      <c r="R30" s="40">
        <v>-2534.8722338204589</v>
      </c>
      <c r="S30" s="40">
        <v>-2534.8722338204589</v>
      </c>
    </row>
    <row r="31" spans="1:19">
      <c r="A31" s="36">
        <v>14300</v>
      </c>
      <c r="B31" s="37" t="s">
        <v>366</v>
      </c>
      <c r="C31" s="42">
        <v>1.6612E-3</v>
      </c>
      <c r="D31" s="42">
        <v>1.4986999999999999E-3</v>
      </c>
      <c r="E31" s="38">
        <v>13180693.3892</v>
      </c>
      <c r="F31" s="38"/>
      <c r="G31" s="39">
        <v>285733.04480000003</v>
      </c>
      <c r="H31" s="39">
        <v>6284447.5124000004</v>
      </c>
      <c r="I31" s="39">
        <v>2082350.7464000001</v>
      </c>
      <c r="J31" s="38">
        <v>1024383.9655064079</v>
      </c>
      <c r="K31" s="38"/>
      <c r="L31" s="39">
        <v>431209.3124</v>
      </c>
      <c r="M31" s="39">
        <v>4500652.6135999998</v>
      </c>
      <c r="N31" s="39">
        <v>0</v>
      </c>
      <c r="O31" s="38">
        <v>14004.989366696638</v>
      </c>
      <c r="P31" s="38"/>
      <c r="Q31" s="39">
        <v>3552064.2224000003</v>
      </c>
      <c r="R31" s="40">
        <v>359109.15982811584</v>
      </c>
      <c r="S31" s="40">
        <v>3911173.382228116</v>
      </c>
    </row>
    <row r="32" spans="1:19">
      <c r="A32" s="36">
        <v>14300.2</v>
      </c>
      <c r="B32" s="37" t="s">
        <v>367</v>
      </c>
      <c r="C32" s="42">
        <v>1.9479999999999999E-4</v>
      </c>
      <c r="D32" s="42">
        <v>1.694E-4</v>
      </c>
      <c r="E32" s="38">
        <v>1545629.1068</v>
      </c>
      <c r="F32" s="38"/>
      <c r="G32" s="39">
        <v>33506.379199999996</v>
      </c>
      <c r="H32" s="39">
        <v>736943.3996</v>
      </c>
      <c r="I32" s="39">
        <v>244186.08559999999</v>
      </c>
      <c r="J32" s="38">
        <v>135335.69445723199</v>
      </c>
      <c r="K32" s="38"/>
      <c r="L32" s="39">
        <v>50565.599600000001</v>
      </c>
      <c r="M32" s="39">
        <v>527767.35439999995</v>
      </c>
      <c r="N32" s="39">
        <v>0</v>
      </c>
      <c r="O32" s="38">
        <v>24340.916535225304</v>
      </c>
      <c r="P32" s="38"/>
      <c r="Q32" s="39">
        <v>416531.48959999997</v>
      </c>
      <c r="R32" s="40">
        <v>35202.216500314338</v>
      </c>
      <c r="S32" s="40">
        <v>451733.70610031433</v>
      </c>
    </row>
    <row r="33" spans="1:19">
      <c r="A33" s="36">
        <v>18400</v>
      </c>
      <c r="B33" s="37" t="s">
        <v>25</v>
      </c>
      <c r="C33" s="42">
        <v>5.5510999999999998E-3</v>
      </c>
      <c r="D33" s="42">
        <v>5.6007000000000001E-3</v>
      </c>
      <c r="E33" s="38">
        <v>44044875.435099997</v>
      </c>
      <c r="F33" s="38"/>
      <c r="G33" s="39">
        <v>954811.4044</v>
      </c>
      <c r="H33" s="39">
        <v>21000238.734699998</v>
      </c>
      <c r="I33" s="39">
        <v>6958425.9742000001</v>
      </c>
      <c r="J33" s="38">
        <v>1070047.2275609481</v>
      </c>
      <c r="K33" s="38"/>
      <c r="L33" s="39">
        <v>1440937.8847000001</v>
      </c>
      <c r="M33" s="39">
        <v>15039473.105799999</v>
      </c>
      <c r="N33" s="39">
        <v>0</v>
      </c>
      <c r="O33" s="38">
        <v>0</v>
      </c>
      <c r="P33" s="38"/>
      <c r="Q33" s="39">
        <v>11869650.677199999</v>
      </c>
      <c r="R33" s="40">
        <v>577002.18978571659</v>
      </c>
      <c r="S33" s="40">
        <v>12446652.866985716</v>
      </c>
    </row>
    <row r="34" spans="1:19">
      <c r="A34" s="36">
        <v>18600</v>
      </c>
      <c r="B34" s="37" t="s">
        <v>26</v>
      </c>
      <c r="C34" s="42">
        <v>1.56E-5</v>
      </c>
      <c r="D34" s="42">
        <v>2.19E-5</v>
      </c>
      <c r="E34" s="38">
        <v>123777.27959999999</v>
      </c>
      <c r="F34" s="38"/>
      <c r="G34" s="39">
        <v>2683.2624000000001</v>
      </c>
      <c r="H34" s="39">
        <v>59016.001199999999</v>
      </c>
      <c r="I34" s="39">
        <v>19554.943199999998</v>
      </c>
      <c r="J34" s="38">
        <v>11346.745541710283</v>
      </c>
      <c r="K34" s="38"/>
      <c r="L34" s="39">
        <v>4049.4011999999998</v>
      </c>
      <c r="M34" s="39">
        <v>42264.736799999999</v>
      </c>
      <c r="N34" s="39">
        <v>0</v>
      </c>
      <c r="O34" s="38">
        <v>28117.423209924062</v>
      </c>
      <c r="P34" s="38"/>
      <c r="Q34" s="39">
        <v>33356.731200000002</v>
      </c>
      <c r="R34" s="40">
        <v>-5635.5502706836269</v>
      </c>
      <c r="S34" s="40">
        <v>27721.180929316375</v>
      </c>
    </row>
    <row r="35" spans="1:19">
      <c r="A35" s="36">
        <v>18640</v>
      </c>
      <c r="B35" s="37" t="s">
        <v>27</v>
      </c>
      <c r="C35" s="42">
        <v>0</v>
      </c>
      <c r="D35" s="42">
        <v>0</v>
      </c>
      <c r="E35" s="38">
        <v>0</v>
      </c>
      <c r="F35" s="38"/>
      <c r="G35" s="39">
        <v>0</v>
      </c>
      <c r="H35" s="39">
        <v>0</v>
      </c>
      <c r="I35" s="39">
        <v>0</v>
      </c>
      <c r="J35" s="38">
        <v>373.875</v>
      </c>
      <c r="K35" s="38"/>
      <c r="L35" s="39">
        <v>0</v>
      </c>
      <c r="M35" s="39">
        <v>0</v>
      </c>
      <c r="N35" s="39">
        <v>0</v>
      </c>
      <c r="O35" s="38">
        <v>5490.1593376463725</v>
      </c>
      <c r="P35" s="38"/>
      <c r="Q35" s="39">
        <v>0</v>
      </c>
      <c r="R35" s="40">
        <v>-4633.6242266536083</v>
      </c>
      <c r="S35" s="40">
        <v>-4633.6242266536083</v>
      </c>
    </row>
    <row r="36" spans="1:19">
      <c r="A36" s="36">
        <v>18670</v>
      </c>
      <c r="B36" s="37" t="s">
        <v>284</v>
      </c>
      <c r="C36" s="42">
        <v>0</v>
      </c>
      <c r="D36" s="42">
        <v>0</v>
      </c>
      <c r="E36" s="38">
        <v>0</v>
      </c>
      <c r="F36" s="38"/>
      <c r="G36" s="39">
        <v>0</v>
      </c>
      <c r="H36" s="39">
        <v>0</v>
      </c>
      <c r="I36" s="39">
        <v>0</v>
      </c>
      <c r="J36" s="38">
        <v>0</v>
      </c>
      <c r="K36" s="38"/>
      <c r="L36" s="39">
        <v>0</v>
      </c>
      <c r="M36" s="39">
        <v>0</v>
      </c>
      <c r="N36" s="39">
        <v>0</v>
      </c>
      <c r="O36" s="38">
        <v>7782.7668612434973</v>
      </c>
      <c r="P36" s="38"/>
      <c r="Q36" s="39">
        <v>0</v>
      </c>
      <c r="R36" s="40">
        <v>-5590.7044867603508</v>
      </c>
      <c r="S36" s="40">
        <v>-5590.7044867603508</v>
      </c>
    </row>
    <row r="37" spans="1:19">
      <c r="A37" s="36">
        <v>18690</v>
      </c>
      <c r="B37" s="37" t="s">
        <v>28</v>
      </c>
      <c r="C37" s="42">
        <v>0</v>
      </c>
      <c r="D37" s="42">
        <v>5.2000000000000002E-6</v>
      </c>
      <c r="E37" s="38">
        <v>0</v>
      </c>
      <c r="F37" s="38"/>
      <c r="G37" s="39">
        <v>0</v>
      </c>
      <c r="H37" s="39">
        <v>0</v>
      </c>
      <c r="I37" s="39">
        <v>0</v>
      </c>
      <c r="J37" s="38">
        <v>4917.6880240744858</v>
      </c>
      <c r="K37" s="38"/>
      <c r="L37" s="39">
        <v>0</v>
      </c>
      <c r="M37" s="39">
        <v>0</v>
      </c>
      <c r="N37" s="39">
        <v>0</v>
      </c>
      <c r="O37" s="38">
        <v>18739.337145239595</v>
      </c>
      <c r="P37" s="38"/>
      <c r="Q37" s="39">
        <v>0</v>
      </c>
      <c r="R37" s="40">
        <v>-571.90858052185831</v>
      </c>
      <c r="S37" s="40">
        <v>-571.90858052185831</v>
      </c>
    </row>
    <row r="38" spans="1:19">
      <c r="A38" s="36">
        <v>18740</v>
      </c>
      <c r="B38" s="37" t="s">
        <v>29</v>
      </c>
      <c r="C38" s="42">
        <v>8.3000000000000002E-6</v>
      </c>
      <c r="D38" s="42">
        <v>7.7999999999999999E-6</v>
      </c>
      <c r="E38" s="38">
        <v>65855.8603</v>
      </c>
      <c r="F38" s="38"/>
      <c r="G38" s="39">
        <v>1427.6332</v>
      </c>
      <c r="H38" s="39">
        <v>31399.539100000002</v>
      </c>
      <c r="I38" s="39">
        <v>10404.232599999999</v>
      </c>
      <c r="J38" s="38">
        <v>6297.2096995431284</v>
      </c>
      <c r="K38" s="38"/>
      <c r="L38" s="39">
        <v>2154.4891000000002</v>
      </c>
      <c r="M38" s="39">
        <v>22487.007400000002</v>
      </c>
      <c r="N38" s="39">
        <v>0</v>
      </c>
      <c r="O38" s="38">
        <v>575.38228893709254</v>
      </c>
      <c r="P38" s="38"/>
      <c r="Q38" s="39">
        <v>17747.491600000001</v>
      </c>
      <c r="R38" s="40">
        <v>2094.6403266571997</v>
      </c>
      <c r="S38" s="40">
        <v>19842.131926657203</v>
      </c>
    </row>
    <row r="39" spans="1:19">
      <c r="A39" s="36">
        <v>18780</v>
      </c>
      <c r="B39" s="37" t="s">
        <v>30</v>
      </c>
      <c r="C39" s="42">
        <v>1.3200000000000001E-5</v>
      </c>
      <c r="D39" s="42">
        <v>1.5500000000000001E-5</v>
      </c>
      <c r="E39" s="38">
        <v>104734.62120000001</v>
      </c>
      <c r="F39" s="38"/>
      <c r="G39" s="39">
        <v>2270.4528</v>
      </c>
      <c r="H39" s="39">
        <v>49936.616399999999</v>
      </c>
      <c r="I39" s="39">
        <v>16546.490400000002</v>
      </c>
      <c r="J39" s="38">
        <v>12775.569725299414</v>
      </c>
      <c r="K39" s="38"/>
      <c r="L39" s="39">
        <v>3426.4164000000001</v>
      </c>
      <c r="M39" s="39">
        <v>35762.469600000004</v>
      </c>
      <c r="N39" s="39">
        <v>0</v>
      </c>
      <c r="O39" s="38">
        <v>4252.1214749999908</v>
      </c>
      <c r="P39" s="38"/>
      <c r="Q39" s="39">
        <v>28224.9264</v>
      </c>
      <c r="R39" s="40">
        <v>6810.1887096653663</v>
      </c>
      <c r="S39" s="40">
        <v>35035.115109665363</v>
      </c>
    </row>
    <row r="40" spans="1:19">
      <c r="A40" s="36">
        <v>19005</v>
      </c>
      <c r="B40" s="37" t="s">
        <v>31</v>
      </c>
      <c r="C40" s="42">
        <v>7.7510000000000003E-4</v>
      </c>
      <c r="D40" s="42">
        <v>7.7099999999999998E-4</v>
      </c>
      <c r="E40" s="38">
        <v>6149985.2191000003</v>
      </c>
      <c r="F40" s="38"/>
      <c r="G40" s="39">
        <v>133320.30040000001</v>
      </c>
      <c r="H40" s="39">
        <v>2932262.9827000001</v>
      </c>
      <c r="I40" s="39">
        <v>971604.90220000001</v>
      </c>
      <c r="J40" s="38">
        <v>299752.57640181429</v>
      </c>
      <c r="K40" s="38"/>
      <c r="L40" s="39">
        <v>201198.13270000002</v>
      </c>
      <c r="M40" s="39">
        <v>2099961.3777999999</v>
      </c>
      <c r="N40" s="39">
        <v>0</v>
      </c>
      <c r="O40" s="38">
        <v>0</v>
      </c>
      <c r="P40" s="38"/>
      <c r="Q40" s="39">
        <v>1657359.1252000001</v>
      </c>
      <c r="R40" s="40">
        <v>129252.95282474632</v>
      </c>
      <c r="S40" s="40">
        <v>1786612.0780247464</v>
      </c>
    </row>
    <row r="41" spans="1:19">
      <c r="A41" s="36">
        <v>19100</v>
      </c>
      <c r="B41" s="37" t="s">
        <v>32</v>
      </c>
      <c r="C41" s="42">
        <v>6.9808099999999998E-2</v>
      </c>
      <c r="D41" s="42">
        <v>6.9063399999999997E-2</v>
      </c>
      <c r="E41" s="38">
        <v>553888250.77209997</v>
      </c>
      <c r="F41" s="38"/>
      <c r="G41" s="39">
        <v>12007272.432399999</v>
      </c>
      <c r="H41" s="39">
        <v>264089417.5237</v>
      </c>
      <c r="I41" s="39">
        <v>87505989.128199995</v>
      </c>
      <c r="J41" s="38">
        <v>7370521.4840120021</v>
      </c>
      <c r="K41" s="38"/>
      <c r="L41" s="39">
        <v>18120577.173700001</v>
      </c>
      <c r="M41" s="39">
        <v>189129549.55179998</v>
      </c>
      <c r="N41" s="39">
        <v>0</v>
      </c>
      <c r="O41" s="38">
        <v>2525557.0991123063</v>
      </c>
      <c r="P41" s="38"/>
      <c r="Q41" s="39">
        <v>149267309.44119999</v>
      </c>
      <c r="R41" s="40">
        <v>903585.27991427551</v>
      </c>
      <c r="S41" s="40">
        <v>150170894.72111428</v>
      </c>
    </row>
    <row r="42" spans="1:19">
      <c r="A42" s="36">
        <v>20100</v>
      </c>
      <c r="B42" s="37" t="s">
        <v>33</v>
      </c>
      <c r="C42" s="42">
        <v>6.2049000000000002E-3</v>
      </c>
      <c r="D42" s="42">
        <v>5.9985000000000004E-3</v>
      </c>
      <c r="E42" s="38">
        <v>49232412.960900001</v>
      </c>
      <c r="F42" s="38"/>
      <c r="G42" s="39">
        <v>1067267.6196000001</v>
      </c>
      <c r="H42" s="39">
        <v>23473614.477299999</v>
      </c>
      <c r="I42" s="39">
        <v>7777978.6578000002</v>
      </c>
      <c r="J42" s="38">
        <v>1916790.116790714</v>
      </c>
      <c r="K42" s="38"/>
      <c r="L42" s="39">
        <v>1610649.3273</v>
      </c>
      <c r="M42" s="39">
        <v>16810799.062199999</v>
      </c>
      <c r="N42" s="39">
        <v>0</v>
      </c>
      <c r="O42" s="38">
        <v>0</v>
      </c>
      <c r="P42" s="38"/>
      <c r="Q42" s="39">
        <v>13267639.834800001</v>
      </c>
      <c r="R42" s="40">
        <v>908440.33841094235</v>
      </c>
      <c r="S42" s="40">
        <v>14176080.173210943</v>
      </c>
    </row>
    <row r="43" spans="1:19">
      <c r="A43" s="36">
        <v>20200</v>
      </c>
      <c r="B43" s="37" t="s">
        <v>34</v>
      </c>
      <c r="C43" s="42">
        <v>8.229E-4</v>
      </c>
      <c r="D43" s="42">
        <v>8.2930000000000005E-4</v>
      </c>
      <c r="E43" s="38">
        <v>6529251.4989</v>
      </c>
      <c r="F43" s="38"/>
      <c r="G43" s="39">
        <v>141542.09160000001</v>
      </c>
      <c r="H43" s="39">
        <v>3113094.0633</v>
      </c>
      <c r="I43" s="39">
        <v>1031523.2537999999</v>
      </c>
      <c r="J43" s="38">
        <v>315798.20745876239</v>
      </c>
      <c r="K43" s="38"/>
      <c r="L43" s="39">
        <v>213605.91329999999</v>
      </c>
      <c r="M43" s="39">
        <v>2229464.8662</v>
      </c>
      <c r="N43" s="39">
        <v>0</v>
      </c>
      <c r="O43" s="38">
        <v>0</v>
      </c>
      <c r="P43" s="38"/>
      <c r="Q43" s="39">
        <v>1759567.5708000001</v>
      </c>
      <c r="R43" s="40">
        <v>145624.09105413329</v>
      </c>
      <c r="S43" s="40">
        <v>1905191.6618541335</v>
      </c>
    </row>
    <row r="44" spans="1:19">
      <c r="A44" s="36">
        <v>20300</v>
      </c>
      <c r="B44" s="37" t="s">
        <v>35</v>
      </c>
      <c r="C44" s="42">
        <v>1.38227E-2</v>
      </c>
      <c r="D44" s="42">
        <v>1.3350000000000001E-2</v>
      </c>
      <c r="E44" s="38">
        <v>109675397.6107</v>
      </c>
      <c r="F44" s="38"/>
      <c r="G44" s="39">
        <v>2377559.6908</v>
      </c>
      <c r="H44" s="39">
        <v>52292338.447900005</v>
      </c>
      <c r="I44" s="39">
        <v>17327058.549400002</v>
      </c>
      <c r="J44" s="38">
        <v>2479258.5387591971</v>
      </c>
      <c r="K44" s="38"/>
      <c r="L44" s="39">
        <v>3588054.9978999998</v>
      </c>
      <c r="M44" s="39">
        <v>37449537.010600001</v>
      </c>
      <c r="N44" s="39">
        <v>0</v>
      </c>
      <c r="O44" s="38">
        <v>359337.2008520622</v>
      </c>
      <c r="P44" s="38"/>
      <c r="Q44" s="39">
        <v>29556415.920400001</v>
      </c>
      <c r="R44" s="40">
        <v>1148615.7321350633</v>
      </c>
      <c r="S44" s="40">
        <v>30705031.652535066</v>
      </c>
    </row>
    <row r="45" spans="1:19">
      <c r="A45" s="36">
        <v>20400</v>
      </c>
      <c r="B45" s="37" t="s">
        <v>36</v>
      </c>
      <c r="C45" s="42">
        <v>9.9360000000000008E-4</v>
      </c>
      <c r="D45" s="42">
        <v>1.0759999999999999E-3</v>
      </c>
      <c r="E45" s="38">
        <v>7883660.5776000004</v>
      </c>
      <c r="F45" s="38"/>
      <c r="G45" s="39">
        <v>170903.17440000002</v>
      </c>
      <c r="H45" s="39">
        <v>3758865.3072000002</v>
      </c>
      <c r="I45" s="39">
        <v>1245499.4592000002</v>
      </c>
      <c r="J45" s="38">
        <v>0</v>
      </c>
      <c r="K45" s="38"/>
      <c r="L45" s="39">
        <v>257915.70720000003</v>
      </c>
      <c r="M45" s="39">
        <v>2691938.6208000001</v>
      </c>
      <c r="N45" s="39">
        <v>0</v>
      </c>
      <c r="O45" s="38">
        <v>981342.74818050256</v>
      </c>
      <c r="P45" s="38"/>
      <c r="Q45" s="39">
        <v>2124567.1872</v>
      </c>
      <c r="R45" s="40">
        <v>-665957.90744580212</v>
      </c>
      <c r="S45" s="40">
        <v>1458609.2797541979</v>
      </c>
    </row>
    <row r="46" spans="1:19">
      <c r="A46" s="36">
        <v>20600</v>
      </c>
      <c r="B46" s="37" t="s">
        <v>37</v>
      </c>
      <c r="C46" s="42">
        <v>2.0533000000000001E-3</v>
      </c>
      <c r="D46" s="42">
        <v>1.9053E-3</v>
      </c>
      <c r="E46" s="38">
        <v>16291787.705300001</v>
      </c>
      <c r="F46" s="38"/>
      <c r="G46" s="39">
        <v>353175.81320000003</v>
      </c>
      <c r="H46" s="39">
        <v>7767792.0041000005</v>
      </c>
      <c r="I46" s="39">
        <v>2573856.7226</v>
      </c>
      <c r="J46" s="38">
        <v>736714.30903968343</v>
      </c>
      <c r="K46" s="38"/>
      <c r="L46" s="39">
        <v>532989.45409999997</v>
      </c>
      <c r="M46" s="39">
        <v>5562960.5174000002</v>
      </c>
      <c r="N46" s="39">
        <v>0</v>
      </c>
      <c r="O46" s="38">
        <v>190989.39937744383</v>
      </c>
      <c r="P46" s="38"/>
      <c r="Q46" s="39">
        <v>4390472.8316000002</v>
      </c>
      <c r="R46" s="40">
        <v>141935.09693131619</v>
      </c>
      <c r="S46" s="40">
        <v>4532407.9285313161</v>
      </c>
    </row>
    <row r="47" spans="1:19">
      <c r="A47" s="36">
        <v>20700</v>
      </c>
      <c r="B47" s="37" t="s">
        <v>38</v>
      </c>
      <c r="C47" s="42">
        <v>4.0467999999999997E-3</v>
      </c>
      <c r="D47" s="42">
        <v>4.0360999999999999E-3</v>
      </c>
      <c r="E47" s="38">
        <v>32109095.838799998</v>
      </c>
      <c r="F47" s="38"/>
      <c r="G47" s="39">
        <v>696065.7871999999</v>
      </c>
      <c r="H47" s="39">
        <v>15309356.003599999</v>
      </c>
      <c r="I47" s="39">
        <v>5072752.8295999998</v>
      </c>
      <c r="J47" s="38">
        <v>1230007.0348994825</v>
      </c>
      <c r="K47" s="38"/>
      <c r="L47" s="39">
        <v>1050456.2035999999</v>
      </c>
      <c r="M47" s="39">
        <v>10963906.210399998</v>
      </c>
      <c r="N47" s="39">
        <v>0</v>
      </c>
      <c r="O47" s="38">
        <v>0</v>
      </c>
      <c r="P47" s="38"/>
      <c r="Q47" s="39">
        <v>8653078.193599999</v>
      </c>
      <c r="R47" s="40">
        <v>491538.55779164261</v>
      </c>
      <c r="S47" s="40">
        <v>9144616.7513916418</v>
      </c>
    </row>
    <row r="48" spans="1:19">
      <c r="A48" s="36">
        <v>20800</v>
      </c>
      <c r="B48" s="37" t="s">
        <v>39</v>
      </c>
      <c r="C48" s="42">
        <v>3.5522000000000001E-3</v>
      </c>
      <c r="D48" s="42">
        <v>3.6143E-3</v>
      </c>
      <c r="E48" s="38">
        <v>28184721.3202</v>
      </c>
      <c r="F48" s="38"/>
      <c r="G48" s="39">
        <v>610992.60880000005</v>
      </c>
      <c r="H48" s="39">
        <v>13438246.1194</v>
      </c>
      <c r="I48" s="39">
        <v>4452760.8484000005</v>
      </c>
      <c r="J48" s="38">
        <v>277094.78025521076</v>
      </c>
      <c r="K48" s="38"/>
      <c r="L48" s="39">
        <v>922069.41940000001</v>
      </c>
      <c r="M48" s="39">
        <v>9623897.3115999997</v>
      </c>
      <c r="N48" s="39">
        <v>0</v>
      </c>
      <c r="O48" s="38">
        <v>369123.23779869714</v>
      </c>
      <c r="P48" s="38"/>
      <c r="Q48" s="39">
        <v>7595498.7544</v>
      </c>
      <c r="R48" s="40">
        <v>-87893.004404731939</v>
      </c>
      <c r="S48" s="40">
        <v>7507605.7499952679</v>
      </c>
    </row>
    <row r="49" spans="1:19">
      <c r="A49" s="36">
        <v>20900</v>
      </c>
      <c r="B49" s="37" t="s">
        <v>40</v>
      </c>
      <c r="C49" s="42">
        <v>4.8830000000000002E-3</v>
      </c>
      <c r="D49" s="42">
        <v>4.7756999999999999E-3</v>
      </c>
      <c r="E49" s="38">
        <v>38743875.403000005</v>
      </c>
      <c r="F49" s="38"/>
      <c r="G49" s="39">
        <v>839895.53200000001</v>
      </c>
      <c r="H49" s="39">
        <v>18472764.991</v>
      </c>
      <c r="I49" s="39">
        <v>6120947.926</v>
      </c>
      <c r="J49" s="38">
        <v>957928.30342499656</v>
      </c>
      <c r="K49" s="38"/>
      <c r="L49" s="39">
        <v>1267514.4910000002</v>
      </c>
      <c r="M49" s="39">
        <v>13229404.474000001</v>
      </c>
      <c r="N49" s="39">
        <v>0</v>
      </c>
      <c r="O49" s="38">
        <v>716975.57945880655</v>
      </c>
      <c r="P49" s="38"/>
      <c r="Q49" s="39">
        <v>10441084.516000001</v>
      </c>
      <c r="R49" s="40">
        <v>-200716.17769726005</v>
      </c>
      <c r="S49" s="40">
        <v>10240368.338302741</v>
      </c>
    </row>
    <row r="50" spans="1:19">
      <c r="A50" s="36">
        <v>21200</v>
      </c>
      <c r="B50" s="37" t="s">
        <v>41</v>
      </c>
      <c r="C50" s="42">
        <v>1.8521E-3</v>
      </c>
      <c r="D50" s="42">
        <v>1.7662000000000001E-3</v>
      </c>
      <c r="E50" s="38">
        <v>14695378.176099999</v>
      </c>
      <c r="F50" s="38"/>
      <c r="G50" s="39">
        <v>318568.60839999997</v>
      </c>
      <c r="H50" s="39">
        <v>7006636.9117000001</v>
      </c>
      <c r="I50" s="39">
        <v>2321648.0962</v>
      </c>
      <c r="J50" s="38">
        <v>742034.96799162461</v>
      </c>
      <c r="K50" s="38"/>
      <c r="L50" s="39">
        <v>480762.56170000002</v>
      </c>
      <c r="M50" s="39">
        <v>5017853.7838000003</v>
      </c>
      <c r="N50" s="39">
        <v>0</v>
      </c>
      <c r="O50" s="38">
        <v>36757.119327455199</v>
      </c>
      <c r="P50" s="38"/>
      <c r="Q50" s="39">
        <v>3960256.5291999998</v>
      </c>
      <c r="R50" s="40">
        <v>237493.75872890907</v>
      </c>
      <c r="S50" s="40">
        <v>4197750.2879289091</v>
      </c>
    </row>
    <row r="51" spans="1:19">
      <c r="A51" s="36">
        <v>21300</v>
      </c>
      <c r="B51" s="37" t="s">
        <v>42</v>
      </c>
      <c r="C51" s="42">
        <v>2.2259600000000001E-2</v>
      </c>
      <c r="D51" s="42">
        <v>2.20202E-2</v>
      </c>
      <c r="E51" s="38">
        <v>176617482.8836</v>
      </c>
      <c r="F51" s="38"/>
      <c r="G51" s="39">
        <v>3828740.2384000001</v>
      </c>
      <c r="H51" s="39">
        <v>84209780.789200008</v>
      </c>
      <c r="I51" s="39">
        <v>27902898.3112</v>
      </c>
      <c r="J51" s="38">
        <v>4336529.323566312</v>
      </c>
      <c r="K51" s="38"/>
      <c r="L51" s="39">
        <v>5778080.1891999999</v>
      </c>
      <c r="M51" s="39">
        <v>60307444.568800002</v>
      </c>
      <c r="N51" s="39">
        <v>0</v>
      </c>
      <c r="O51" s="38">
        <v>0</v>
      </c>
      <c r="P51" s="38"/>
      <c r="Q51" s="39">
        <v>47596634.2192</v>
      </c>
      <c r="R51" s="40">
        <v>2186723.8368618321</v>
      </c>
      <c r="S51" s="40">
        <v>49783358.056061834</v>
      </c>
    </row>
    <row r="52" spans="1:19">
      <c r="A52" s="36">
        <v>21520</v>
      </c>
      <c r="B52" s="37" t="s">
        <v>43</v>
      </c>
      <c r="C52" s="42">
        <v>3.1198099999999999E-2</v>
      </c>
      <c r="D52" s="42">
        <v>3.0936100000000001E-2</v>
      </c>
      <c r="E52" s="38">
        <v>247539483.76209998</v>
      </c>
      <c r="F52" s="38"/>
      <c r="G52" s="39">
        <v>5366197.9923999999</v>
      </c>
      <c r="H52" s="39">
        <v>118024814.5537</v>
      </c>
      <c r="I52" s="39">
        <v>39107504.7082</v>
      </c>
      <c r="J52" s="38">
        <v>4170115.9482386145</v>
      </c>
      <c r="K52" s="38"/>
      <c r="L52" s="39">
        <v>8098309.2036999995</v>
      </c>
      <c r="M52" s="39">
        <v>84524325.971799999</v>
      </c>
      <c r="N52" s="39">
        <v>0</v>
      </c>
      <c r="O52" s="38">
        <v>1253234.1131748341</v>
      </c>
      <c r="P52" s="38"/>
      <c r="Q52" s="39">
        <v>66709399.721199997</v>
      </c>
      <c r="R52" s="40">
        <v>1202186.3061627019</v>
      </c>
      <c r="S52" s="40">
        <v>67911586.027362704</v>
      </c>
    </row>
    <row r="53" spans="1:19">
      <c r="A53" s="36">
        <v>21525</v>
      </c>
      <c r="B53" s="37" t="s">
        <v>368</v>
      </c>
      <c r="C53" s="42">
        <v>1.1898E-3</v>
      </c>
      <c r="D53" s="42">
        <v>1.2384E-3</v>
      </c>
      <c r="E53" s="38">
        <v>9440397.9017999992</v>
      </c>
      <c r="F53" s="38"/>
      <c r="G53" s="39">
        <v>204650.35920000001</v>
      </c>
      <c r="H53" s="39">
        <v>4501105.0146000003</v>
      </c>
      <c r="I53" s="39">
        <v>1491440.4756</v>
      </c>
      <c r="J53" s="38">
        <v>284268.91536699084</v>
      </c>
      <c r="K53" s="38"/>
      <c r="L53" s="39">
        <v>308844.71460000001</v>
      </c>
      <c r="M53" s="39">
        <v>3223498.9643999999</v>
      </c>
      <c r="N53" s="39">
        <v>0</v>
      </c>
      <c r="O53" s="38">
        <v>57924.821204970816</v>
      </c>
      <c r="P53" s="38"/>
      <c r="Q53" s="39">
        <v>2544092.2295999997</v>
      </c>
      <c r="R53" s="40">
        <v>120961.07796362811</v>
      </c>
      <c r="S53" s="40">
        <v>2665053.3075636281</v>
      </c>
    </row>
    <row r="54" spans="1:19">
      <c r="A54" s="36">
        <v>21525.200000000001</v>
      </c>
      <c r="B54" s="37" t="s">
        <v>369</v>
      </c>
      <c r="C54" s="42">
        <v>1.3549999999999999E-4</v>
      </c>
      <c r="D54" s="42">
        <v>1.1459999999999999E-4</v>
      </c>
      <c r="E54" s="38">
        <v>1075116.7555</v>
      </c>
      <c r="F54" s="38"/>
      <c r="G54" s="39">
        <v>23306.541999999998</v>
      </c>
      <c r="H54" s="39">
        <v>512606.93349999993</v>
      </c>
      <c r="I54" s="39">
        <v>169852.23099999997</v>
      </c>
      <c r="J54" s="38">
        <v>108388.52109896117</v>
      </c>
      <c r="K54" s="38"/>
      <c r="L54" s="39">
        <v>35172.683499999999</v>
      </c>
      <c r="M54" s="39">
        <v>367107.16899999994</v>
      </c>
      <c r="N54" s="39">
        <v>0</v>
      </c>
      <c r="O54" s="38">
        <v>19257.189812164645</v>
      </c>
      <c r="P54" s="38"/>
      <c r="Q54" s="39">
        <v>289733.14599999995</v>
      </c>
      <c r="R54" s="40">
        <v>31647.141577973136</v>
      </c>
      <c r="S54" s="40">
        <v>321380.2875779731</v>
      </c>
    </row>
    <row r="55" spans="1:19">
      <c r="A55" s="36">
        <v>21550</v>
      </c>
      <c r="B55" s="37" t="s">
        <v>45</v>
      </c>
      <c r="C55" s="42">
        <v>3.6282500000000002E-2</v>
      </c>
      <c r="D55" s="42">
        <v>3.5286900000000003E-2</v>
      </c>
      <c r="E55" s="38">
        <v>287881355.58250004</v>
      </c>
      <c r="F55" s="38"/>
      <c r="G55" s="39">
        <v>6240735.1300000008</v>
      </c>
      <c r="H55" s="39">
        <v>137259491.2525</v>
      </c>
      <c r="I55" s="39">
        <v>45480911.965000004</v>
      </c>
      <c r="J55" s="38">
        <v>5276797.2622245168</v>
      </c>
      <c r="K55" s="38"/>
      <c r="L55" s="39">
        <v>9418102.5025000013</v>
      </c>
      <c r="M55" s="39">
        <v>98299379.035000011</v>
      </c>
      <c r="N55" s="39">
        <v>0</v>
      </c>
      <c r="O55" s="38">
        <v>2885713.0090728365</v>
      </c>
      <c r="P55" s="38"/>
      <c r="Q55" s="39">
        <v>77581128.189999998</v>
      </c>
      <c r="R55" s="40">
        <v>1948338.097056706</v>
      </c>
      <c r="S55" s="40">
        <v>79529466.287056699</v>
      </c>
    </row>
    <row r="56" spans="1:19">
      <c r="A56" s="36">
        <v>21570</v>
      </c>
      <c r="B56" s="37" t="s">
        <v>46</v>
      </c>
      <c r="C56" s="42">
        <v>1.7980000000000001E-4</v>
      </c>
      <c r="D56" s="42">
        <v>1.895E-4</v>
      </c>
      <c r="E56" s="38">
        <v>1426612.4918</v>
      </c>
      <c r="F56" s="38"/>
      <c r="G56" s="39">
        <v>30926.319200000002</v>
      </c>
      <c r="H56" s="39">
        <v>680197.24459999998</v>
      </c>
      <c r="I56" s="39">
        <v>225383.2556</v>
      </c>
      <c r="J56" s="38">
        <v>62539.689317371929</v>
      </c>
      <c r="K56" s="38"/>
      <c r="L56" s="39">
        <v>46671.944600000003</v>
      </c>
      <c r="M56" s="39">
        <v>487128.18440000003</v>
      </c>
      <c r="N56" s="39">
        <v>0</v>
      </c>
      <c r="O56" s="38">
        <v>47605.69634015725</v>
      </c>
      <c r="P56" s="38"/>
      <c r="Q56" s="39">
        <v>384457.7096</v>
      </c>
      <c r="R56" s="40">
        <v>-12009.583375326481</v>
      </c>
      <c r="S56" s="40">
        <v>372448.12622467353</v>
      </c>
    </row>
    <row r="57" spans="1:19">
      <c r="A57" s="36">
        <v>21800</v>
      </c>
      <c r="B57" s="37" t="s">
        <v>47</v>
      </c>
      <c r="C57" s="42">
        <v>3.1243E-3</v>
      </c>
      <c r="D57" s="42">
        <v>3.0324000000000002E-3</v>
      </c>
      <c r="E57" s="38">
        <v>24789574.0163</v>
      </c>
      <c r="F57" s="38"/>
      <c r="G57" s="39">
        <v>537392.09719999996</v>
      </c>
      <c r="H57" s="39">
        <v>11819467.471100001</v>
      </c>
      <c r="I57" s="39">
        <v>3916378.7845999999</v>
      </c>
      <c r="J57" s="38">
        <v>1067322.253586381</v>
      </c>
      <c r="K57" s="38"/>
      <c r="L57" s="39">
        <v>810996.42110000004</v>
      </c>
      <c r="M57" s="39">
        <v>8464597.2554000001</v>
      </c>
      <c r="N57" s="39">
        <v>0</v>
      </c>
      <c r="O57" s="38">
        <v>0</v>
      </c>
      <c r="P57" s="38"/>
      <c r="Q57" s="39">
        <v>6680540.7236000001</v>
      </c>
      <c r="R57" s="40">
        <v>569083.7100137861</v>
      </c>
      <c r="S57" s="40">
        <v>7249624.4336137865</v>
      </c>
    </row>
    <row r="58" spans="1:19">
      <c r="A58" s="36">
        <v>21900</v>
      </c>
      <c r="B58" s="37" t="s">
        <v>48</v>
      </c>
      <c r="C58" s="42">
        <v>2.2258999999999998E-3</v>
      </c>
      <c r="D58" s="42">
        <v>2.3151999999999999E-3</v>
      </c>
      <c r="E58" s="38">
        <v>17661272.221899997</v>
      </c>
      <c r="F58" s="38"/>
      <c r="G58" s="39">
        <v>382863.70359999995</v>
      </c>
      <c r="H58" s="39">
        <v>8420751.0943</v>
      </c>
      <c r="I58" s="39">
        <v>2790214.6198</v>
      </c>
      <c r="J58" s="38">
        <v>85689.347835646215</v>
      </c>
      <c r="K58" s="38"/>
      <c r="L58" s="39">
        <v>577792.44429999997</v>
      </c>
      <c r="M58" s="39">
        <v>6030581.9002</v>
      </c>
      <c r="N58" s="39">
        <v>0</v>
      </c>
      <c r="O58" s="38">
        <v>173549.84467857334</v>
      </c>
      <c r="P58" s="38"/>
      <c r="Q58" s="39">
        <v>4759535.1267999997</v>
      </c>
      <c r="R58" s="40">
        <v>36256.543400780109</v>
      </c>
      <c r="S58" s="40">
        <v>4795791.67020078</v>
      </c>
    </row>
    <row r="59" spans="1:19">
      <c r="A59" s="36">
        <v>22000</v>
      </c>
      <c r="B59" s="37" t="s">
        <v>49</v>
      </c>
      <c r="C59" s="42">
        <v>3.7869000000000002E-3</v>
      </c>
      <c r="D59" s="42">
        <v>3.8665000000000001E-3</v>
      </c>
      <c r="E59" s="38">
        <v>30046934.622900002</v>
      </c>
      <c r="F59" s="38"/>
      <c r="G59" s="39">
        <v>651361.94760000007</v>
      </c>
      <c r="H59" s="39">
        <v>14326134.291300001</v>
      </c>
      <c r="I59" s="39">
        <v>4746962.4618000006</v>
      </c>
      <c r="J59" s="38">
        <v>682741.98192484945</v>
      </c>
      <c r="K59" s="38"/>
      <c r="L59" s="39">
        <v>982992.14130000002</v>
      </c>
      <c r="M59" s="39">
        <v>10259764.858200001</v>
      </c>
      <c r="N59" s="39">
        <v>0</v>
      </c>
      <c r="O59" s="38">
        <v>463642.32810360834</v>
      </c>
      <c r="P59" s="38"/>
      <c r="Q59" s="39">
        <v>8097346.4988000002</v>
      </c>
      <c r="R59" s="40">
        <v>196431.84157639515</v>
      </c>
      <c r="S59" s="40">
        <v>8293778.3403763957</v>
      </c>
    </row>
    <row r="60" spans="1:19">
      <c r="A60" s="36">
        <v>23000</v>
      </c>
      <c r="B60" s="37" t="s">
        <v>50</v>
      </c>
      <c r="C60" s="42">
        <v>1.2597000000000001E-3</v>
      </c>
      <c r="D60" s="42">
        <v>1.1896000000000001E-3</v>
      </c>
      <c r="E60" s="38">
        <v>9995015.3277000003</v>
      </c>
      <c r="F60" s="38"/>
      <c r="G60" s="39">
        <v>216673.4388</v>
      </c>
      <c r="H60" s="39">
        <v>4765542.0969000002</v>
      </c>
      <c r="I60" s="39">
        <v>1579061.6634000002</v>
      </c>
      <c r="J60" s="38">
        <v>624867.19331830752</v>
      </c>
      <c r="K60" s="38"/>
      <c r="L60" s="39">
        <v>326989.14690000005</v>
      </c>
      <c r="M60" s="39">
        <v>3412877.4966000002</v>
      </c>
      <c r="N60" s="39">
        <v>0</v>
      </c>
      <c r="O60" s="38">
        <v>0</v>
      </c>
      <c r="P60" s="38"/>
      <c r="Q60" s="39">
        <v>2693556.0444</v>
      </c>
      <c r="R60" s="40">
        <v>336159.65364031063</v>
      </c>
      <c r="S60" s="40">
        <v>3029715.6980403108</v>
      </c>
    </row>
    <row r="61" spans="1:19">
      <c r="A61" s="36">
        <v>23100</v>
      </c>
      <c r="B61" s="37" t="s">
        <v>51</v>
      </c>
      <c r="C61" s="42">
        <v>7.0204000000000004E-3</v>
      </c>
      <c r="D61" s="42">
        <v>6.6102000000000001E-3</v>
      </c>
      <c r="E61" s="38">
        <v>55702949.5964</v>
      </c>
      <c r="F61" s="38"/>
      <c r="G61" s="39">
        <v>1207536.8816</v>
      </c>
      <c r="H61" s="39">
        <v>26558713.770800002</v>
      </c>
      <c r="I61" s="39">
        <v>8800225.8487999998</v>
      </c>
      <c r="J61" s="38">
        <v>2691002.0936445259</v>
      </c>
      <c r="K61" s="38"/>
      <c r="L61" s="39">
        <v>1822334.3708000001</v>
      </c>
      <c r="M61" s="39">
        <v>19020215.271200001</v>
      </c>
      <c r="N61" s="39">
        <v>0</v>
      </c>
      <c r="O61" s="38">
        <v>0</v>
      </c>
      <c r="P61" s="38"/>
      <c r="Q61" s="39">
        <v>15011384.3408</v>
      </c>
      <c r="R61" s="40">
        <v>1149336.4862556453</v>
      </c>
      <c r="S61" s="40">
        <v>16160720.827055646</v>
      </c>
    </row>
    <row r="62" spans="1:19">
      <c r="A62" s="36">
        <v>23200</v>
      </c>
      <c r="B62" s="37" t="s">
        <v>52</v>
      </c>
      <c r="C62" s="42">
        <v>3.7309999999999999E-3</v>
      </c>
      <c r="D62" s="42">
        <v>3.5978E-3</v>
      </c>
      <c r="E62" s="38">
        <v>29603399.370999999</v>
      </c>
      <c r="F62" s="38"/>
      <c r="G62" s="39">
        <v>641746.924</v>
      </c>
      <c r="H62" s="39">
        <v>14114660.287</v>
      </c>
      <c r="I62" s="39">
        <v>4676890.5819999995</v>
      </c>
      <c r="J62" s="38">
        <v>615217.31973607827</v>
      </c>
      <c r="K62" s="38"/>
      <c r="L62" s="39">
        <v>968481.78700000001</v>
      </c>
      <c r="M62" s="39">
        <v>10108316.218</v>
      </c>
      <c r="N62" s="39">
        <v>0</v>
      </c>
      <c r="O62" s="38">
        <v>136246.1604992775</v>
      </c>
      <c r="P62" s="38"/>
      <c r="Q62" s="39">
        <v>7977818.2120000003</v>
      </c>
      <c r="R62" s="40">
        <v>52941.378151760844</v>
      </c>
      <c r="S62" s="40">
        <v>8030759.5901517607</v>
      </c>
    </row>
    <row r="63" spans="1:19">
      <c r="A63" s="36">
        <v>30000</v>
      </c>
      <c r="B63" s="37" t="s">
        <v>53</v>
      </c>
      <c r="C63" s="42">
        <v>9.992E-4</v>
      </c>
      <c r="D63" s="42">
        <v>1.0038E-3</v>
      </c>
      <c r="E63" s="38">
        <v>7928093.4472000003</v>
      </c>
      <c r="F63" s="38"/>
      <c r="G63" s="39">
        <v>171866.39679999999</v>
      </c>
      <c r="H63" s="39">
        <v>3780050.5384</v>
      </c>
      <c r="I63" s="39">
        <v>1252519.1824</v>
      </c>
      <c r="J63" s="38">
        <v>0</v>
      </c>
      <c r="K63" s="38"/>
      <c r="L63" s="39">
        <v>259369.33840000001</v>
      </c>
      <c r="M63" s="39">
        <v>2707110.5776</v>
      </c>
      <c r="N63" s="39">
        <v>0</v>
      </c>
      <c r="O63" s="38">
        <v>178742.6811235956</v>
      </c>
      <c r="P63" s="38"/>
      <c r="Q63" s="39">
        <v>2136541.3983999998</v>
      </c>
      <c r="R63" s="40">
        <v>-107932.65319744922</v>
      </c>
      <c r="S63" s="40">
        <v>2028608.7452025507</v>
      </c>
    </row>
    <row r="64" spans="1:19">
      <c r="A64" s="36">
        <v>30100</v>
      </c>
      <c r="B64" s="37" t="s">
        <v>54</v>
      </c>
      <c r="C64" s="42">
        <v>8.5126999999999998E-3</v>
      </c>
      <c r="D64" s="42">
        <v>8.8232999999999992E-3</v>
      </c>
      <c r="E64" s="38">
        <v>67543515.900700003</v>
      </c>
      <c r="F64" s="38"/>
      <c r="G64" s="39">
        <v>1464218.4508</v>
      </c>
      <c r="H64" s="39">
        <v>32204199.5779</v>
      </c>
      <c r="I64" s="39">
        <v>10670856.7294</v>
      </c>
      <c r="J64" s="38">
        <v>253726.53735179402</v>
      </c>
      <c r="K64" s="38"/>
      <c r="L64" s="39">
        <v>2209701.1278999997</v>
      </c>
      <c r="M64" s="39">
        <v>23063270.830600001</v>
      </c>
      <c r="N64" s="39">
        <v>0</v>
      </c>
      <c r="O64" s="38">
        <v>2046394.5529964291</v>
      </c>
      <c r="P64" s="38"/>
      <c r="Q64" s="39">
        <v>18202297.8004</v>
      </c>
      <c r="R64" s="40">
        <v>-833558.33758496516</v>
      </c>
      <c r="S64" s="40">
        <v>17368739.462815035</v>
      </c>
    </row>
    <row r="65" spans="1:19">
      <c r="A65" s="36">
        <v>30102</v>
      </c>
      <c r="B65" s="37" t="s">
        <v>55</v>
      </c>
      <c r="C65" s="42">
        <v>1.6190000000000001E-4</v>
      </c>
      <c r="D65" s="42">
        <v>1.5970000000000001E-4</v>
      </c>
      <c r="E65" s="38">
        <v>1284585.9979000001</v>
      </c>
      <c r="F65" s="38"/>
      <c r="G65" s="39">
        <v>27847.4476</v>
      </c>
      <c r="H65" s="39">
        <v>612480.16630000004</v>
      </c>
      <c r="I65" s="39">
        <v>202945.21180000002</v>
      </c>
      <c r="J65" s="38">
        <v>66339.993428726579</v>
      </c>
      <c r="K65" s="38"/>
      <c r="L65" s="39">
        <v>42025.516300000003</v>
      </c>
      <c r="M65" s="39">
        <v>438632.10820000002</v>
      </c>
      <c r="N65" s="39">
        <v>0</v>
      </c>
      <c r="O65" s="38">
        <v>13446.224400000028</v>
      </c>
      <c r="P65" s="38"/>
      <c r="Q65" s="39">
        <v>346182.9988</v>
      </c>
      <c r="R65" s="40">
        <v>32075.713607577454</v>
      </c>
      <c r="S65" s="40">
        <v>378258.71240757743</v>
      </c>
    </row>
    <row r="66" spans="1:19">
      <c r="A66" s="36">
        <v>30103</v>
      </c>
      <c r="B66" s="37" t="s">
        <v>56</v>
      </c>
      <c r="C66" s="42">
        <v>2.0809999999999999E-4</v>
      </c>
      <c r="D66" s="42">
        <v>1.8699999999999999E-4</v>
      </c>
      <c r="E66" s="38">
        <v>1651157.1720999999</v>
      </c>
      <c r="F66" s="38"/>
      <c r="G66" s="39">
        <v>35794.032399999996</v>
      </c>
      <c r="H66" s="39">
        <v>787258.32369999995</v>
      </c>
      <c r="I66" s="39">
        <v>260857.92819999999</v>
      </c>
      <c r="J66" s="38">
        <v>88867.94102969853</v>
      </c>
      <c r="K66" s="38"/>
      <c r="L66" s="39">
        <v>54017.973699999995</v>
      </c>
      <c r="M66" s="39">
        <v>563800.75179999997</v>
      </c>
      <c r="N66" s="39">
        <v>0</v>
      </c>
      <c r="O66" s="38">
        <v>16089.757222717173</v>
      </c>
      <c r="P66" s="38"/>
      <c r="Q66" s="39">
        <v>444970.24119999999</v>
      </c>
      <c r="R66" s="40">
        <v>41102.531368376265</v>
      </c>
      <c r="S66" s="40">
        <v>486072.77256837627</v>
      </c>
    </row>
    <row r="67" spans="1:19">
      <c r="A67" s="36">
        <v>30104</v>
      </c>
      <c r="B67" s="37" t="s">
        <v>57</v>
      </c>
      <c r="C67" s="42">
        <v>1.2990000000000001E-4</v>
      </c>
      <c r="D67" s="42">
        <v>1.081E-4</v>
      </c>
      <c r="E67" s="38">
        <v>1030683.8859000001</v>
      </c>
      <c r="F67" s="38"/>
      <c r="G67" s="39">
        <v>22343.319600000003</v>
      </c>
      <c r="H67" s="39">
        <v>491421.70230000006</v>
      </c>
      <c r="I67" s="39">
        <v>162832.50780000002</v>
      </c>
      <c r="J67" s="38">
        <v>130234.69059701348</v>
      </c>
      <c r="K67" s="38"/>
      <c r="L67" s="39">
        <v>33719.052300000003</v>
      </c>
      <c r="M67" s="39">
        <v>351935.21220000001</v>
      </c>
      <c r="N67" s="39">
        <v>0</v>
      </c>
      <c r="O67" s="38">
        <v>0</v>
      </c>
      <c r="P67" s="38"/>
      <c r="Q67" s="39">
        <v>277758.93480000005</v>
      </c>
      <c r="R67" s="40">
        <v>67964.499650978236</v>
      </c>
      <c r="S67" s="40">
        <v>345723.4344509783</v>
      </c>
    </row>
    <row r="68" spans="1:19">
      <c r="A68" s="36">
        <v>30105</v>
      </c>
      <c r="B68" s="37" t="s">
        <v>58</v>
      </c>
      <c r="C68" s="42">
        <v>9.2610000000000001E-4</v>
      </c>
      <c r="D68" s="42">
        <v>8.5320000000000003E-4</v>
      </c>
      <c r="E68" s="38">
        <v>7348085.8101000004</v>
      </c>
      <c r="F68" s="38"/>
      <c r="G68" s="39">
        <v>159292.9044</v>
      </c>
      <c r="H68" s="39">
        <v>3503507.6096999999</v>
      </c>
      <c r="I68" s="39">
        <v>1160886.7242000001</v>
      </c>
      <c r="J68" s="38">
        <v>470252.05742084631</v>
      </c>
      <c r="K68" s="38"/>
      <c r="L68" s="39">
        <v>240394.2597</v>
      </c>
      <c r="M68" s="39">
        <v>2509062.3558</v>
      </c>
      <c r="N68" s="39">
        <v>0</v>
      </c>
      <c r="O68" s="38">
        <v>0</v>
      </c>
      <c r="P68" s="38"/>
      <c r="Q68" s="39">
        <v>1980235.1772</v>
      </c>
      <c r="R68" s="40">
        <v>199865.67721117852</v>
      </c>
      <c r="S68" s="40">
        <v>2180100.8544111787</v>
      </c>
    </row>
    <row r="69" spans="1:19">
      <c r="A69" s="36">
        <v>30200</v>
      </c>
      <c r="B69" s="37" t="s">
        <v>59</v>
      </c>
      <c r="C69" s="42">
        <v>1.9530999999999999E-3</v>
      </c>
      <c r="D69" s="42">
        <v>1.9545000000000001E-3</v>
      </c>
      <c r="E69" s="38">
        <v>15496756.7171</v>
      </c>
      <c r="F69" s="38"/>
      <c r="G69" s="39">
        <v>335941.01240000001</v>
      </c>
      <c r="H69" s="39">
        <v>7388727.6886999998</v>
      </c>
      <c r="I69" s="39">
        <v>2448253.8182000001</v>
      </c>
      <c r="J69" s="38">
        <v>0</v>
      </c>
      <c r="K69" s="38"/>
      <c r="L69" s="39">
        <v>506979.83869999996</v>
      </c>
      <c r="M69" s="39">
        <v>5291490.8618000001</v>
      </c>
      <c r="N69" s="39">
        <v>0</v>
      </c>
      <c r="O69" s="38">
        <v>379853.26860927028</v>
      </c>
      <c r="P69" s="38"/>
      <c r="Q69" s="39">
        <v>4176219.9811999998</v>
      </c>
      <c r="R69" s="40">
        <v>-218084.43641147466</v>
      </c>
      <c r="S69" s="40">
        <v>3958135.544788525</v>
      </c>
    </row>
    <row r="70" spans="1:19">
      <c r="A70" s="36">
        <v>30300</v>
      </c>
      <c r="B70" s="37" t="s">
        <v>60</v>
      </c>
      <c r="C70" s="42">
        <v>6.3279999999999999E-4</v>
      </c>
      <c r="D70" s="42">
        <v>6.8050000000000001E-4</v>
      </c>
      <c r="E70" s="38">
        <v>5020914.2648</v>
      </c>
      <c r="F70" s="38"/>
      <c r="G70" s="39">
        <v>108844.1312</v>
      </c>
      <c r="H70" s="39">
        <v>2393931.1255999999</v>
      </c>
      <c r="I70" s="39">
        <v>793228.72159999993</v>
      </c>
      <c r="J70" s="38">
        <v>2968.9254354119707</v>
      </c>
      <c r="K70" s="38"/>
      <c r="L70" s="39">
        <v>164260.32559999998</v>
      </c>
      <c r="M70" s="39">
        <v>1714431.1184</v>
      </c>
      <c r="N70" s="39">
        <v>0</v>
      </c>
      <c r="O70" s="38">
        <v>187550.2756464681</v>
      </c>
      <c r="P70" s="38"/>
      <c r="Q70" s="39">
        <v>1353085.8655999999</v>
      </c>
      <c r="R70" s="40">
        <v>-68181.821382791924</v>
      </c>
      <c r="S70" s="40">
        <v>1284904.0442172079</v>
      </c>
    </row>
    <row r="71" spans="1:19">
      <c r="A71" s="36">
        <v>30400</v>
      </c>
      <c r="B71" s="37" t="s">
        <v>61</v>
      </c>
      <c r="C71" s="42">
        <v>1.2143E-3</v>
      </c>
      <c r="D71" s="42">
        <v>1.2626E-3</v>
      </c>
      <c r="E71" s="38">
        <v>9634791.7062999997</v>
      </c>
      <c r="F71" s="38"/>
      <c r="G71" s="39">
        <v>208864.4572</v>
      </c>
      <c r="H71" s="39">
        <v>4593790.4010999994</v>
      </c>
      <c r="I71" s="39">
        <v>1522151.7645999999</v>
      </c>
      <c r="J71" s="38">
        <v>115534.92711496778</v>
      </c>
      <c r="K71" s="38"/>
      <c r="L71" s="39">
        <v>315204.35109999997</v>
      </c>
      <c r="M71" s="39">
        <v>3289876.2753999997</v>
      </c>
      <c r="N71" s="39">
        <v>0</v>
      </c>
      <c r="O71" s="38">
        <v>260057.95672659375</v>
      </c>
      <c r="P71" s="38"/>
      <c r="Q71" s="39">
        <v>2596479.4035999998</v>
      </c>
      <c r="R71" s="40">
        <v>-78933.679980501387</v>
      </c>
      <c r="S71" s="40">
        <v>2517545.7236194983</v>
      </c>
    </row>
    <row r="72" spans="1:19">
      <c r="A72" s="36">
        <v>30405</v>
      </c>
      <c r="B72" s="37" t="s">
        <v>62</v>
      </c>
      <c r="C72" s="42">
        <v>8.4159999999999997E-4</v>
      </c>
      <c r="D72" s="42">
        <v>8.2660000000000003E-4</v>
      </c>
      <c r="E72" s="38">
        <v>6677625.5455999998</v>
      </c>
      <c r="F72" s="38"/>
      <c r="G72" s="39">
        <v>144758.56639999998</v>
      </c>
      <c r="H72" s="39">
        <v>3183837.6031999998</v>
      </c>
      <c r="I72" s="39">
        <v>1054964.1151999999</v>
      </c>
      <c r="J72" s="38">
        <v>217575.21594484022</v>
      </c>
      <c r="K72" s="38"/>
      <c r="L72" s="39">
        <v>218460.00319999998</v>
      </c>
      <c r="M72" s="39">
        <v>2280128.3648000001</v>
      </c>
      <c r="N72" s="39">
        <v>0</v>
      </c>
      <c r="O72" s="38">
        <v>0</v>
      </c>
      <c r="P72" s="38"/>
      <c r="Q72" s="39">
        <v>1799552.8832</v>
      </c>
      <c r="R72" s="40">
        <v>161168.09786002903</v>
      </c>
      <c r="S72" s="40">
        <v>1960720.981060029</v>
      </c>
    </row>
    <row r="73" spans="1:19">
      <c r="A73" s="36">
        <v>30500</v>
      </c>
      <c r="B73" s="37" t="s">
        <v>63</v>
      </c>
      <c r="C73" s="42">
        <v>1.2786E-3</v>
      </c>
      <c r="D73" s="42">
        <v>1.3144000000000001E-3</v>
      </c>
      <c r="E73" s="38">
        <v>10144976.262599999</v>
      </c>
      <c r="F73" s="38"/>
      <c r="G73" s="39">
        <v>219924.3144</v>
      </c>
      <c r="H73" s="39">
        <v>4837042.2522</v>
      </c>
      <c r="I73" s="39">
        <v>1602753.2291999999</v>
      </c>
      <c r="J73" s="38">
        <v>24051.464786984754</v>
      </c>
      <c r="K73" s="38"/>
      <c r="L73" s="39">
        <v>331895.15220000001</v>
      </c>
      <c r="M73" s="39">
        <v>3464082.8507999997</v>
      </c>
      <c r="N73" s="39">
        <v>0</v>
      </c>
      <c r="O73" s="38">
        <v>230673.6656937378</v>
      </c>
      <c r="P73" s="38"/>
      <c r="Q73" s="39">
        <v>2733969.0071999999</v>
      </c>
      <c r="R73" s="40">
        <v>-101563.72541228398</v>
      </c>
      <c r="S73" s="40">
        <v>2632405.2817877159</v>
      </c>
    </row>
    <row r="74" spans="1:19">
      <c r="A74" s="36">
        <v>30600</v>
      </c>
      <c r="B74" s="37" t="s">
        <v>64</v>
      </c>
      <c r="C74" s="42">
        <v>9.8780000000000005E-4</v>
      </c>
      <c r="D74" s="42">
        <v>1.0258999999999999E-3</v>
      </c>
      <c r="E74" s="38">
        <v>7837640.8198000006</v>
      </c>
      <c r="F74" s="38"/>
      <c r="G74" s="39">
        <v>169905.55120000002</v>
      </c>
      <c r="H74" s="39">
        <v>3736923.4606000003</v>
      </c>
      <c r="I74" s="39">
        <v>1238229.0316000001</v>
      </c>
      <c r="J74" s="38">
        <v>25259.621585253037</v>
      </c>
      <c r="K74" s="38"/>
      <c r="L74" s="39">
        <v>256410.1606</v>
      </c>
      <c r="M74" s="39">
        <v>2676224.8084</v>
      </c>
      <c r="N74" s="39">
        <v>0</v>
      </c>
      <c r="O74" s="38">
        <v>152807.33913190311</v>
      </c>
      <c r="P74" s="38"/>
      <c r="Q74" s="39">
        <v>2112165.3256000001</v>
      </c>
      <c r="R74" s="40">
        <v>-34070.344210458323</v>
      </c>
      <c r="S74" s="40">
        <v>2078094.9813895419</v>
      </c>
    </row>
    <row r="75" spans="1:19">
      <c r="A75" s="36">
        <v>30601</v>
      </c>
      <c r="B75" s="37" t="s">
        <v>65</v>
      </c>
      <c r="C75" s="42">
        <v>2.1800000000000001E-5</v>
      </c>
      <c r="D75" s="42">
        <v>2.3099999999999999E-5</v>
      </c>
      <c r="E75" s="38">
        <v>172970.8138</v>
      </c>
      <c r="F75" s="38"/>
      <c r="G75" s="39">
        <v>3749.6872000000003</v>
      </c>
      <c r="H75" s="39">
        <v>82471.078600000008</v>
      </c>
      <c r="I75" s="39">
        <v>27326.779600000002</v>
      </c>
      <c r="J75" s="38">
        <v>6028.5773171366591</v>
      </c>
      <c r="K75" s="38"/>
      <c r="L75" s="39">
        <v>5658.7786000000006</v>
      </c>
      <c r="M75" s="39">
        <v>59062.260400000006</v>
      </c>
      <c r="N75" s="39">
        <v>0</v>
      </c>
      <c r="O75" s="38">
        <v>11946.378456167024</v>
      </c>
      <c r="P75" s="38"/>
      <c r="Q75" s="39">
        <v>46613.893600000003</v>
      </c>
      <c r="R75" s="40">
        <v>-901.14917122465386</v>
      </c>
      <c r="S75" s="40">
        <v>45712.744428775346</v>
      </c>
    </row>
    <row r="76" spans="1:19">
      <c r="A76" s="36">
        <v>30700</v>
      </c>
      <c r="B76" s="37" t="s">
        <v>66</v>
      </c>
      <c r="C76" s="42">
        <v>2.5628000000000001E-3</v>
      </c>
      <c r="D76" s="42">
        <v>2.6148999999999999E-3</v>
      </c>
      <c r="E76" s="38">
        <v>20334385.3948</v>
      </c>
      <c r="F76" s="38"/>
      <c r="G76" s="39">
        <v>440811.85120000003</v>
      </c>
      <c r="H76" s="39">
        <v>9695269.7356000002</v>
      </c>
      <c r="I76" s="39">
        <v>3212526.1816000002</v>
      </c>
      <c r="J76" s="38">
        <v>100378.15329455789</v>
      </c>
      <c r="K76" s="38"/>
      <c r="L76" s="39">
        <v>665243.93559999997</v>
      </c>
      <c r="M76" s="39">
        <v>6943337.6584000001</v>
      </c>
      <c r="N76" s="39">
        <v>0</v>
      </c>
      <c r="O76" s="38">
        <v>194010.67962411192</v>
      </c>
      <c r="P76" s="38"/>
      <c r="Q76" s="39">
        <v>5479912.2256000005</v>
      </c>
      <c r="R76" s="40">
        <v>5597.9871477396227</v>
      </c>
      <c r="S76" s="40">
        <v>5485510.2127477396</v>
      </c>
    </row>
    <row r="77" spans="1:19">
      <c r="A77" s="36">
        <v>30705</v>
      </c>
      <c r="B77" s="37" t="s">
        <v>67</v>
      </c>
      <c r="C77" s="42">
        <v>4.9339999999999996E-4</v>
      </c>
      <c r="D77" s="42">
        <v>5.3589999999999996E-4</v>
      </c>
      <c r="E77" s="38">
        <v>3914853.1893999996</v>
      </c>
      <c r="F77" s="38"/>
      <c r="G77" s="39">
        <v>84866.773599999986</v>
      </c>
      <c r="H77" s="39">
        <v>1866570.1917999999</v>
      </c>
      <c r="I77" s="39">
        <v>618487.7548</v>
      </c>
      <c r="J77" s="38">
        <v>138343.8440033666</v>
      </c>
      <c r="K77" s="38"/>
      <c r="L77" s="39">
        <v>128075.29179999999</v>
      </c>
      <c r="M77" s="39">
        <v>1336757.7651999998</v>
      </c>
      <c r="N77" s="39">
        <v>0</v>
      </c>
      <c r="O77" s="38">
        <v>150836.31757901303</v>
      </c>
      <c r="P77" s="38"/>
      <c r="Q77" s="39">
        <v>1055013.5367999999</v>
      </c>
      <c r="R77" s="40">
        <v>30772.494086356986</v>
      </c>
      <c r="S77" s="40">
        <v>1085786.030886357</v>
      </c>
    </row>
    <row r="78" spans="1:19">
      <c r="A78" s="36">
        <v>30800</v>
      </c>
      <c r="B78" s="37" t="s">
        <v>68</v>
      </c>
      <c r="C78" s="42">
        <v>9.6900000000000003E-4</v>
      </c>
      <c r="D78" s="42">
        <v>1.0441999999999999E-3</v>
      </c>
      <c r="E78" s="38">
        <v>7688473.3289999999</v>
      </c>
      <c r="F78" s="38"/>
      <c r="G78" s="39">
        <v>166671.87600000002</v>
      </c>
      <c r="H78" s="39">
        <v>3665801.6129999999</v>
      </c>
      <c r="I78" s="39">
        <v>1214662.818</v>
      </c>
      <c r="J78" s="38">
        <v>57095.125206467244</v>
      </c>
      <c r="K78" s="38"/>
      <c r="L78" s="39">
        <v>251530.11300000001</v>
      </c>
      <c r="M78" s="39">
        <v>2625290.3820000002</v>
      </c>
      <c r="N78" s="39">
        <v>0</v>
      </c>
      <c r="O78" s="38">
        <v>467134.88057286362</v>
      </c>
      <c r="P78" s="38"/>
      <c r="Q78" s="39">
        <v>2071966.1880000001</v>
      </c>
      <c r="R78" s="40">
        <v>-105449.01438235928</v>
      </c>
      <c r="S78" s="40">
        <v>1966517.1736176407</v>
      </c>
    </row>
    <row r="79" spans="1:19">
      <c r="A79" s="36">
        <v>30900</v>
      </c>
      <c r="B79" s="37" t="s">
        <v>69</v>
      </c>
      <c r="C79" s="42">
        <v>1.6904999999999999E-3</v>
      </c>
      <c r="D79" s="42">
        <v>1.7328000000000001E-3</v>
      </c>
      <c r="E79" s="38">
        <v>13413172.510499999</v>
      </c>
      <c r="F79" s="38"/>
      <c r="G79" s="39">
        <v>290772.76199999999</v>
      </c>
      <c r="H79" s="39">
        <v>6395291.6684999997</v>
      </c>
      <c r="I79" s="39">
        <v>2119078.9410000001</v>
      </c>
      <c r="J79" s="38">
        <v>0</v>
      </c>
      <c r="K79" s="38"/>
      <c r="L79" s="39">
        <v>438814.91849999997</v>
      </c>
      <c r="M79" s="39">
        <v>4580034.4589999998</v>
      </c>
      <c r="N79" s="39">
        <v>0</v>
      </c>
      <c r="O79" s="38">
        <v>280354.87217887456</v>
      </c>
      <c r="P79" s="38"/>
      <c r="Q79" s="39">
        <v>3614715.0060000001</v>
      </c>
      <c r="R79" s="40">
        <v>-152582.71341380858</v>
      </c>
      <c r="S79" s="40">
        <v>3462132.2925861916</v>
      </c>
    </row>
    <row r="80" spans="1:19">
      <c r="A80" s="36">
        <v>30905</v>
      </c>
      <c r="B80" s="37" t="s">
        <v>70</v>
      </c>
      <c r="C80" s="42">
        <v>3.3399999999999999E-4</v>
      </c>
      <c r="D80" s="42">
        <v>3.5169999999999998E-4</v>
      </c>
      <c r="E80" s="38">
        <v>2650103.2939999998</v>
      </c>
      <c r="F80" s="38"/>
      <c r="G80" s="39">
        <v>57449.335999999996</v>
      </c>
      <c r="H80" s="39">
        <v>1263547.7179999999</v>
      </c>
      <c r="I80" s="39">
        <v>418676.348</v>
      </c>
      <c r="J80" s="38">
        <v>17530.411594567799</v>
      </c>
      <c r="K80" s="38"/>
      <c r="L80" s="39">
        <v>86698.717999999993</v>
      </c>
      <c r="M80" s="39">
        <v>904898.85199999996</v>
      </c>
      <c r="N80" s="39">
        <v>0</v>
      </c>
      <c r="O80" s="38">
        <v>58738.233068571455</v>
      </c>
      <c r="P80" s="38"/>
      <c r="Q80" s="39">
        <v>714176.16799999995</v>
      </c>
      <c r="R80" s="40">
        <v>-25639.320090454414</v>
      </c>
      <c r="S80" s="40">
        <v>688536.84790954553</v>
      </c>
    </row>
    <row r="81" spans="1:19">
      <c r="A81" s="36">
        <v>31000</v>
      </c>
      <c r="B81" s="37" t="s">
        <v>71</v>
      </c>
      <c r="C81" s="42">
        <v>4.8123999999999997E-3</v>
      </c>
      <c r="D81" s="42">
        <v>4.8155000000000003E-3</v>
      </c>
      <c r="E81" s="38">
        <v>38183703.8684</v>
      </c>
      <c r="F81" s="38"/>
      <c r="G81" s="39">
        <v>827752.04959999991</v>
      </c>
      <c r="H81" s="39">
        <v>18205679.754799999</v>
      </c>
      <c r="I81" s="39">
        <v>6032449.2727999995</v>
      </c>
      <c r="J81" s="38">
        <v>261272.52117843245</v>
      </c>
      <c r="K81" s="38"/>
      <c r="L81" s="39">
        <v>1249188.3547999999</v>
      </c>
      <c r="M81" s="39">
        <v>13038129.447199998</v>
      </c>
      <c r="N81" s="39">
        <v>0</v>
      </c>
      <c r="O81" s="38">
        <v>157819.41403714143</v>
      </c>
      <c r="P81" s="38"/>
      <c r="Q81" s="39">
        <v>10290123.924799999</v>
      </c>
      <c r="R81" s="40">
        <v>194427.79461829775</v>
      </c>
      <c r="S81" s="40">
        <v>10484551.719418297</v>
      </c>
    </row>
    <row r="82" spans="1:19">
      <c r="A82" s="36">
        <v>31005</v>
      </c>
      <c r="B82" s="37" t="s">
        <v>72</v>
      </c>
      <c r="C82" s="42">
        <v>4.6690000000000002E-4</v>
      </c>
      <c r="D82" s="42">
        <v>4.8200000000000001E-4</v>
      </c>
      <c r="E82" s="38">
        <v>3704590.5029000002</v>
      </c>
      <c r="F82" s="38"/>
      <c r="G82" s="39">
        <v>80308.667600000001</v>
      </c>
      <c r="H82" s="39">
        <v>1766318.6513</v>
      </c>
      <c r="I82" s="39">
        <v>585269.42180000001</v>
      </c>
      <c r="J82" s="38">
        <v>103767.34996849201</v>
      </c>
      <c r="K82" s="38"/>
      <c r="L82" s="39">
        <v>121196.5013</v>
      </c>
      <c r="M82" s="39">
        <v>1264961.8981999999</v>
      </c>
      <c r="N82" s="39">
        <v>0</v>
      </c>
      <c r="O82" s="38">
        <v>7746.9052344941038</v>
      </c>
      <c r="P82" s="38"/>
      <c r="Q82" s="39">
        <v>998349.85880000005</v>
      </c>
      <c r="R82" s="40">
        <v>33249.03832652259</v>
      </c>
      <c r="S82" s="40">
        <v>1031598.8971265226</v>
      </c>
    </row>
    <row r="83" spans="1:19">
      <c r="A83" s="36">
        <v>31100</v>
      </c>
      <c r="B83" s="37" t="s">
        <v>73</v>
      </c>
      <c r="C83" s="42">
        <v>9.9398000000000004E-3</v>
      </c>
      <c r="D83" s="42">
        <v>9.9386000000000006E-3</v>
      </c>
      <c r="E83" s="38">
        <v>78866756.651800007</v>
      </c>
      <c r="F83" s="38"/>
      <c r="G83" s="39">
        <v>1709685.3592000001</v>
      </c>
      <c r="H83" s="39">
        <v>37603028.764600001</v>
      </c>
      <c r="I83" s="39">
        <v>12459757.9756</v>
      </c>
      <c r="J83" s="38">
        <v>0</v>
      </c>
      <c r="K83" s="38"/>
      <c r="L83" s="39">
        <v>2580143.4646000001</v>
      </c>
      <c r="M83" s="39">
        <v>26929681.464400001</v>
      </c>
      <c r="N83" s="39">
        <v>0</v>
      </c>
      <c r="O83" s="38">
        <v>861046.29300270614</v>
      </c>
      <c r="P83" s="38"/>
      <c r="Q83" s="39">
        <v>21253797.229600001</v>
      </c>
      <c r="R83" s="40">
        <v>-426224.89201576338</v>
      </c>
      <c r="S83" s="40">
        <v>20827572.337584238</v>
      </c>
    </row>
    <row r="84" spans="1:19">
      <c r="A84" s="36">
        <v>31101</v>
      </c>
      <c r="B84" s="37" t="s">
        <v>74</v>
      </c>
      <c r="C84" s="42">
        <v>6.7999999999999999E-5</v>
      </c>
      <c r="D84" s="42">
        <v>6.7299999999999996E-5</v>
      </c>
      <c r="E84" s="38">
        <v>539541.98800000001</v>
      </c>
      <c r="F84" s="38"/>
      <c r="G84" s="39">
        <v>11696.271999999999</v>
      </c>
      <c r="H84" s="39">
        <v>257249.236</v>
      </c>
      <c r="I84" s="39">
        <v>85239.495999999999</v>
      </c>
      <c r="J84" s="38">
        <v>0</v>
      </c>
      <c r="K84" s="38"/>
      <c r="L84" s="39">
        <v>17651.236000000001</v>
      </c>
      <c r="M84" s="39">
        <v>184230.90400000001</v>
      </c>
      <c r="N84" s="39">
        <v>0</v>
      </c>
      <c r="O84" s="38">
        <v>41000.012228636013</v>
      </c>
      <c r="P84" s="38"/>
      <c r="Q84" s="39">
        <v>145401.136</v>
      </c>
      <c r="R84" s="40">
        <v>-21979.125029814222</v>
      </c>
      <c r="S84" s="40">
        <v>123422.01097018577</v>
      </c>
    </row>
    <row r="85" spans="1:19">
      <c r="A85" s="36">
        <v>31102</v>
      </c>
      <c r="B85" s="37" t="s">
        <v>75</v>
      </c>
      <c r="C85" s="42">
        <v>1.628E-4</v>
      </c>
      <c r="D85" s="42">
        <v>1.5300000000000001E-4</v>
      </c>
      <c r="E85" s="38">
        <v>1291726.9948</v>
      </c>
      <c r="F85" s="38"/>
      <c r="G85" s="39">
        <v>28002.251199999999</v>
      </c>
      <c r="H85" s="39">
        <v>615884.93559999997</v>
      </c>
      <c r="I85" s="39">
        <v>204073.38159999999</v>
      </c>
      <c r="J85" s="38">
        <v>10660.571849999833</v>
      </c>
      <c r="K85" s="38"/>
      <c r="L85" s="39">
        <v>42259.135600000001</v>
      </c>
      <c r="M85" s="39">
        <v>441070.4584</v>
      </c>
      <c r="N85" s="39">
        <v>0</v>
      </c>
      <c r="O85" s="38">
        <v>63138.034363242652</v>
      </c>
      <c r="P85" s="38"/>
      <c r="Q85" s="39">
        <v>348107.42560000002</v>
      </c>
      <c r="R85" s="40">
        <v>-47984.49852885271</v>
      </c>
      <c r="S85" s="40">
        <v>300122.92707114731</v>
      </c>
    </row>
    <row r="86" spans="1:19">
      <c r="A86" s="36">
        <v>31105</v>
      </c>
      <c r="B86" s="37" t="s">
        <v>76</v>
      </c>
      <c r="C86" s="42">
        <v>1.591E-3</v>
      </c>
      <c r="D86" s="42">
        <v>1.5401E-3</v>
      </c>
      <c r="E86" s="38">
        <v>12623695.630999999</v>
      </c>
      <c r="F86" s="38"/>
      <c r="G86" s="39">
        <v>273658.364</v>
      </c>
      <c r="H86" s="39">
        <v>6018875.5070000002</v>
      </c>
      <c r="I86" s="39">
        <v>1994353.5019999999</v>
      </c>
      <c r="J86" s="38">
        <v>420015.13536901865</v>
      </c>
      <c r="K86" s="38"/>
      <c r="L86" s="39">
        <v>412987.00699999998</v>
      </c>
      <c r="M86" s="39">
        <v>4310461.2979999995</v>
      </c>
      <c r="N86" s="39">
        <v>0</v>
      </c>
      <c r="O86" s="38">
        <v>173021.84634320758</v>
      </c>
      <c r="P86" s="38"/>
      <c r="Q86" s="39">
        <v>3401958.932</v>
      </c>
      <c r="R86" s="40">
        <v>134768.01324314714</v>
      </c>
      <c r="S86" s="40">
        <v>3536726.9452431472</v>
      </c>
    </row>
    <row r="87" spans="1:19">
      <c r="A87" s="36">
        <v>31110</v>
      </c>
      <c r="B87" s="37" t="s">
        <v>77</v>
      </c>
      <c r="C87" s="42">
        <v>2.2461E-3</v>
      </c>
      <c r="D87" s="42">
        <v>2.3018000000000001E-3</v>
      </c>
      <c r="E87" s="38">
        <v>17821547.930100001</v>
      </c>
      <c r="F87" s="38"/>
      <c r="G87" s="39">
        <v>386338.18440000003</v>
      </c>
      <c r="H87" s="39">
        <v>8497169.2497000005</v>
      </c>
      <c r="I87" s="39">
        <v>2815535.7642000001</v>
      </c>
      <c r="J87" s="38">
        <v>119769.90699687487</v>
      </c>
      <c r="K87" s="38"/>
      <c r="L87" s="39">
        <v>583035.89969999995</v>
      </c>
      <c r="M87" s="39">
        <v>6085309.3158</v>
      </c>
      <c r="N87" s="39">
        <v>0</v>
      </c>
      <c r="O87" s="38">
        <v>620469.35233981372</v>
      </c>
      <c r="P87" s="38"/>
      <c r="Q87" s="39">
        <v>4802727.8172000004</v>
      </c>
      <c r="R87" s="40">
        <v>-143096.00701370611</v>
      </c>
      <c r="S87" s="40">
        <v>4659631.8101862939</v>
      </c>
    </row>
    <row r="88" spans="1:19">
      <c r="A88" s="36">
        <v>31200</v>
      </c>
      <c r="B88" s="37" t="s">
        <v>78</v>
      </c>
      <c r="C88" s="42">
        <v>4.4881000000000001E-3</v>
      </c>
      <c r="D88" s="42">
        <v>4.7600000000000003E-3</v>
      </c>
      <c r="E88" s="38">
        <v>35610564.652100004</v>
      </c>
      <c r="F88" s="38"/>
      <c r="G88" s="39">
        <v>771971.15240000002</v>
      </c>
      <c r="H88" s="39">
        <v>16978827.883700002</v>
      </c>
      <c r="I88" s="39">
        <v>5625932.0882000001</v>
      </c>
      <c r="J88" s="38">
        <v>0</v>
      </c>
      <c r="K88" s="38"/>
      <c r="L88" s="39">
        <v>1165007.5337</v>
      </c>
      <c r="M88" s="39">
        <v>12159510.591800001</v>
      </c>
      <c r="N88" s="39">
        <v>0</v>
      </c>
      <c r="O88" s="38">
        <v>2095594.7650699865</v>
      </c>
      <c r="P88" s="38"/>
      <c r="Q88" s="39">
        <v>9596688.8012000006</v>
      </c>
      <c r="R88" s="40">
        <v>-965991.65407636215</v>
      </c>
      <c r="S88" s="40">
        <v>8630697.1471236385</v>
      </c>
    </row>
    <row r="89" spans="1:19">
      <c r="A89" s="36">
        <v>31205</v>
      </c>
      <c r="B89" s="37" t="s">
        <v>79</v>
      </c>
      <c r="C89" s="42">
        <v>5.4020000000000001E-4</v>
      </c>
      <c r="D89" s="42">
        <v>5.8929999999999996E-4</v>
      </c>
      <c r="E89" s="38">
        <v>4286185.0282000005</v>
      </c>
      <c r="F89" s="38"/>
      <c r="G89" s="39">
        <v>92916.560800000007</v>
      </c>
      <c r="H89" s="39">
        <v>2043618.1954000001</v>
      </c>
      <c r="I89" s="39">
        <v>677152.58440000005</v>
      </c>
      <c r="J89" s="38">
        <v>0</v>
      </c>
      <c r="K89" s="38"/>
      <c r="L89" s="39">
        <v>140223.49540000001</v>
      </c>
      <c r="M89" s="39">
        <v>1463551.9756</v>
      </c>
      <c r="N89" s="39">
        <v>0</v>
      </c>
      <c r="O89" s="38">
        <v>314008.79640195327</v>
      </c>
      <c r="P89" s="38"/>
      <c r="Q89" s="39">
        <v>1155083.7304</v>
      </c>
      <c r="R89" s="40">
        <v>-170960.23341009364</v>
      </c>
      <c r="S89" s="40">
        <v>984123.4969899063</v>
      </c>
    </row>
    <row r="90" spans="1:19">
      <c r="A90" s="36">
        <v>31300</v>
      </c>
      <c r="B90" s="37" t="s">
        <v>80</v>
      </c>
      <c r="C90" s="42">
        <v>1.20313E-2</v>
      </c>
      <c r="D90" s="42">
        <v>1.1785500000000001E-2</v>
      </c>
      <c r="E90" s="38">
        <v>95461640.003299996</v>
      </c>
      <c r="F90" s="38"/>
      <c r="G90" s="39">
        <v>2069431.7252</v>
      </c>
      <c r="H90" s="39">
        <v>45515334.310099997</v>
      </c>
      <c r="I90" s="39">
        <v>15081499.238600001</v>
      </c>
      <c r="J90" s="38">
        <v>1348953.0422480288</v>
      </c>
      <c r="K90" s="38"/>
      <c r="L90" s="39">
        <v>3123048.7601000001</v>
      </c>
      <c r="M90" s="39">
        <v>32596136.4014</v>
      </c>
      <c r="N90" s="39">
        <v>0</v>
      </c>
      <c r="O90" s="38">
        <v>610818.23284692282</v>
      </c>
      <c r="P90" s="38"/>
      <c r="Q90" s="39">
        <v>25725951.287599999</v>
      </c>
      <c r="R90" s="40">
        <v>147196.26320637984</v>
      </c>
      <c r="S90" s="40">
        <v>25873147.550806381</v>
      </c>
    </row>
    <row r="91" spans="1:19">
      <c r="A91" s="36">
        <v>31301</v>
      </c>
      <c r="B91" s="37" t="s">
        <v>81</v>
      </c>
      <c r="C91" s="42">
        <v>2.968E-4</v>
      </c>
      <c r="D91" s="42">
        <v>2.3729999999999999E-4</v>
      </c>
      <c r="E91" s="38">
        <v>2354942.0888</v>
      </c>
      <c r="F91" s="38"/>
      <c r="G91" s="39">
        <v>51050.787199999999</v>
      </c>
      <c r="H91" s="39">
        <v>1122817.2535999999</v>
      </c>
      <c r="I91" s="39">
        <v>372045.3296</v>
      </c>
      <c r="J91" s="38">
        <v>271396.75343729625</v>
      </c>
      <c r="K91" s="38"/>
      <c r="L91" s="39">
        <v>77042.453600000008</v>
      </c>
      <c r="M91" s="39">
        <v>804113.71039999998</v>
      </c>
      <c r="N91" s="39">
        <v>0</v>
      </c>
      <c r="O91" s="38">
        <v>0</v>
      </c>
      <c r="P91" s="38"/>
      <c r="Q91" s="39">
        <v>634633.1936</v>
      </c>
      <c r="R91" s="40">
        <v>109835.14462625849</v>
      </c>
      <c r="S91" s="40">
        <v>744468.33822625852</v>
      </c>
    </row>
    <row r="92" spans="1:19">
      <c r="A92" s="36">
        <v>31320</v>
      </c>
      <c r="B92" s="37" t="s">
        <v>82</v>
      </c>
      <c r="C92" s="42">
        <v>2.1784999999999999E-3</v>
      </c>
      <c r="D92" s="42">
        <v>2.2084000000000001E-3</v>
      </c>
      <c r="E92" s="38">
        <v>17285179.718499999</v>
      </c>
      <c r="F92" s="38"/>
      <c r="G92" s="39">
        <v>374710.71399999998</v>
      </c>
      <c r="H92" s="39">
        <v>8241433.2444999991</v>
      </c>
      <c r="I92" s="39">
        <v>2730797.6769999997</v>
      </c>
      <c r="J92" s="38">
        <v>0</v>
      </c>
      <c r="K92" s="38"/>
      <c r="L92" s="39">
        <v>565488.49449999991</v>
      </c>
      <c r="M92" s="39">
        <v>5902162.1229999997</v>
      </c>
      <c r="N92" s="39">
        <v>0</v>
      </c>
      <c r="O92" s="38">
        <v>634607.906560526</v>
      </c>
      <c r="P92" s="38"/>
      <c r="Q92" s="39">
        <v>4658181.9819999998</v>
      </c>
      <c r="R92" s="40">
        <v>-340644.70247015706</v>
      </c>
      <c r="S92" s="40">
        <v>4317537.2795298425</v>
      </c>
    </row>
    <row r="93" spans="1:19">
      <c r="A93" s="36">
        <v>31400</v>
      </c>
      <c r="B93" s="37" t="s">
        <v>83</v>
      </c>
      <c r="C93" s="42">
        <v>4.6236000000000003E-3</v>
      </c>
      <c r="D93" s="42">
        <v>4.731E-3</v>
      </c>
      <c r="E93" s="38">
        <v>36685681.407600001</v>
      </c>
      <c r="F93" s="38"/>
      <c r="G93" s="39">
        <v>795277.69440000004</v>
      </c>
      <c r="H93" s="39">
        <v>17491434.817200001</v>
      </c>
      <c r="I93" s="39">
        <v>5795784.3192000007</v>
      </c>
      <c r="J93" s="38">
        <v>0</v>
      </c>
      <c r="K93" s="38"/>
      <c r="L93" s="39">
        <v>1200180.2172000001</v>
      </c>
      <c r="M93" s="39">
        <v>12526617.7608</v>
      </c>
      <c r="N93" s="39">
        <v>0</v>
      </c>
      <c r="O93" s="38">
        <v>706636.96294989064</v>
      </c>
      <c r="P93" s="38"/>
      <c r="Q93" s="39">
        <v>9886421.9472000003</v>
      </c>
      <c r="R93" s="40">
        <v>-350808.71437745623</v>
      </c>
      <c r="S93" s="40">
        <v>9535613.2328225449</v>
      </c>
    </row>
    <row r="94" spans="1:19">
      <c r="A94" s="36">
        <v>31405</v>
      </c>
      <c r="B94" s="37" t="s">
        <v>84</v>
      </c>
      <c r="C94" s="42">
        <v>9.1299999999999997E-4</v>
      </c>
      <c r="D94" s="42">
        <v>9.4410000000000002E-4</v>
      </c>
      <c r="E94" s="38">
        <v>7244144.6329999994</v>
      </c>
      <c r="F94" s="38"/>
      <c r="G94" s="39">
        <v>157039.652</v>
      </c>
      <c r="H94" s="39">
        <v>3453949.301</v>
      </c>
      <c r="I94" s="39">
        <v>1144465.5859999999</v>
      </c>
      <c r="J94" s="38">
        <v>19558.055024999077</v>
      </c>
      <c r="K94" s="38"/>
      <c r="L94" s="39">
        <v>236993.80099999998</v>
      </c>
      <c r="M94" s="39">
        <v>2473570.8139999998</v>
      </c>
      <c r="N94" s="39">
        <v>0</v>
      </c>
      <c r="O94" s="38">
        <v>131651.37155255466</v>
      </c>
      <c r="P94" s="38"/>
      <c r="Q94" s="39">
        <v>1952224.0759999999</v>
      </c>
      <c r="R94" s="40">
        <v>-89207.298557217509</v>
      </c>
      <c r="S94" s="40">
        <v>1863016.7774427824</v>
      </c>
    </row>
    <row r="95" spans="1:19">
      <c r="A95" s="36">
        <v>31500</v>
      </c>
      <c r="B95" s="37" t="s">
        <v>85</v>
      </c>
      <c r="C95" s="42">
        <v>7.1060000000000003E-4</v>
      </c>
      <c r="D95" s="42">
        <v>7.2920000000000005E-4</v>
      </c>
      <c r="E95" s="38">
        <v>5638213.7746000001</v>
      </c>
      <c r="F95" s="38"/>
      <c r="G95" s="39">
        <v>122226.04240000001</v>
      </c>
      <c r="H95" s="39">
        <v>2688254.5162</v>
      </c>
      <c r="I95" s="39">
        <v>890752.73320000002</v>
      </c>
      <c r="J95" s="38">
        <v>0</v>
      </c>
      <c r="K95" s="38"/>
      <c r="L95" s="39">
        <v>184455.41620000001</v>
      </c>
      <c r="M95" s="39">
        <v>1925212.9468</v>
      </c>
      <c r="N95" s="39">
        <v>0</v>
      </c>
      <c r="O95" s="38">
        <v>131648.62381274128</v>
      </c>
      <c r="P95" s="38"/>
      <c r="Q95" s="39">
        <v>1519441.8712000002</v>
      </c>
      <c r="R95" s="40">
        <v>-65091.475241061999</v>
      </c>
      <c r="S95" s="40">
        <v>1454350.3959589382</v>
      </c>
    </row>
    <row r="96" spans="1:19">
      <c r="A96" s="36">
        <v>31600</v>
      </c>
      <c r="B96" s="37" t="s">
        <v>86</v>
      </c>
      <c r="C96" s="42">
        <v>3.2342999999999998E-3</v>
      </c>
      <c r="D96" s="42">
        <v>3.2935999999999998E-3</v>
      </c>
      <c r="E96" s="38">
        <v>25662362.526299998</v>
      </c>
      <c r="F96" s="38"/>
      <c r="G96" s="39">
        <v>556312.53720000002</v>
      </c>
      <c r="H96" s="39">
        <v>12235605.941099999</v>
      </c>
      <c r="I96" s="39">
        <v>4054266.2045999998</v>
      </c>
      <c r="J96" s="38">
        <v>213925.12237028556</v>
      </c>
      <c r="K96" s="38"/>
      <c r="L96" s="39">
        <v>839549.89110000001</v>
      </c>
      <c r="M96" s="39">
        <v>8762617.8354000002</v>
      </c>
      <c r="N96" s="39">
        <v>0</v>
      </c>
      <c r="O96" s="38">
        <v>240248.81137499842</v>
      </c>
      <c r="P96" s="38"/>
      <c r="Q96" s="39">
        <v>6915748.4435999999</v>
      </c>
      <c r="R96" s="40">
        <v>97810.962807164906</v>
      </c>
      <c r="S96" s="40">
        <v>7013559.4064071644</v>
      </c>
    </row>
    <row r="97" spans="1:19">
      <c r="A97" s="36">
        <v>31601</v>
      </c>
      <c r="B97" s="37" t="s">
        <v>285</v>
      </c>
      <c r="C97" s="42">
        <v>0</v>
      </c>
      <c r="D97" s="42">
        <v>0</v>
      </c>
      <c r="E97" s="38">
        <v>0</v>
      </c>
      <c r="F97" s="38"/>
      <c r="G97" s="39">
        <v>0</v>
      </c>
      <c r="H97" s="39">
        <v>0</v>
      </c>
      <c r="I97" s="39">
        <v>0</v>
      </c>
      <c r="J97" s="38">
        <v>0</v>
      </c>
      <c r="K97" s="38"/>
      <c r="L97" s="39">
        <v>0</v>
      </c>
      <c r="M97" s="39">
        <v>0</v>
      </c>
      <c r="N97" s="39">
        <v>0</v>
      </c>
      <c r="O97" s="38">
        <v>18725.476101593034</v>
      </c>
      <c r="P97" s="38"/>
      <c r="Q97" s="39">
        <v>0</v>
      </c>
      <c r="R97" s="40">
        <v>-12746.536529927751</v>
      </c>
      <c r="S97" s="40">
        <v>-12746.536529927751</v>
      </c>
    </row>
    <row r="98" spans="1:19">
      <c r="A98" s="36">
        <v>31605</v>
      </c>
      <c r="B98" s="37" t="s">
        <v>87</v>
      </c>
      <c r="C98" s="42">
        <v>4.9089999999999995E-4</v>
      </c>
      <c r="D98" s="42">
        <v>4.7249999999999999E-4</v>
      </c>
      <c r="E98" s="38">
        <v>3895017.0868999995</v>
      </c>
      <c r="F98" s="38"/>
      <c r="G98" s="39">
        <v>84436.763599999991</v>
      </c>
      <c r="H98" s="39">
        <v>1857112.4992999998</v>
      </c>
      <c r="I98" s="39">
        <v>615353.94979999994</v>
      </c>
      <c r="J98" s="38">
        <v>163745.05392139382</v>
      </c>
      <c r="K98" s="38"/>
      <c r="L98" s="39">
        <v>127426.34929999999</v>
      </c>
      <c r="M98" s="39">
        <v>1329984.5702</v>
      </c>
      <c r="N98" s="39">
        <v>0</v>
      </c>
      <c r="O98" s="38">
        <v>3979.366058302523</v>
      </c>
      <c r="P98" s="38"/>
      <c r="Q98" s="39">
        <v>1049667.9068</v>
      </c>
      <c r="R98" s="40">
        <v>56498.807379492835</v>
      </c>
      <c r="S98" s="40">
        <v>1106166.7141794928</v>
      </c>
    </row>
    <row r="99" spans="1:19">
      <c r="A99" s="36">
        <v>31700</v>
      </c>
      <c r="B99" s="37" t="s">
        <v>88</v>
      </c>
      <c r="C99" s="42">
        <v>9.7659999999999999E-4</v>
      </c>
      <c r="D99" s="42">
        <v>9.8649999999999996E-4</v>
      </c>
      <c r="E99" s="38">
        <v>7748775.0806</v>
      </c>
      <c r="F99" s="38"/>
      <c r="G99" s="39">
        <v>167979.10639999999</v>
      </c>
      <c r="H99" s="39">
        <v>3694552.9981999998</v>
      </c>
      <c r="I99" s="39">
        <v>1224189.5852000001</v>
      </c>
      <c r="J99" s="38">
        <v>148347.43064426119</v>
      </c>
      <c r="K99" s="38"/>
      <c r="L99" s="39">
        <v>253502.8982</v>
      </c>
      <c r="M99" s="39">
        <v>2645880.8947999999</v>
      </c>
      <c r="N99" s="39">
        <v>0</v>
      </c>
      <c r="O99" s="38">
        <v>18988.925744937627</v>
      </c>
      <c r="P99" s="38"/>
      <c r="Q99" s="39">
        <v>2088216.9032000001</v>
      </c>
      <c r="R99" s="40">
        <v>54777.889653239828</v>
      </c>
      <c r="S99" s="40">
        <v>2142994.7928532399</v>
      </c>
    </row>
    <row r="100" spans="1:19">
      <c r="A100" s="36">
        <v>31800</v>
      </c>
      <c r="B100" s="37" t="s">
        <v>89</v>
      </c>
      <c r="C100" s="42">
        <v>5.8989000000000003E-3</v>
      </c>
      <c r="D100" s="42">
        <v>6.1303E-3</v>
      </c>
      <c r="E100" s="38">
        <v>46804474.014899999</v>
      </c>
      <c r="F100" s="38"/>
      <c r="G100" s="39">
        <v>1014634.3956</v>
      </c>
      <c r="H100" s="39">
        <v>22315992.9153</v>
      </c>
      <c r="I100" s="39">
        <v>7394400.9258000003</v>
      </c>
      <c r="J100" s="38">
        <v>25504.672858999831</v>
      </c>
      <c r="K100" s="38"/>
      <c r="L100" s="39">
        <v>1531218.7653000001</v>
      </c>
      <c r="M100" s="39">
        <v>15981759.994200001</v>
      </c>
      <c r="N100" s="39">
        <v>0</v>
      </c>
      <c r="O100" s="38">
        <v>1407898.0428657678</v>
      </c>
      <c r="P100" s="38"/>
      <c r="Q100" s="39">
        <v>12613334.722800002</v>
      </c>
      <c r="R100" s="40">
        <v>-514246.85354344692</v>
      </c>
      <c r="S100" s="40">
        <v>12099087.869256554</v>
      </c>
    </row>
    <row r="101" spans="1:19">
      <c r="A101" s="36">
        <v>31805</v>
      </c>
      <c r="B101" s="37" t="s">
        <v>90</v>
      </c>
      <c r="C101" s="42">
        <v>1.1584E-3</v>
      </c>
      <c r="D101" s="42">
        <v>1.1666999999999999E-3</v>
      </c>
      <c r="E101" s="38">
        <v>9191256.4543999992</v>
      </c>
      <c r="F101" s="38"/>
      <c r="G101" s="39">
        <v>199249.43359999999</v>
      </c>
      <c r="H101" s="39">
        <v>4382316.3968000002</v>
      </c>
      <c r="I101" s="39">
        <v>1452079.8847999999</v>
      </c>
      <c r="J101" s="38">
        <v>143626.32050422445</v>
      </c>
      <c r="K101" s="38"/>
      <c r="L101" s="39">
        <v>300693.99679999996</v>
      </c>
      <c r="M101" s="39">
        <v>3138427.6351999999</v>
      </c>
      <c r="N101" s="39">
        <v>0</v>
      </c>
      <c r="O101" s="38">
        <v>80065.530359218916</v>
      </c>
      <c r="P101" s="38"/>
      <c r="Q101" s="39">
        <v>2476951.1168</v>
      </c>
      <c r="R101" s="40">
        <v>12977.64581162321</v>
      </c>
      <c r="S101" s="40">
        <v>2489928.7626116234</v>
      </c>
    </row>
    <row r="102" spans="1:19">
      <c r="A102" s="36">
        <v>31810</v>
      </c>
      <c r="B102" s="37" t="s">
        <v>91</v>
      </c>
      <c r="C102" s="42">
        <v>1.5291E-3</v>
      </c>
      <c r="D102" s="42">
        <v>1.5257999999999999E-3</v>
      </c>
      <c r="E102" s="38">
        <v>12132553.733100001</v>
      </c>
      <c r="F102" s="38"/>
      <c r="G102" s="39">
        <v>263011.31640000001</v>
      </c>
      <c r="H102" s="39">
        <v>5784703.0406999998</v>
      </c>
      <c r="I102" s="39">
        <v>1916760.4902000001</v>
      </c>
      <c r="J102" s="38">
        <v>73498.66500601267</v>
      </c>
      <c r="K102" s="38"/>
      <c r="L102" s="39">
        <v>396919.19070000004</v>
      </c>
      <c r="M102" s="39">
        <v>4142756.9898000001</v>
      </c>
      <c r="N102" s="39">
        <v>0</v>
      </c>
      <c r="O102" s="38">
        <v>160432.14759682422</v>
      </c>
      <c r="P102" s="38"/>
      <c r="Q102" s="39">
        <v>3269601.1332</v>
      </c>
      <c r="R102" s="40">
        <v>-118794.48948910342</v>
      </c>
      <c r="S102" s="40">
        <v>3150806.6437108968</v>
      </c>
    </row>
    <row r="103" spans="1:19">
      <c r="A103" s="36">
        <v>31820</v>
      </c>
      <c r="B103" s="37" t="s">
        <v>92</v>
      </c>
      <c r="C103" s="42">
        <v>1.2939E-3</v>
      </c>
      <c r="D103" s="42">
        <v>1.3676999999999999E-3</v>
      </c>
      <c r="E103" s="38">
        <v>10266373.209899999</v>
      </c>
      <c r="F103" s="38"/>
      <c r="G103" s="39">
        <v>222555.97560000001</v>
      </c>
      <c r="H103" s="39">
        <v>4894923.3302999996</v>
      </c>
      <c r="I103" s="39">
        <v>1621932.1158</v>
      </c>
      <c r="J103" s="38">
        <v>128341.49512727567</v>
      </c>
      <c r="K103" s="38"/>
      <c r="L103" s="39">
        <v>335866.68030000001</v>
      </c>
      <c r="M103" s="39">
        <v>3505534.8041999997</v>
      </c>
      <c r="N103" s="39">
        <v>0</v>
      </c>
      <c r="O103" s="38">
        <v>373037.81121390488</v>
      </c>
      <c r="P103" s="38"/>
      <c r="Q103" s="39">
        <v>2766684.2627999997</v>
      </c>
      <c r="R103" s="40">
        <v>-74569.032438219932</v>
      </c>
      <c r="S103" s="40">
        <v>2692115.2303617797</v>
      </c>
    </row>
    <row r="104" spans="1:19">
      <c r="A104" s="36">
        <v>31900</v>
      </c>
      <c r="B104" s="37" t="s">
        <v>93</v>
      </c>
      <c r="C104" s="42">
        <v>3.6668E-3</v>
      </c>
      <c r="D104" s="42">
        <v>3.5163999999999998E-3</v>
      </c>
      <c r="E104" s="38">
        <v>29094008.2588</v>
      </c>
      <c r="F104" s="38"/>
      <c r="G104" s="39">
        <v>630704.2672</v>
      </c>
      <c r="H104" s="39">
        <v>13871786.7436</v>
      </c>
      <c r="I104" s="39">
        <v>4596414.4696000004</v>
      </c>
      <c r="J104" s="38">
        <v>471132.68803275167</v>
      </c>
      <c r="K104" s="38"/>
      <c r="L104" s="39">
        <v>951816.9436</v>
      </c>
      <c r="M104" s="39">
        <v>9934380.5703999996</v>
      </c>
      <c r="N104" s="39">
        <v>0</v>
      </c>
      <c r="O104" s="38">
        <v>245411.57286038517</v>
      </c>
      <c r="P104" s="38"/>
      <c r="Q104" s="39">
        <v>7840542.4336000001</v>
      </c>
      <c r="R104" s="40">
        <v>75365.616494808273</v>
      </c>
      <c r="S104" s="40">
        <v>7915908.0500948085</v>
      </c>
    </row>
    <row r="105" spans="1:19">
      <c r="A105" s="36">
        <v>32000</v>
      </c>
      <c r="B105" s="37" t="s">
        <v>94</v>
      </c>
      <c r="C105" s="42">
        <v>1.4777E-3</v>
      </c>
      <c r="D105" s="42">
        <v>1.4400999999999999E-3</v>
      </c>
      <c r="E105" s="38">
        <v>11724723.465700001</v>
      </c>
      <c r="F105" s="38"/>
      <c r="G105" s="39">
        <v>254170.31080000001</v>
      </c>
      <c r="H105" s="39">
        <v>5590252.8828999996</v>
      </c>
      <c r="I105" s="39">
        <v>1852329.4594000001</v>
      </c>
      <c r="J105" s="38">
        <v>275344.90284862224</v>
      </c>
      <c r="K105" s="38"/>
      <c r="L105" s="39">
        <v>383576.93290000001</v>
      </c>
      <c r="M105" s="39">
        <v>4003500.1006</v>
      </c>
      <c r="N105" s="39">
        <v>0</v>
      </c>
      <c r="O105" s="38">
        <v>15452.649170181256</v>
      </c>
      <c r="P105" s="38"/>
      <c r="Q105" s="39">
        <v>3159694.9803999998</v>
      </c>
      <c r="R105" s="40">
        <v>93725.905634551193</v>
      </c>
      <c r="S105" s="40">
        <v>3253420.8860345511</v>
      </c>
    </row>
    <row r="106" spans="1:19">
      <c r="A106" s="36">
        <v>32005</v>
      </c>
      <c r="B106" s="37" t="s">
        <v>95</v>
      </c>
      <c r="C106" s="42">
        <v>3.3320000000000002E-4</v>
      </c>
      <c r="D106" s="42">
        <v>3.2870000000000002E-4</v>
      </c>
      <c r="E106" s="38">
        <v>2643755.7412</v>
      </c>
      <c r="F106" s="38"/>
      <c r="G106" s="39">
        <v>57311.732800000005</v>
      </c>
      <c r="H106" s="39">
        <v>1260521.2564000001</v>
      </c>
      <c r="I106" s="39">
        <v>417673.53040000005</v>
      </c>
      <c r="J106" s="38">
        <v>104204.94152929613</v>
      </c>
      <c r="K106" s="38"/>
      <c r="L106" s="39">
        <v>86491.056400000001</v>
      </c>
      <c r="M106" s="39">
        <v>902731.42960000003</v>
      </c>
      <c r="N106" s="39">
        <v>0</v>
      </c>
      <c r="O106" s="38">
        <v>17730.226509354077</v>
      </c>
      <c r="P106" s="38"/>
      <c r="Q106" s="39">
        <v>712465.56640000001</v>
      </c>
      <c r="R106" s="40">
        <v>58851.404030231701</v>
      </c>
      <c r="S106" s="40">
        <v>771316.97043023165</v>
      </c>
    </row>
    <row r="107" spans="1:19">
      <c r="A107" s="36">
        <v>32100</v>
      </c>
      <c r="B107" s="37" t="s">
        <v>96</v>
      </c>
      <c r="C107" s="42">
        <v>8.3509999999999997E-4</v>
      </c>
      <c r="D107" s="42">
        <v>8.8730000000000005E-4</v>
      </c>
      <c r="E107" s="38">
        <v>6626051.6790999994</v>
      </c>
      <c r="F107" s="38"/>
      <c r="G107" s="39">
        <v>143640.5404</v>
      </c>
      <c r="H107" s="39">
        <v>3159247.6026999997</v>
      </c>
      <c r="I107" s="39">
        <v>1046816.2222</v>
      </c>
      <c r="J107" s="38">
        <v>0</v>
      </c>
      <c r="K107" s="38"/>
      <c r="L107" s="39">
        <v>216772.75269999998</v>
      </c>
      <c r="M107" s="39">
        <v>2262518.0578000001</v>
      </c>
      <c r="N107" s="39">
        <v>0</v>
      </c>
      <c r="O107" s="38">
        <v>334012.41591476381</v>
      </c>
      <c r="P107" s="38"/>
      <c r="Q107" s="39">
        <v>1785654.2452</v>
      </c>
      <c r="R107" s="40">
        <v>-147074.99109815029</v>
      </c>
      <c r="S107" s="40">
        <v>1638579.2541018496</v>
      </c>
    </row>
    <row r="108" spans="1:19">
      <c r="A108" s="36">
        <v>32200</v>
      </c>
      <c r="B108" s="37" t="s">
        <v>97</v>
      </c>
      <c r="C108" s="42">
        <v>5.5309999999999995E-4</v>
      </c>
      <c r="D108" s="42">
        <v>5.4869999999999995E-4</v>
      </c>
      <c r="E108" s="38">
        <v>4388539.3170999996</v>
      </c>
      <c r="F108" s="38"/>
      <c r="G108" s="39">
        <v>95135.412399999987</v>
      </c>
      <c r="H108" s="39">
        <v>2092419.8886999998</v>
      </c>
      <c r="I108" s="39">
        <v>693323.01819999993</v>
      </c>
      <c r="J108" s="38">
        <v>59406.361351878688</v>
      </c>
      <c r="K108" s="38"/>
      <c r="L108" s="39">
        <v>143572.03869999998</v>
      </c>
      <c r="M108" s="39">
        <v>1498501.6617999999</v>
      </c>
      <c r="N108" s="39">
        <v>0</v>
      </c>
      <c r="O108" s="38">
        <v>0</v>
      </c>
      <c r="P108" s="38"/>
      <c r="Q108" s="39">
        <v>1182667.1812</v>
      </c>
      <c r="R108" s="40">
        <v>40454.949341281652</v>
      </c>
      <c r="S108" s="40">
        <v>1223122.1305412815</v>
      </c>
    </row>
    <row r="109" spans="1:19">
      <c r="A109" s="36">
        <v>32300</v>
      </c>
      <c r="B109" s="37" t="s">
        <v>98</v>
      </c>
      <c r="C109" s="42">
        <v>6.2110999999999998E-3</v>
      </c>
      <c r="D109" s="42">
        <v>6.2827999999999998E-3</v>
      </c>
      <c r="E109" s="38">
        <v>49281606.495099999</v>
      </c>
      <c r="F109" s="38"/>
      <c r="G109" s="39">
        <v>1068334.0444</v>
      </c>
      <c r="H109" s="39">
        <v>23497069.554699998</v>
      </c>
      <c r="I109" s="39">
        <v>7785750.4941999996</v>
      </c>
      <c r="J109" s="38">
        <v>0</v>
      </c>
      <c r="K109" s="38"/>
      <c r="L109" s="39">
        <v>1612258.7046999999</v>
      </c>
      <c r="M109" s="39">
        <v>16827596.5858</v>
      </c>
      <c r="N109" s="39">
        <v>0</v>
      </c>
      <c r="O109" s="38">
        <v>1243657.8588814118</v>
      </c>
      <c r="P109" s="38"/>
      <c r="Q109" s="39">
        <v>13280896.997199999</v>
      </c>
      <c r="R109" s="40">
        <v>-633626.36012481432</v>
      </c>
      <c r="S109" s="40">
        <v>12647270.637075186</v>
      </c>
    </row>
    <row r="110" spans="1:19">
      <c r="A110" s="36">
        <v>32305</v>
      </c>
      <c r="B110" s="37" t="s">
        <v>99</v>
      </c>
      <c r="C110" s="42">
        <v>6.2699999999999995E-4</v>
      </c>
      <c r="D110" s="42">
        <v>6.2580000000000003E-4</v>
      </c>
      <c r="E110" s="38">
        <v>4974894.5069999993</v>
      </c>
      <c r="F110" s="38"/>
      <c r="G110" s="39">
        <v>107846.50799999999</v>
      </c>
      <c r="H110" s="39">
        <v>2371989.2789999996</v>
      </c>
      <c r="I110" s="39">
        <v>785958.29399999999</v>
      </c>
      <c r="J110" s="38">
        <v>241780.92464831646</v>
      </c>
      <c r="K110" s="38"/>
      <c r="L110" s="39">
        <v>162754.77899999998</v>
      </c>
      <c r="M110" s="39">
        <v>1698717.3059999999</v>
      </c>
      <c r="N110" s="39">
        <v>0</v>
      </c>
      <c r="O110" s="38">
        <v>0</v>
      </c>
      <c r="P110" s="38"/>
      <c r="Q110" s="39">
        <v>1340684.004</v>
      </c>
      <c r="R110" s="40">
        <v>145404.55468900825</v>
      </c>
      <c r="S110" s="40">
        <v>1486088.5586890082</v>
      </c>
    </row>
    <row r="111" spans="1:19">
      <c r="A111" s="36">
        <v>32400</v>
      </c>
      <c r="B111" s="37" t="s">
        <v>100</v>
      </c>
      <c r="C111" s="42">
        <v>2.2388E-3</v>
      </c>
      <c r="D111" s="42">
        <v>2.2591999999999998E-3</v>
      </c>
      <c r="E111" s="38">
        <v>17763626.5108</v>
      </c>
      <c r="F111" s="38"/>
      <c r="G111" s="39">
        <v>385082.5552</v>
      </c>
      <c r="H111" s="39">
        <v>8469552.7875999995</v>
      </c>
      <c r="I111" s="39">
        <v>2806385.0536000002</v>
      </c>
      <c r="J111" s="38">
        <v>189164.77241427562</v>
      </c>
      <c r="K111" s="38"/>
      <c r="L111" s="39">
        <v>581140.98759999999</v>
      </c>
      <c r="M111" s="39">
        <v>6065531.5864000004</v>
      </c>
      <c r="N111" s="39">
        <v>0</v>
      </c>
      <c r="O111" s="38">
        <v>113260.97319321241</v>
      </c>
      <c r="P111" s="38"/>
      <c r="Q111" s="39">
        <v>4787118.5776000004</v>
      </c>
      <c r="R111" s="40">
        <v>-15220.35408557007</v>
      </c>
      <c r="S111" s="40">
        <v>4771898.2235144302</v>
      </c>
    </row>
    <row r="112" spans="1:19">
      <c r="A112" s="36">
        <v>32405</v>
      </c>
      <c r="B112" s="37" t="s">
        <v>101</v>
      </c>
      <c r="C112" s="42">
        <v>5.7799999999999995E-4</v>
      </c>
      <c r="D112" s="42">
        <v>5.6479999999999996E-4</v>
      </c>
      <c r="E112" s="38">
        <v>4586106.898</v>
      </c>
      <c r="F112" s="38"/>
      <c r="G112" s="39">
        <v>99418.311999999991</v>
      </c>
      <c r="H112" s="39">
        <v>2186618.5060000001</v>
      </c>
      <c r="I112" s="39">
        <v>724535.7159999999</v>
      </c>
      <c r="J112" s="38">
        <v>108191.51125723886</v>
      </c>
      <c r="K112" s="38"/>
      <c r="L112" s="39">
        <v>150035.50599999999</v>
      </c>
      <c r="M112" s="39">
        <v>1565962.6839999999</v>
      </c>
      <c r="N112" s="39">
        <v>0</v>
      </c>
      <c r="O112" s="38">
        <v>60500.220505568504</v>
      </c>
      <c r="P112" s="38"/>
      <c r="Q112" s="39">
        <v>1235909.656</v>
      </c>
      <c r="R112" s="40">
        <v>-8294.2663299522828</v>
      </c>
      <c r="S112" s="40">
        <v>1227615.3896700477</v>
      </c>
    </row>
    <row r="113" spans="1:19">
      <c r="A113" s="36">
        <v>32410</v>
      </c>
      <c r="B113" s="37" t="s">
        <v>102</v>
      </c>
      <c r="C113" s="42">
        <v>8.4340000000000001E-4</v>
      </c>
      <c r="D113" s="42">
        <v>8.92E-4</v>
      </c>
      <c r="E113" s="38">
        <v>6691907.5394000001</v>
      </c>
      <c r="F113" s="38"/>
      <c r="G113" s="39">
        <v>145068.17360000001</v>
      </c>
      <c r="H113" s="39">
        <v>3190647.1417999999</v>
      </c>
      <c r="I113" s="39">
        <v>1057220.4547999999</v>
      </c>
      <c r="J113" s="38">
        <v>124599.71461386603</v>
      </c>
      <c r="K113" s="38"/>
      <c r="L113" s="39">
        <v>218927.24179999999</v>
      </c>
      <c r="M113" s="39">
        <v>2285005.0652000001</v>
      </c>
      <c r="N113" s="39">
        <v>0</v>
      </c>
      <c r="O113" s="38">
        <v>116140.12994999927</v>
      </c>
      <c r="P113" s="38"/>
      <c r="Q113" s="39">
        <v>1803401.7368000001</v>
      </c>
      <c r="R113" s="40">
        <v>55732.938805887126</v>
      </c>
      <c r="S113" s="40">
        <v>1859134.6756058871</v>
      </c>
    </row>
    <row r="114" spans="1:19">
      <c r="A114" s="36">
        <v>32420</v>
      </c>
      <c r="B114" s="37" t="s">
        <v>103</v>
      </c>
      <c r="C114" s="42">
        <v>0</v>
      </c>
      <c r="D114" s="42">
        <v>0</v>
      </c>
      <c r="E114" s="38">
        <v>0</v>
      </c>
      <c r="F114" s="38"/>
      <c r="G114" s="39">
        <v>0</v>
      </c>
      <c r="H114" s="39">
        <v>0</v>
      </c>
      <c r="I114" s="39">
        <v>0</v>
      </c>
      <c r="J114" s="38">
        <v>20312.226963665642</v>
      </c>
      <c r="K114" s="38"/>
      <c r="L114" s="39">
        <v>0</v>
      </c>
      <c r="M114" s="39">
        <v>0</v>
      </c>
      <c r="N114" s="39">
        <v>0</v>
      </c>
      <c r="O114" s="38">
        <v>69978.72925863546</v>
      </c>
      <c r="P114" s="38"/>
      <c r="Q114" s="39">
        <v>0</v>
      </c>
      <c r="R114" s="40">
        <v>-3006.1709944600589</v>
      </c>
      <c r="S114" s="40">
        <v>-3006.1709944600589</v>
      </c>
    </row>
    <row r="115" spans="1:19">
      <c r="A115" s="36">
        <v>32500</v>
      </c>
      <c r="B115" s="37" t="s">
        <v>104</v>
      </c>
      <c r="C115" s="42">
        <v>4.7978999999999999E-3</v>
      </c>
      <c r="D115" s="42">
        <v>5.0733000000000002E-3</v>
      </c>
      <c r="E115" s="38">
        <v>38068654.473899998</v>
      </c>
      <c r="F115" s="38"/>
      <c r="G115" s="39">
        <v>825257.99159999995</v>
      </c>
      <c r="H115" s="39">
        <v>18150825.138299998</v>
      </c>
      <c r="I115" s="39">
        <v>6014273.2038000003</v>
      </c>
      <c r="J115" s="38">
        <v>0</v>
      </c>
      <c r="K115" s="38"/>
      <c r="L115" s="39">
        <v>1245424.4883000001</v>
      </c>
      <c r="M115" s="39">
        <v>12998844.916199999</v>
      </c>
      <c r="N115" s="39">
        <v>0</v>
      </c>
      <c r="O115" s="38">
        <v>1333103.6414376481</v>
      </c>
      <c r="P115" s="38"/>
      <c r="Q115" s="39">
        <v>10259119.2708</v>
      </c>
      <c r="R115" s="40">
        <v>-502426.58263151656</v>
      </c>
      <c r="S115" s="40">
        <v>9756692.6881684829</v>
      </c>
    </row>
    <row r="116" spans="1:19">
      <c r="A116" s="36">
        <v>32505</v>
      </c>
      <c r="B116" s="37" t="s">
        <v>105</v>
      </c>
      <c r="C116" s="42">
        <v>7.5580000000000005E-4</v>
      </c>
      <c r="D116" s="42">
        <v>7.2650000000000004E-4</v>
      </c>
      <c r="E116" s="38">
        <v>5996850.5078000007</v>
      </c>
      <c r="F116" s="38"/>
      <c r="G116" s="39">
        <v>130000.6232</v>
      </c>
      <c r="H116" s="39">
        <v>2859249.5966000003</v>
      </c>
      <c r="I116" s="39">
        <v>947411.92760000005</v>
      </c>
      <c r="J116" s="38">
        <v>182934.96677120327</v>
      </c>
      <c r="K116" s="38"/>
      <c r="L116" s="39">
        <v>196188.2966</v>
      </c>
      <c r="M116" s="39">
        <v>2047672.3124000002</v>
      </c>
      <c r="N116" s="39">
        <v>0</v>
      </c>
      <c r="O116" s="38">
        <v>72658.859617445356</v>
      </c>
      <c r="P116" s="38"/>
      <c r="Q116" s="39">
        <v>1616090.8616000002</v>
      </c>
      <c r="R116" s="40">
        <v>27069.030078538286</v>
      </c>
      <c r="S116" s="40">
        <v>1643159.8916785384</v>
      </c>
    </row>
    <row r="117" spans="1:19">
      <c r="A117" s="36">
        <v>32600</v>
      </c>
      <c r="B117" s="37" t="s">
        <v>106</v>
      </c>
      <c r="C117" s="42">
        <v>1.7237800000000001E-2</v>
      </c>
      <c r="D117" s="42">
        <v>1.77521E-2</v>
      </c>
      <c r="E117" s="38">
        <v>136772307.06980002</v>
      </c>
      <c r="F117" s="38"/>
      <c r="G117" s="39">
        <v>2964970.5512000001</v>
      </c>
      <c r="H117" s="39">
        <v>65211924.710600004</v>
      </c>
      <c r="I117" s="39">
        <v>21607961.531600002</v>
      </c>
      <c r="J117" s="38">
        <v>0</v>
      </c>
      <c r="K117" s="38"/>
      <c r="L117" s="39">
        <v>4474536.4106000001</v>
      </c>
      <c r="M117" s="39">
        <v>46701992.308400005</v>
      </c>
      <c r="N117" s="39">
        <v>0</v>
      </c>
      <c r="O117" s="38">
        <v>5913813.4226805624</v>
      </c>
      <c r="P117" s="38"/>
      <c r="Q117" s="39">
        <v>36858760.325600006</v>
      </c>
      <c r="R117" s="40">
        <v>-2934918.5774282827</v>
      </c>
      <c r="S117" s="40">
        <v>33923841.748171724</v>
      </c>
    </row>
    <row r="118" spans="1:19">
      <c r="A118" s="36">
        <v>32605</v>
      </c>
      <c r="B118" s="37" t="s">
        <v>107</v>
      </c>
      <c r="C118" s="42">
        <v>2.5604999999999998E-3</v>
      </c>
      <c r="D118" s="42">
        <v>2.5571999999999999E-3</v>
      </c>
      <c r="E118" s="38">
        <v>20316136.180499997</v>
      </c>
      <c r="F118" s="38"/>
      <c r="G118" s="39">
        <v>440416.24199999997</v>
      </c>
      <c r="H118" s="39">
        <v>9686568.658499999</v>
      </c>
      <c r="I118" s="39">
        <v>3209643.0809999998</v>
      </c>
      <c r="J118" s="38">
        <v>561239.97012268764</v>
      </c>
      <c r="K118" s="38"/>
      <c r="L118" s="39">
        <v>664646.9084999999</v>
      </c>
      <c r="M118" s="39">
        <v>6937106.3189999992</v>
      </c>
      <c r="N118" s="39">
        <v>0</v>
      </c>
      <c r="O118" s="38">
        <v>0</v>
      </c>
      <c r="P118" s="38"/>
      <c r="Q118" s="39">
        <v>5474994.2459999993</v>
      </c>
      <c r="R118" s="40">
        <v>277924.31395143655</v>
      </c>
      <c r="S118" s="40">
        <v>5752918.5599514358</v>
      </c>
    </row>
    <row r="119" spans="1:19">
      <c r="A119" s="36">
        <v>32700</v>
      </c>
      <c r="B119" s="37" t="s">
        <v>108</v>
      </c>
      <c r="C119" s="42">
        <v>1.6209E-3</v>
      </c>
      <c r="D119" s="42">
        <v>1.5617999999999999E-3</v>
      </c>
      <c r="E119" s="38">
        <v>12860935.4169</v>
      </c>
      <c r="F119" s="38"/>
      <c r="G119" s="39">
        <v>278801.28360000002</v>
      </c>
      <c r="H119" s="39">
        <v>6131989.5093</v>
      </c>
      <c r="I119" s="39">
        <v>2031833.8097999999</v>
      </c>
      <c r="J119" s="38">
        <v>382679.38555693597</v>
      </c>
      <c r="K119" s="38"/>
      <c r="L119" s="39">
        <v>420748.35930000001</v>
      </c>
      <c r="M119" s="39">
        <v>4391468.7101999996</v>
      </c>
      <c r="N119" s="39">
        <v>0</v>
      </c>
      <c r="O119" s="38">
        <v>0</v>
      </c>
      <c r="P119" s="38"/>
      <c r="Q119" s="39">
        <v>3465892.6667999998</v>
      </c>
      <c r="R119" s="40">
        <v>182790.26177734468</v>
      </c>
      <c r="S119" s="40">
        <v>3648682.9285773444</v>
      </c>
    </row>
    <row r="120" spans="1:19">
      <c r="A120" s="36">
        <v>32800</v>
      </c>
      <c r="B120" s="37" t="s">
        <v>109</v>
      </c>
      <c r="C120" s="42">
        <v>2.1829000000000002E-3</v>
      </c>
      <c r="D120" s="42">
        <v>2.1503999999999998E-3</v>
      </c>
      <c r="E120" s="38">
        <v>17320091.258900002</v>
      </c>
      <c r="F120" s="38"/>
      <c r="G120" s="39">
        <v>375467.53160000005</v>
      </c>
      <c r="H120" s="39">
        <v>8258078.7833000012</v>
      </c>
      <c r="I120" s="39">
        <v>2736313.1738000005</v>
      </c>
      <c r="J120" s="38">
        <v>613097.89833246393</v>
      </c>
      <c r="K120" s="38"/>
      <c r="L120" s="39">
        <v>566630.6333000001</v>
      </c>
      <c r="M120" s="39">
        <v>5914082.9462000001</v>
      </c>
      <c r="N120" s="39">
        <v>0</v>
      </c>
      <c r="O120" s="38">
        <v>0</v>
      </c>
      <c r="P120" s="38"/>
      <c r="Q120" s="39">
        <v>4667590.2908000005</v>
      </c>
      <c r="R120" s="40">
        <v>264186.80484178604</v>
      </c>
      <c r="S120" s="40">
        <v>4931777.0956417862</v>
      </c>
    </row>
    <row r="121" spans="1:19">
      <c r="A121" s="36">
        <v>32900</v>
      </c>
      <c r="B121" s="37" t="s">
        <v>110</v>
      </c>
      <c r="C121" s="42">
        <v>6.5319999999999996E-3</v>
      </c>
      <c r="D121" s="42">
        <v>6.633E-3</v>
      </c>
      <c r="E121" s="38">
        <v>51827768.611999996</v>
      </c>
      <c r="F121" s="38"/>
      <c r="G121" s="39">
        <v>1123530.128</v>
      </c>
      <c r="H121" s="39">
        <v>24711058.963999998</v>
      </c>
      <c r="I121" s="39">
        <v>8188005.7039999999</v>
      </c>
      <c r="J121" s="38">
        <v>19943.989341430966</v>
      </c>
      <c r="K121" s="38"/>
      <c r="L121" s="39">
        <v>1695556.9639999999</v>
      </c>
      <c r="M121" s="39">
        <v>17697003.895999998</v>
      </c>
      <c r="N121" s="39">
        <v>0</v>
      </c>
      <c r="O121" s="38">
        <v>775253.15616006148</v>
      </c>
      <c r="P121" s="38"/>
      <c r="Q121" s="39">
        <v>13967062.063999999</v>
      </c>
      <c r="R121" s="40">
        <v>-370134.05300801428</v>
      </c>
      <c r="S121" s="40">
        <v>13596928.010991985</v>
      </c>
    </row>
    <row r="122" spans="1:19">
      <c r="A122" s="36">
        <v>32901</v>
      </c>
      <c r="B122" s="37" t="s">
        <v>286</v>
      </c>
      <c r="C122" s="42">
        <v>1.4310000000000001E-4</v>
      </c>
      <c r="D122" s="42">
        <v>1.9560000000000001E-4</v>
      </c>
      <c r="E122" s="38">
        <v>1135418.5071</v>
      </c>
      <c r="F122" s="38"/>
      <c r="G122" s="39">
        <v>24613.772400000002</v>
      </c>
      <c r="H122" s="39">
        <v>541358.31870000006</v>
      </c>
      <c r="I122" s="39">
        <v>179378.9982</v>
      </c>
      <c r="J122" s="38">
        <v>329160.21663048968</v>
      </c>
      <c r="K122" s="38"/>
      <c r="L122" s="39">
        <v>37145.468700000005</v>
      </c>
      <c r="M122" s="39">
        <v>387697.68180000002</v>
      </c>
      <c r="N122" s="39">
        <v>0</v>
      </c>
      <c r="O122" s="38">
        <v>204118.11277499999</v>
      </c>
      <c r="P122" s="38"/>
      <c r="Q122" s="39">
        <v>305983.86120000004</v>
      </c>
      <c r="R122" s="40">
        <v>140359.6102899292</v>
      </c>
      <c r="S122" s="40">
        <v>446343.47148992924</v>
      </c>
    </row>
    <row r="123" spans="1:19">
      <c r="A123" s="36">
        <v>32905</v>
      </c>
      <c r="B123" s="37" t="s">
        <v>111</v>
      </c>
      <c r="C123" s="42">
        <v>9.6400000000000001E-4</v>
      </c>
      <c r="D123" s="42">
        <v>9.3849999999999999E-4</v>
      </c>
      <c r="E123" s="38">
        <v>7648801.1239999998</v>
      </c>
      <c r="F123" s="38"/>
      <c r="G123" s="39">
        <v>165811.856</v>
      </c>
      <c r="H123" s="39">
        <v>3646886.2280000001</v>
      </c>
      <c r="I123" s="39">
        <v>1208395.2080000001</v>
      </c>
      <c r="J123" s="38">
        <v>170017.58546408801</v>
      </c>
      <c r="K123" s="38"/>
      <c r="L123" s="39">
        <v>250232.228</v>
      </c>
      <c r="M123" s="39">
        <v>2611743.9920000001</v>
      </c>
      <c r="N123" s="39">
        <v>0</v>
      </c>
      <c r="O123" s="38">
        <v>149957.6759031619</v>
      </c>
      <c r="P123" s="38"/>
      <c r="Q123" s="39">
        <v>2061274.9280000001</v>
      </c>
      <c r="R123" s="40">
        <v>-46152.220937906081</v>
      </c>
      <c r="S123" s="40">
        <v>2015122.707062094</v>
      </c>
    </row>
    <row r="124" spans="1:19">
      <c r="A124" s="36">
        <v>32910</v>
      </c>
      <c r="B124" s="37" t="s">
        <v>112</v>
      </c>
      <c r="C124" s="42">
        <v>1.2267000000000001E-3</v>
      </c>
      <c r="D124" s="42">
        <v>1.2221000000000001E-3</v>
      </c>
      <c r="E124" s="38">
        <v>9733178.7747000009</v>
      </c>
      <c r="F124" s="38"/>
      <c r="G124" s="39">
        <v>210997.30680000002</v>
      </c>
      <c r="H124" s="39">
        <v>4640700.5559</v>
      </c>
      <c r="I124" s="39">
        <v>1537695.4374000002</v>
      </c>
      <c r="J124" s="38">
        <v>27896.290799998969</v>
      </c>
      <c r="K124" s="38"/>
      <c r="L124" s="39">
        <v>318423.10590000002</v>
      </c>
      <c r="M124" s="39">
        <v>3323471.3226000001</v>
      </c>
      <c r="N124" s="39">
        <v>0</v>
      </c>
      <c r="O124" s="38">
        <v>165077.21534223107</v>
      </c>
      <c r="P124" s="38"/>
      <c r="Q124" s="39">
        <v>2622993.7283999999</v>
      </c>
      <c r="R124" s="40">
        <v>-91677.126743408138</v>
      </c>
      <c r="S124" s="40">
        <v>2531316.601656592</v>
      </c>
    </row>
    <row r="125" spans="1:19">
      <c r="A125" s="36">
        <v>32920</v>
      </c>
      <c r="B125" s="37" t="s">
        <v>113</v>
      </c>
      <c r="C125" s="42">
        <v>1.0145E-3</v>
      </c>
      <c r="D125" s="42">
        <v>1.0083E-3</v>
      </c>
      <c r="E125" s="38">
        <v>8049490.3945000004</v>
      </c>
      <c r="F125" s="38"/>
      <c r="G125" s="39">
        <v>174498.05799999999</v>
      </c>
      <c r="H125" s="39">
        <v>3837931.6165</v>
      </c>
      <c r="I125" s="39">
        <v>1271698.0689999999</v>
      </c>
      <c r="J125" s="38">
        <v>34804.876205639528</v>
      </c>
      <c r="K125" s="38"/>
      <c r="L125" s="39">
        <v>263340.8665</v>
      </c>
      <c r="M125" s="39">
        <v>2748562.531</v>
      </c>
      <c r="N125" s="39">
        <v>0</v>
      </c>
      <c r="O125" s="38">
        <v>156637.03415798923</v>
      </c>
      <c r="P125" s="38"/>
      <c r="Q125" s="39">
        <v>2169256.6540000001</v>
      </c>
      <c r="R125" s="40">
        <v>-89865.484954755375</v>
      </c>
      <c r="S125" s="40">
        <v>2079391.1690452448</v>
      </c>
    </row>
    <row r="126" spans="1:19">
      <c r="A126" s="36">
        <v>33000</v>
      </c>
      <c r="B126" s="37" t="s">
        <v>114</v>
      </c>
      <c r="C126" s="42">
        <v>2.4756000000000001E-3</v>
      </c>
      <c r="D126" s="42">
        <v>2.5539E-3</v>
      </c>
      <c r="E126" s="38">
        <v>19642502.139600001</v>
      </c>
      <c r="F126" s="38"/>
      <c r="G126" s="39">
        <v>425813.10240000003</v>
      </c>
      <c r="H126" s="39">
        <v>9365385.4211999997</v>
      </c>
      <c r="I126" s="39">
        <v>3103219.0632000002</v>
      </c>
      <c r="J126" s="38">
        <v>0</v>
      </c>
      <c r="K126" s="38"/>
      <c r="L126" s="39">
        <v>642608.82120000001</v>
      </c>
      <c r="M126" s="39">
        <v>6707088.6168</v>
      </c>
      <c r="N126" s="39">
        <v>0</v>
      </c>
      <c r="O126" s="38">
        <v>679433.18796685757</v>
      </c>
      <c r="P126" s="38"/>
      <c r="Q126" s="39">
        <v>5293456.6512000002</v>
      </c>
      <c r="R126" s="40">
        <v>-293392.86774437217</v>
      </c>
      <c r="S126" s="40">
        <v>5000063.783455628</v>
      </c>
    </row>
    <row r="127" spans="1:19">
      <c r="A127" s="36">
        <v>33001</v>
      </c>
      <c r="B127" s="37" t="s">
        <v>115</v>
      </c>
      <c r="C127" s="42">
        <v>8.3700000000000002E-5</v>
      </c>
      <c r="D127" s="42">
        <v>7.1699999999999995E-5</v>
      </c>
      <c r="E127" s="38">
        <v>664112.71169999999</v>
      </c>
      <c r="F127" s="38"/>
      <c r="G127" s="39">
        <v>14396.7348</v>
      </c>
      <c r="H127" s="39">
        <v>316643.54489999998</v>
      </c>
      <c r="I127" s="39">
        <v>104919.7914</v>
      </c>
      <c r="J127" s="38">
        <v>102360.38660461592</v>
      </c>
      <c r="K127" s="38"/>
      <c r="L127" s="39">
        <v>21726.5949</v>
      </c>
      <c r="M127" s="39">
        <v>226766.5686</v>
      </c>
      <c r="N127" s="39">
        <v>0</v>
      </c>
      <c r="O127" s="38">
        <v>0</v>
      </c>
      <c r="P127" s="38"/>
      <c r="Q127" s="39">
        <v>178971.6924</v>
      </c>
      <c r="R127" s="40">
        <v>64532.860939111735</v>
      </c>
      <c r="S127" s="40">
        <v>243504.55333911174</v>
      </c>
    </row>
    <row r="128" spans="1:19">
      <c r="A128" s="36">
        <v>33027</v>
      </c>
      <c r="B128" s="37" t="s">
        <v>116</v>
      </c>
      <c r="C128" s="42">
        <v>2.8249999999999998E-4</v>
      </c>
      <c r="D128" s="42">
        <v>2.377E-4</v>
      </c>
      <c r="E128" s="38">
        <v>2241479.5825</v>
      </c>
      <c r="F128" s="38"/>
      <c r="G128" s="39">
        <v>48591.13</v>
      </c>
      <c r="H128" s="39">
        <v>1068719.2524999999</v>
      </c>
      <c r="I128" s="39">
        <v>354119.96499999997</v>
      </c>
      <c r="J128" s="38">
        <v>302503.09402484918</v>
      </c>
      <c r="K128" s="38"/>
      <c r="L128" s="39">
        <v>73330.502500000002</v>
      </c>
      <c r="M128" s="39">
        <v>765371.03499999992</v>
      </c>
      <c r="N128" s="39">
        <v>0</v>
      </c>
      <c r="O128" s="38">
        <v>0</v>
      </c>
      <c r="P128" s="38"/>
      <c r="Q128" s="39">
        <v>604056.18999999994</v>
      </c>
      <c r="R128" s="40">
        <v>160149.6430521798</v>
      </c>
      <c r="S128" s="40">
        <v>764205.83305217978</v>
      </c>
    </row>
    <row r="129" spans="1:19">
      <c r="A129" s="36">
        <v>33100</v>
      </c>
      <c r="B129" s="37" t="s">
        <v>117</v>
      </c>
      <c r="C129" s="42">
        <v>3.5601999999999999E-3</v>
      </c>
      <c r="D129" s="42">
        <v>3.6789000000000001E-3</v>
      </c>
      <c r="E129" s="38">
        <v>28248196.848200001</v>
      </c>
      <c r="F129" s="38"/>
      <c r="G129" s="39">
        <v>612368.64079999994</v>
      </c>
      <c r="H129" s="39">
        <v>13468510.735400001</v>
      </c>
      <c r="I129" s="39">
        <v>4462789.0243999995</v>
      </c>
      <c r="J129" s="38">
        <v>573536.40009670984</v>
      </c>
      <c r="K129" s="38"/>
      <c r="L129" s="39">
        <v>924146.03539999994</v>
      </c>
      <c r="M129" s="39">
        <v>9645571.5355999991</v>
      </c>
      <c r="N129" s="39">
        <v>0</v>
      </c>
      <c r="O129" s="38">
        <v>527270.72587499977</v>
      </c>
      <c r="P129" s="38"/>
      <c r="Q129" s="39">
        <v>7612604.7703999998</v>
      </c>
      <c r="R129" s="40">
        <v>245674.68194796884</v>
      </c>
      <c r="S129" s="40">
        <v>7858279.4523479687</v>
      </c>
    </row>
    <row r="130" spans="1:19">
      <c r="A130" s="36">
        <v>33105</v>
      </c>
      <c r="B130" s="37" t="s">
        <v>118</v>
      </c>
      <c r="C130" s="42">
        <v>4.0299999999999998E-4</v>
      </c>
      <c r="D130" s="42">
        <v>3.9419999999999999E-4</v>
      </c>
      <c r="E130" s="38">
        <v>3197579.7229999998</v>
      </c>
      <c r="F130" s="38"/>
      <c r="G130" s="39">
        <v>69317.611999999994</v>
      </c>
      <c r="H130" s="39">
        <v>1524580.031</v>
      </c>
      <c r="I130" s="39">
        <v>505169.36599999998</v>
      </c>
      <c r="J130" s="38">
        <v>48588.631799999624</v>
      </c>
      <c r="K130" s="38"/>
      <c r="L130" s="39">
        <v>104609.531</v>
      </c>
      <c r="M130" s="39">
        <v>1091839.034</v>
      </c>
      <c r="N130" s="39">
        <v>0</v>
      </c>
      <c r="O130" s="38">
        <v>122429.06379298423</v>
      </c>
      <c r="P130" s="38"/>
      <c r="Q130" s="39">
        <v>861715.55599999998</v>
      </c>
      <c r="R130" s="40">
        <v>-49329.238638051138</v>
      </c>
      <c r="S130" s="40">
        <v>812386.3173619489</v>
      </c>
    </row>
    <row r="131" spans="1:19">
      <c r="A131" s="36">
        <v>33200</v>
      </c>
      <c r="B131" s="37" t="s">
        <v>119</v>
      </c>
      <c r="C131" s="42">
        <v>1.55155E-2</v>
      </c>
      <c r="D131" s="42">
        <v>1.57856E-2</v>
      </c>
      <c r="E131" s="38">
        <v>123106819.3355</v>
      </c>
      <c r="F131" s="38"/>
      <c r="G131" s="39">
        <v>2668728.0619999999</v>
      </c>
      <c r="H131" s="39">
        <v>58696331.193499997</v>
      </c>
      <c r="I131" s="39">
        <v>19449020.590999998</v>
      </c>
      <c r="J131" s="38">
        <v>1039821.690848338</v>
      </c>
      <c r="K131" s="38"/>
      <c r="L131" s="39">
        <v>4027466.9435000001</v>
      </c>
      <c r="M131" s="39">
        <v>42035802.809</v>
      </c>
      <c r="N131" s="39">
        <v>0</v>
      </c>
      <c r="O131" s="38">
        <v>2393021.0470993398</v>
      </c>
      <c r="P131" s="38"/>
      <c r="Q131" s="39">
        <v>33176048.905999999</v>
      </c>
      <c r="R131" s="40">
        <v>-487092.29204919306</v>
      </c>
      <c r="S131" s="40">
        <v>32688956.613950808</v>
      </c>
    </row>
    <row r="132" spans="1:19">
      <c r="A132" s="36">
        <v>33202</v>
      </c>
      <c r="B132" s="37" t="s">
        <v>120</v>
      </c>
      <c r="C132" s="42">
        <v>2.2599999999999999E-4</v>
      </c>
      <c r="D132" s="42">
        <v>1.8359999999999999E-4</v>
      </c>
      <c r="E132" s="38">
        <v>1793183.666</v>
      </c>
      <c r="F132" s="38"/>
      <c r="G132" s="39">
        <v>38872.903999999995</v>
      </c>
      <c r="H132" s="39">
        <v>854975.402</v>
      </c>
      <c r="I132" s="39">
        <v>283295.97200000001</v>
      </c>
      <c r="J132" s="38">
        <v>191729.51576202954</v>
      </c>
      <c r="K132" s="38"/>
      <c r="L132" s="39">
        <v>58664.401999999995</v>
      </c>
      <c r="M132" s="39">
        <v>612296.82799999998</v>
      </c>
      <c r="N132" s="39">
        <v>0</v>
      </c>
      <c r="O132" s="38">
        <v>0</v>
      </c>
      <c r="P132" s="38"/>
      <c r="Q132" s="39">
        <v>483244.95199999999</v>
      </c>
      <c r="R132" s="40">
        <v>81047.786160327771</v>
      </c>
      <c r="S132" s="40">
        <v>564292.73816032778</v>
      </c>
    </row>
    <row r="133" spans="1:19">
      <c r="A133" s="36">
        <v>33203</v>
      </c>
      <c r="B133" s="37" t="s">
        <v>121</v>
      </c>
      <c r="C133" s="42">
        <v>1.418E-4</v>
      </c>
      <c r="D133" s="42">
        <v>1.3540000000000001E-4</v>
      </c>
      <c r="E133" s="38">
        <v>1125103.7338</v>
      </c>
      <c r="F133" s="38"/>
      <c r="G133" s="39">
        <v>24390.1672</v>
      </c>
      <c r="H133" s="39">
        <v>536440.3186</v>
      </c>
      <c r="I133" s="39">
        <v>177749.41959999999</v>
      </c>
      <c r="J133" s="38">
        <v>23477.721636337523</v>
      </c>
      <c r="K133" s="38"/>
      <c r="L133" s="39">
        <v>36808.018600000003</v>
      </c>
      <c r="M133" s="39">
        <v>384175.62040000001</v>
      </c>
      <c r="N133" s="39">
        <v>0</v>
      </c>
      <c r="O133" s="38">
        <v>37857.700798663638</v>
      </c>
      <c r="P133" s="38"/>
      <c r="Q133" s="39">
        <v>303204.1336</v>
      </c>
      <c r="R133" s="40">
        <v>800.81802988076015</v>
      </c>
      <c r="S133" s="40">
        <v>304004.95162988076</v>
      </c>
    </row>
    <row r="134" spans="1:19">
      <c r="A134" s="36">
        <v>33204</v>
      </c>
      <c r="B134" s="37" t="s">
        <v>122</v>
      </c>
      <c r="C134" s="42">
        <v>4.6000000000000001E-4</v>
      </c>
      <c r="D134" s="42">
        <v>4.4210000000000001E-4</v>
      </c>
      <c r="E134" s="38">
        <v>3649842.8600000003</v>
      </c>
      <c r="F134" s="38"/>
      <c r="G134" s="39">
        <v>79121.84</v>
      </c>
      <c r="H134" s="39">
        <v>1740215.4200000002</v>
      </c>
      <c r="I134" s="39">
        <v>576620.12</v>
      </c>
      <c r="J134" s="38">
        <v>11768.844473051258</v>
      </c>
      <c r="K134" s="38"/>
      <c r="L134" s="39">
        <v>119405.42</v>
      </c>
      <c r="M134" s="39">
        <v>1246267.8800000001</v>
      </c>
      <c r="N134" s="39">
        <v>0</v>
      </c>
      <c r="O134" s="38">
        <v>42535.181901392381</v>
      </c>
      <c r="P134" s="38"/>
      <c r="Q134" s="39">
        <v>983595.92</v>
      </c>
      <c r="R134" s="40">
        <v>-22445.029060515946</v>
      </c>
      <c r="S134" s="40">
        <v>961150.89093948412</v>
      </c>
    </row>
    <row r="135" spans="1:19">
      <c r="A135" s="36">
        <v>33205</v>
      </c>
      <c r="B135" s="37" t="s">
        <v>123</v>
      </c>
      <c r="C135" s="42">
        <v>1.3364E-3</v>
      </c>
      <c r="D135" s="42">
        <v>1.2955E-3</v>
      </c>
      <c r="E135" s="38">
        <v>10603586.952399999</v>
      </c>
      <c r="F135" s="38"/>
      <c r="G135" s="39">
        <v>229866.14559999999</v>
      </c>
      <c r="H135" s="39">
        <v>5055704.1027999995</v>
      </c>
      <c r="I135" s="39">
        <v>1675206.8007999999</v>
      </c>
      <c r="J135" s="38">
        <v>377331.23666370689</v>
      </c>
      <c r="K135" s="38"/>
      <c r="L135" s="39">
        <v>346898.70279999997</v>
      </c>
      <c r="M135" s="39">
        <v>3620679.1192000001</v>
      </c>
      <c r="N135" s="39">
        <v>0</v>
      </c>
      <c r="O135" s="38">
        <v>0</v>
      </c>
      <c r="P135" s="38"/>
      <c r="Q135" s="39">
        <v>2857559.9728000001</v>
      </c>
      <c r="R135" s="40">
        <v>153366.91984629162</v>
      </c>
      <c r="S135" s="40">
        <v>3010926.8926462918</v>
      </c>
    </row>
    <row r="136" spans="1:19">
      <c r="A136" s="36">
        <v>33206</v>
      </c>
      <c r="B136" s="37" t="s">
        <v>124</v>
      </c>
      <c r="C136" s="42">
        <v>1.1349999999999999E-4</v>
      </c>
      <c r="D136" s="42">
        <v>1.032E-4</v>
      </c>
      <c r="E136" s="38">
        <v>900559.05349999992</v>
      </c>
      <c r="F136" s="38"/>
      <c r="G136" s="39">
        <v>19522.453999999998</v>
      </c>
      <c r="H136" s="39">
        <v>429379.23949999997</v>
      </c>
      <c r="I136" s="39">
        <v>142274.747</v>
      </c>
      <c r="J136" s="38">
        <v>45731.401903850056</v>
      </c>
      <c r="K136" s="38"/>
      <c r="L136" s="39">
        <v>29461.9895</v>
      </c>
      <c r="M136" s="39">
        <v>307503.05299999996</v>
      </c>
      <c r="N136" s="39">
        <v>0</v>
      </c>
      <c r="O136" s="38">
        <v>7432.6948089086809</v>
      </c>
      <c r="P136" s="38"/>
      <c r="Q136" s="39">
        <v>242691.60199999998</v>
      </c>
      <c r="R136" s="40">
        <v>21081.052538942196</v>
      </c>
      <c r="S136" s="40">
        <v>263772.65453894215</v>
      </c>
    </row>
    <row r="137" spans="1:19">
      <c r="A137" s="36">
        <v>33207</v>
      </c>
      <c r="B137" s="37" t="s">
        <v>345</v>
      </c>
      <c r="C137" s="42">
        <v>3.0190000000000002E-4</v>
      </c>
      <c r="D137" s="42">
        <v>2.231E-4</v>
      </c>
      <c r="E137" s="38">
        <v>2395407.7379000001</v>
      </c>
      <c r="F137" s="38"/>
      <c r="G137" s="39">
        <v>51928.007600000004</v>
      </c>
      <c r="H137" s="39">
        <v>1142110.9463000002</v>
      </c>
      <c r="I137" s="39">
        <v>378438.29180000001</v>
      </c>
      <c r="J137" s="38">
        <v>654132.13752045273</v>
      </c>
      <c r="K137" s="38"/>
      <c r="L137" s="39">
        <v>78366.296300000002</v>
      </c>
      <c r="M137" s="39">
        <v>817931.02820000006</v>
      </c>
      <c r="N137" s="39">
        <v>0</v>
      </c>
      <c r="O137" s="38">
        <v>0</v>
      </c>
      <c r="P137" s="38"/>
      <c r="Q137" s="39">
        <v>645538.27880000009</v>
      </c>
      <c r="R137" s="40">
        <v>288725.07662681281</v>
      </c>
      <c r="S137" s="40">
        <v>934263.35542681289</v>
      </c>
    </row>
    <row r="138" spans="1:19">
      <c r="A138" s="36">
        <v>33208</v>
      </c>
      <c r="B138" s="37" t="s">
        <v>346</v>
      </c>
      <c r="C138" s="42">
        <v>0</v>
      </c>
      <c r="D138" s="42">
        <v>3.6999999999999998E-5</v>
      </c>
      <c r="E138" s="38">
        <v>0</v>
      </c>
      <c r="F138" s="38"/>
      <c r="G138" s="39">
        <v>0</v>
      </c>
      <c r="H138" s="39">
        <v>0</v>
      </c>
      <c r="I138" s="39">
        <v>0</v>
      </c>
      <c r="J138" s="38">
        <v>58048.478056399137</v>
      </c>
      <c r="K138" s="38"/>
      <c r="L138" s="39">
        <v>0</v>
      </c>
      <c r="M138" s="39">
        <v>0</v>
      </c>
      <c r="N138" s="39">
        <v>0</v>
      </c>
      <c r="O138" s="38">
        <v>144481.01313307346</v>
      </c>
      <c r="P138" s="38"/>
      <c r="Q138" s="39">
        <v>0</v>
      </c>
      <c r="R138" s="40">
        <v>-13086.191243929621</v>
      </c>
      <c r="S138" s="40">
        <v>-13086.191243929621</v>
      </c>
    </row>
    <row r="139" spans="1:19">
      <c r="A139" s="36">
        <v>33209</v>
      </c>
      <c r="B139" s="37" t="s">
        <v>347</v>
      </c>
      <c r="C139" s="42">
        <v>7.6600000000000005E-5</v>
      </c>
      <c r="D139" s="42">
        <v>6.5599999999999995E-5</v>
      </c>
      <c r="E139" s="38">
        <v>607778.18060000008</v>
      </c>
      <c r="F139" s="38"/>
      <c r="G139" s="39">
        <v>13175.5064</v>
      </c>
      <c r="H139" s="39">
        <v>289783.69820000004</v>
      </c>
      <c r="I139" s="39">
        <v>96019.785200000013</v>
      </c>
      <c r="J139" s="38">
        <v>149677.67687226401</v>
      </c>
      <c r="K139" s="38"/>
      <c r="L139" s="39">
        <v>19883.5982</v>
      </c>
      <c r="M139" s="39">
        <v>207530.69480000003</v>
      </c>
      <c r="N139" s="39">
        <v>0</v>
      </c>
      <c r="O139" s="38">
        <v>0</v>
      </c>
      <c r="P139" s="38"/>
      <c r="Q139" s="39">
        <v>163790.10320000001</v>
      </c>
      <c r="R139" s="40">
        <v>80328.566827805102</v>
      </c>
      <c r="S139" s="40">
        <v>244118.67002780511</v>
      </c>
    </row>
    <row r="140" spans="1:19">
      <c r="A140" s="36">
        <v>33300</v>
      </c>
      <c r="B140" s="37" t="s">
        <v>125</v>
      </c>
      <c r="C140" s="42">
        <v>2.2932999999999999E-3</v>
      </c>
      <c r="D140" s="42">
        <v>2.2869000000000001E-3</v>
      </c>
      <c r="E140" s="38">
        <v>18196053.545299999</v>
      </c>
      <c r="F140" s="38"/>
      <c r="G140" s="39">
        <v>394456.7732</v>
      </c>
      <c r="H140" s="39">
        <v>8675730.4840999991</v>
      </c>
      <c r="I140" s="39">
        <v>2874702.0025999998</v>
      </c>
      <c r="J140" s="38">
        <v>0</v>
      </c>
      <c r="K140" s="38"/>
      <c r="L140" s="39">
        <v>595287.93409999995</v>
      </c>
      <c r="M140" s="39">
        <v>6213187.2374</v>
      </c>
      <c r="N140" s="39">
        <v>0</v>
      </c>
      <c r="O140" s="38">
        <v>182173.36937919655</v>
      </c>
      <c r="P140" s="38"/>
      <c r="Q140" s="39">
        <v>4903653.3115999997</v>
      </c>
      <c r="R140" s="40">
        <v>-183983.33008738494</v>
      </c>
      <c r="S140" s="40">
        <v>4719669.9815126145</v>
      </c>
    </row>
    <row r="141" spans="1:19">
      <c r="A141" s="36">
        <v>33305</v>
      </c>
      <c r="B141" s="37" t="s">
        <v>126</v>
      </c>
      <c r="C141" s="42">
        <v>5.6919999999999996E-4</v>
      </c>
      <c r="D141" s="42">
        <v>6.0360000000000003E-4</v>
      </c>
      <c r="E141" s="38">
        <v>4516283.8171999995</v>
      </c>
      <c r="F141" s="38"/>
      <c r="G141" s="39">
        <v>97904.676799999987</v>
      </c>
      <c r="H141" s="39">
        <v>2153327.4283999996</v>
      </c>
      <c r="I141" s="39">
        <v>713504.72239999997</v>
      </c>
      <c r="J141" s="38">
        <v>26876.755321603781</v>
      </c>
      <c r="K141" s="38"/>
      <c r="L141" s="39">
        <v>147751.22839999999</v>
      </c>
      <c r="M141" s="39">
        <v>1542121.0375999999</v>
      </c>
      <c r="N141" s="39">
        <v>0</v>
      </c>
      <c r="O141" s="38">
        <v>61681.162334501976</v>
      </c>
      <c r="P141" s="38"/>
      <c r="Q141" s="39">
        <v>1217093.0384</v>
      </c>
      <c r="R141" s="40">
        <v>-40814.60888848325</v>
      </c>
      <c r="S141" s="40">
        <v>1176278.4295115168</v>
      </c>
    </row>
    <row r="142" spans="1:19">
      <c r="A142" s="36">
        <v>33400</v>
      </c>
      <c r="B142" s="37" t="s">
        <v>127</v>
      </c>
      <c r="C142" s="42">
        <v>2.0501200000000001E-2</v>
      </c>
      <c r="D142" s="42">
        <v>2.05119E-2</v>
      </c>
      <c r="E142" s="38">
        <v>162665561.8292</v>
      </c>
      <c r="F142" s="38"/>
      <c r="G142" s="39">
        <v>3526288.4048000001</v>
      </c>
      <c r="H142" s="39">
        <v>77557618.192400008</v>
      </c>
      <c r="I142" s="39">
        <v>25698705.226399999</v>
      </c>
      <c r="J142" s="38">
        <v>1203319.7017130244</v>
      </c>
      <c r="K142" s="38"/>
      <c r="L142" s="39">
        <v>5321639.9923999999</v>
      </c>
      <c r="M142" s="39">
        <v>55543450.133600004</v>
      </c>
      <c r="N142" s="39">
        <v>0</v>
      </c>
      <c r="O142" s="38">
        <v>308251.26187498681</v>
      </c>
      <c r="P142" s="38"/>
      <c r="Q142" s="39">
        <v>43836731.902400002</v>
      </c>
      <c r="R142" s="40">
        <v>686706.14139585604</v>
      </c>
      <c r="S142" s="40">
        <v>44523438.043795861</v>
      </c>
    </row>
    <row r="143" spans="1:19">
      <c r="A143" s="36">
        <v>33402</v>
      </c>
      <c r="B143" s="37" t="s">
        <v>128</v>
      </c>
      <c r="C143" s="42">
        <v>1.6369999999999999E-4</v>
      </c>
      <c r="D143" s="42">
        <v>1.585E-4</v>
      </c>
      <c r="E143" s="38">
        <v>1298867.9916999999</v>
      </c>
      <c r="F143" s="38"/>
      <c r="G143" s="39">
        <v>28157.054799999998</v>
      </c>
      <c r="H143" s="39">
        <v>619289.70490000001</v>
      </c>
      <c r="I143" s="39">
        <v>205201.5514</v>
      </c>
      <c r="J143" s="38">
        <v>24969.296958520874</v>
      </c>
      <c r="K143" s="38"/>
      <c r="L143" s="39">
        <v>42492.7549</v>
      </c>
      <c r="M143" s="39">
        <v>443508.80859999999</v>
      </c>
      <c r="N143" s="39">
        <v>0</v>
      </c>
      <c r="O143" s="38">
        <v>2495.0853270064454</v>
      </c>
      <c r="P143" s="38"/>
      <c r="Q143" s="39">
        <v>350031.85239999997</v>
      </c>
      <c r="R143" s="40">
        <v>18709.598162902163</v>
      </c>
      <c r="S143" s="40">
        <v>368741.45056290214</v>
      </c>
    </row>
    <row r="144" spans="1:19">
      <c r="A144" s="36">
        <v>33403</v>
      </c>
      <c r="B144" s="37" t="s">
        <v>287</v>
      </c>
      <c r="C144" s="42">
        <v>0</v>
      </c>
      <c r="D144" s="42">
        <v>0</v>
      </c>
      <c r="E144" s="38">
        <v>0</v>
      </c>
      <c r="F144" s="38"/>
      <c r="G144" s="39">
        <v>0</v>
      </c>
      <c r="H144" s="39">
        <v>0</v>
      </c>
      <c r="I144" s="39">
        <v>0</v>
      </c>
      <c r="J144" s="38">
        <v>0</v>
      </c>
      <c r="K144" s="38"/>
      <c r="L144" s="39">
        <v>0</v>
      </c>
      <c r="M144" s="39">
        <v>0</v>
      </c>
      <c r="N144" s="39">
        <v>0</v>
      </c>
      <c r="O144" s="38">
        <v>40050.981294363257</v>
      </c>
      <c r="P144" s="38"/>
      <c r="Q144" s="39">
        <v>0</v>
      </c>
      <c r="R144" s="40">
        <v>-50697.444676409184</v>
      </c>
      <c r="S144" s="40">
        <v>-50697.444676409184</v>
      </c>
    </row>
    <row r="145" spans="1:19">
      <c r="A145" s="36">
        <v>33405</v>
      </c>
      <c r="B145" s="37" t="s">
        <v>129</v>
      </c>
      <c r="C145" s="42">
        <v>1.9762E-3</v>
      </c>
      <c r="D145" s="42">
        <v>2.0352E-3</v>
      </c>
      <c r="E145" s="38">
        <v>15680042.304199999</v>
      </c>
      <c r="F145" s="38"/>
      <c r="G145" s="39">
        <v>339914.30479999998</v>
      </c>
      <c r="H145" s="39">
        <v>7476116.7674000002</v>
      </c>
      <c r="I145" s="39">
        <v>2477210.1764000002</v>
      </c>
      <c r="J145" s="38">
        <v>320892.40493505436</v>
      </c>
      <c r="K145" s="38"/>
      <c r="L145" s="39">
        <v>512976.0674</v>
      </c>
      <c r="M145" s="39">
        <v>5354075.1836000001</v>
      </c>
      <c r="N145" s="39">
        <v>0</v>
      </c>
      <c r="O145" s="38">
        <v>93547.771307919422</v>
      </c>
      <c r="P145" s="38"/>
      <c r="Q145" s="39">
        <v>4225613.6024000002</v>
      </c>
      <c r="R145" s="40">
        <v>244127.32925379771</v>
      </c>
      <c r="S145" s="40">
        <v>4469740.9316537976</v>
      </c>
    </row>
    <row r="146" spans="1:19">
      <c r="A146" s="43">
        <v>33500</v>
      </c>
      <c r="B146" s="37" t="s">
        <v>130</v>
      </c>
      <c r="C146" s="42">
        <v>3.2347999999999999E-3</v>
      </c>
      <c r="D146" s="42">
        <v>3.3923E-3</v>
      </c>
      <c r="E146" s="38">
        <v>25666329.746799998</v>
      </c>
      <c r="F146" s="38"/>
      <c r="G146" s="39">
        <v>556398.5392</v>
      </c>
      <c r="H146" s="39">
        <v>12237497.479599999</v>
      </c>
      <c r="I146" s="39">
        <v>4054892.9655999998</v>
      </c>
      <c r="J146" s="38">
        <v>301695.69460020238</v>
      </c>
      <c r="K146" s="38"/>
      <c r="L146" s="39">
        <v>839679.67960000003</v>
      </c>
      <c r="M146" s="39">
        <v>8763972.4744000006</v>
      </c>
      <c r="N146" s="39">
        <v>0</v>
      </c>
      <c r="O146" s="38">
        <v>825093.6540750002</v>
      </c>
      <c r="P146" s="38"/>
      <c r="Q146" s="39">
        <v>6916817.5696</v>
      </c>
      <c r="R146" s="40">
        <v>-51888.479926109227</v>
      </c>
      <c r="S146" s="40">
        <v>6864929.0896738907</v>
      </c>
    </row>
    <row r="147" spans="1:19">
      <c r="A147" s="43">
        <v>33501</v>
      </c>
      <c r="B147" s="37" t="s">
        <v>131</v>
      </c>
      <c r="C147" s="42">
        <v>7.8100000000000001E-5</v>
      </c>
      <c r="D147" s="42">
        <v>7.0699999999999997E-5</v>
      </c>
      <c r="E147" s="38">
        <v>619679.84210000001</v>
      </c>
      <c r="F147" s="38"/>
      <c r="G147" s="39">
        <v>13433.5124</v>
      </c>
      <c r="H147" s="39">
        <v>295458.3137</v>
      </c>
      <c r="I147" s="39">
        <v>97900.068199999994</v>
      </c>
      <c r="J147" s="38">
        <v>25004.467906073733</v>
      </c>
      <c r="K147" s="38"/>
      <c r="L147" s="39">
        <v>20272.9637</v>
      </c>
      <c r="M147" s="39">
        <v>211594.61180000001</v>
      </c>
      <c r="N147" s="39">
        <v>0</v>
      </c>
      <c r="O147" s="38">
        <v>4893.2827641263175</v>
      </c>
      <c r="P147" s="38"/>
      <c r="Q147" s="39">
        <v>166997.48120000001</v>
      </c>
      <c r="R147" s="40">
        <v>5028.6152164119248</v>
      </c>
      <c r="S147" s="40">
        <v>172026.09641641192</v>
      </c>
    </row>
    <row r="148" spans="1:19">
      <c r="A148" s="43">
        <v>33600</v>
      </c>
      <c r="B148" s="37" t="s">
        <v>132</v>
      </c>
      <c r="C148" s="42">
        <v>1.0969400000000001E-2</v>
      </c>
      <c r="D148" s="42">
        <v>1.0871499999999999E-2</v>
      </c>
      <c r="E148" s="38">
        <v>87036057.105400011</v>
      </c>
      <c r="F148" s="38"/>
      <c r="G148" s="39">
        <v>1886780.6776000001</v>
      </c>
      <c r="H148" s="39">
        <v>41498084.843800001</v>
      </c>
      <c r="I148" s="39">
        <v>13750384.2268</v>
      </c>
      <c r="J148" s="38">
        <v>683032.84533710545</v>
      </c>
      <c r="K148" s="38"/>
      <c r="L148" s="39">
        <v>2847403.9438</v>
      </c>
      <c r="M148" s="39">
        <v>29719154.093200002</v>
      </c>
      <c r="N148" s="39">
        <v>0</v>
      </c>
      <c r="O148" s="38">
        <v>392092.5952265244</v>
      </c>
      <c r="P148" s="38"/>
      <c r="Q148" s="39">
        <v>23455341.4888</v>
      </c>
      <c r="R148" s="40">
        <v>46873.369743288495</v>
      </c>
      <c r="S148" s="40">
        <v>23502214.858543288</v>
      </c>
    </row>
    <row r="149" spans="1:19">
      <c r="A149" s="36">
        <v>33605</v>
      </c>
      <c r="B149" s="37" t="s">
        <v>133</v>
      </c>
      <c r="C149" s="42">
        <v>1.4507999999999999E-3</v>
      </c>
      <c r="D149" s="42">
        <v>1.4801E-3</v>
      </c>
      <c r="E149" s="38">
        <v>11511287.002799999</v>
      </c>
      <c r="F149" s="38"/>
      <c r="G149" s="39">
        <v>249543.4032</v>
      </c>
      <c r="H149" s="39">
        <v>5488488.1115999995</v>
      </c>
      <c r="I149" s="39">
        <v>1818609.7175999999</v>
      </c>
      <c r="J149" s="38">
        <v>166423.77323867011</v>
      </c>
      <c r="K149" s="38"/>
      <c r="L149" s="39">
        <v>376594.31159999996</v>
      </c>
      <c r="M149" s="39">
        <v>3930620.5223999997</v>
      </c>
      <c r="N149" s="39">
        <v>0</v>
      </c>
      <c r="O149" s="38">
        <v>0</v>
      </c>
      <c r="P149" s="38"/>
      <c r="Q149" s="39">
        <v>3102176.0015999996</v>
      </c>
      <c r="R149" s="40">
        <v>83936.02497660357</v>
      </c>
      <c r="S149" s="40">
        <v>3186112.0265766033</v>
      </c>
    </row>
    <row r="150" spans="1:19">
      <c r="A150" s="36">
        <v>33700</v>
      </c>
      <c r="B150" s="37" t="s">
        <v>134</v>
      </c>
      <c r="C150" s="42">
        <v>7.5849999999999995E-4</v>
      </c>
      <c r="D150" s="42">
        <v>7.9049999999999997E-4</v>
      </c>
      <c r="E150" s="38">
        <v>6018273.4984999998</v>
      </c>
      <c r="F150" s="38"/>
      <c r="G150" s="39">
        <v>130465.03399999999</v>
      </c>
      <c r="H150" s="39">
        <v>2869463.9044999997</v>
      </c>
      <c r="I150" s="39">
        <v>950796.43699999992</v>
      </c>
      <c r="J150" s="38">
        <v>14450.291585720623</v>
      </c>
      <c r="K150" s="38"/>
      <c r="L150" s="39">
        <v>196889.15449999998</v>
      </c>
      <c r="M150" s="39">
        <v>2054987.3629999999</v>
      </c>
      <c r="N150" s="39">
        <v>0</v>
      </c>
      <c r="O150" s="38">
        <v>226720.33580679289</v>
      </c>
      <c r="P150" s="38"/>
      <c r="Q150" s="39">
        <v>1621864.142</v>
      </c>
      <c r="R150" s="40">
        <v>-68289.88617675165</v>
      </c>
      <c r="S150" s="40">
        <v>1553574.2558232483</v>
      </c>
    </row>
    <row r="151" spans="1:19">
      <c r="A151" s="36">
        <v>33800</v>
      </c>
      <c r="B151" s="37" t="s">
        <v>135</v>
      </c>
      <c r="C151" s="42">
        <v>5.8359999999999998E-4</v>
      </c>
      <c r="D151" s="42">
        <v>5.8219999999999995E-4</v>
      </c>
      <c r="E151" s="38">
        <v>4630539.7675999999</v>
      </c>
      <c r="F151" s="38"/>
      <c r="G151" s="39">
        <v>100381.5344</v>
      </c>
      <c r="H151" s="39">
        <v>2207803.7371999999</v>
      </c>
      <c r="I151" s="39">
        <v>731555.43920000002</v>
      </c>
      <c r="J151" s="38">
        <v>43439.745063518974</v>
      </c>
      <c r="K151" s="38"/>
      <c r="L151" s="39">
        <v>151489.1372</v>
      </c>
      <c r="M151" s="39">
        <v>1581134.6407999999</v>
      </c>
      <c r="N151" s="39">
        <v>0</v>
      </c>
      <c r="O151" s="38">
        <v>18601.600571292947</v>
      </c>
      <c r="P151" s="38"/>
      <c r="Q151" s="39">
        <v>1247883.8672</v>
      </c>
      <c r="R151" s="40">
        <v>10609.03350772641</v>
      </c>
      <c r="S151" s="40">
        <v>1258492.9007077264</v>
      </c>
    </row>
    <row r="152" spans="1:19">
      <c r="A152" s="36">
        <v>33900</v>
      </c>
      <c r="B152" s="37" t="s">
        <v>136</v>
      </c>
      <c r="C152" s="42">
        <v>2.9142999999999999E-3</v>
      </c>
      <c r="D152" s="42">
        <v>3.0546000000000002E-3</v>
      </c>
      <c r="E152" s="38">
        <v>23123341.406300001</v>
      </c>
      <c r="F152" s="38"/>
      <c r="G152" s="39">
        <v>501271.25719999999</v>
      </c>
      <c r="H152" s="39">
        <v>11025021.301099999</v>
      </c>
      <c r="I152" s="39">
        <v>3653139.1645999998</v>
      </c>
      <c r="J152" s="38">
        <v>163761.09585167046</v>
      </c>
      <c r="K152" s="38"/>
      <c r="L152" s="39">
        <v>756485.25109999999</v>
      </c>
      <c r="M152" s="39">
        <v>7895648.8753999993</v>
      </c>
      <c r="N152" s="39">
        <v>0</v>
      </c>
      <c r="O152" s="38">
        <v>692160.03655294247</v>
      </c>
      <c r="P152" s="38"/>
      <c r="Q152" s="39">
        <v>6231507.8035999993</v>
      </c>
      <c r="R152" s="40">
        <v>-250325.21653632764</v>
      </c>
      <c r="S152" s="40">
        <v>5981182.587063672</v>
      </c>
    </row>
    <row r="153" spans="1:19">
      <c r="A153" s="36">
        <v>34000</v>
      </c>
      <c r="B153" s="37" t="s">
        <v>137</v>
      </c>
      <c r="C153" s="42">
        <v>1.3129999999999999E-3</v>
      </c>
      <c r="D153" s="42">
        <v>1.3045000000000001E-3</v>
      </c>
      <c r="E153" s="38">
        <v>10417921.033</v>
      </c>
      <c r="F153" s="38"/>
      <c r="G153" s="39">
        <v>225841.25199999998</v>
      </c>
      <c r="H153" s="39">
        <v>4967180.1009999998</v>
      </c>
      <c r="I153" s="39">
        <v>1645874.3859999999</v>
      </c>
      <c r="J153" s="38">
        <v>0</v>
      </c>
      <c r="K153" s="38"/>
      <c r="L153" s="39">
        <v>340824.60099999997</v>
      </c>
      <c r="M153" s="39">
        <v>3557282.014</v>
      </c>
      <c r="N153" s="39">
        <v>0</v>
      </c>
      <c r="O153" s="38">
        <v>326466.48649917485</v>
      </c>
      <c r="P153" s="38"/>
      <c r="Q153" s="39">
        <v>2807524.8759999997</v>
      </c>
      <c r="R153" s="40">
        <v>-191244.31858422182</v>
      </c>
      <c r="S153" s="40">
        <v>2616280.5574157778</v>
      </c>
    </row>
    <row r="154" spans="1:19">
      <c r="A154" s="36">
        <v>34100</v>
      </c>
      <c r="B154" s="37" t="s">
        <v>138</v>
      </c>
      <c r="C154" s="42">
        <v>2.94278E-2</v>
      </c>
      <c r="D154" s="42">
        <v>2.9814299999999998E-2</v>
      </c>
      <c r="E154" s="38">
        <v>233493142.85980001</v>
      </c>
      <c r="F154" s="38"/>
      <c r="G154" s="39">
        <v>5061699.3112000003</v>
      </c>
      <c r="H154" s="39">
        <v>111327633.3406</v>
      </c>
      <c r="I154" s="39">
        <v>36888394.711599998</v>
      </c>
      <c r="J154" s="38">
        <v>152410.1838676889</v>
      </c>
      <c r="K154" s="38"/>
      <c r="L154" s="39">
        <v>7638780.0405999999</v>
      </c>
      <c r="M154" s="39">
        <v>79728091.128399998</v>
      </c>
      <c r="N154" s="39">
        <v>0</v>
      </c>
      <c r="O154" s="38">
        <v>7205310.3308384698</v>
      </c>
      <c r="P154" s="38"/>
      <c r="Q154" s="39">
        <v>62924052.205600001</v>
      </c>
      <c r="R154" s="40">
        <v>-2659808.4494670229</v>
      </c>
      <c r="S154" s="40">
        <v>60264243.756132975</v>
      </c>
    </row>
    <row r="155" spans="1:19">
      <c r="A155" s="36">
        <v>34105</v>
      </c>
      <c r="B155" s="37" t="s">
        <v>139</v>
      </c>
      <c r="C155" s="42">
        <v>2.5642999999999998E-3</v>
      </c>
      <c r="D155" s="42">
        <v>2.5124000000000001E-3</v>
      </c>
      <c r="E155" s="38">
        <v>20346287.056299999</v>
      </c>
      <c r="F155" s="38"/>
      <c r="G155" s="39">
        <v>441069.85719999997</v>
      </c>
      <c r="H155" s="39">
        <v>9700944.3510999996</v>
      </c>
      <c r="I155" s="39">
        <v>3214406.4645999996</v>
      </c>
      <c r="J155" s="38">
        <v>328043.7923249983</v>
      </c>
      <c r="K155" s="38"/>
      <c r="L155" s="39">
        <v>665633.30109999992</v>
      </c>
      <c r="M155" s="39">
        <v>6947401.5753999995</v>
      </c>
      <c r="N155" s="39">
        <v>0</v>
      </c>
      <c r="O155" s="38">
        <v>370843.37847336731</v>
      </c>
      <c r="P155" s="38"/>
      <c r="Q155" s="39">
        <v>5483119.6036</v>
      </c>
      <c r="R155" s="40">
        <v>-62710.252753772947</v>
      </c>
      <c r="S155" s="40">
        <v>5420409.3508462273</v>
      </c>
    </row>
    <row r="156" spans="1:19">
      <c r="A156" s="36">
        <v>34200</v>
      </c>
      <c r="B156" s="37" t="s">
        <v>140</v>
      </c>
      <c r="C156" s="42">
        <v>9.6480000000000003E-4</v>
      </c>
      <c r="D156" s="42">
        <v>1.1073999999999999E-3</v>
      </c>
      <c r="E156" s="38">
        <v>7655148.6768000005</v>
      </c>
      <c r="F156" s="38"/>
      <c r="G156" s="39">
        <v>165949.45920000001</v>
      </c>
      <c r="H156" s="39">
        <v>3649912.6896000002</v>
      </c>
      <c r="I156" s="39">
        <v>1209398.0256000001</v>
      </c>
      <c r="J156" s="38">
        <v>0</v>
      </c>
      <c r="K156" s="38"/>
      <c r="L156" s="39">
        <v>250439.88959999999</v>
      </c>
      <c r="M156" s="39">
        <v>2613911.4144000001</v>
      </c>
      <c r="N156" s="39">
        <v>0</v>
      </c>
      <c r="O156" s="38">
        <v>1345248.1935994055</v>
      </c>
      <c r="P156" s="38"/>
      <c r="Q156" s="39">
        <v>2062985.5296</v>
      </c>
      <c r="R156" s="40">
        <v>-634504.66966197116</v>
      </c>
      <c r="S156" s="40">
        <v>1428480.8599380287</v>
      </c>
    </row>
    <row r="157" spans="1:19">
      <c r="A157" s="36">
        <v>34205</v>
      </c>
      <c r="B157" s="37" t="s">
        <v>141</v>
      </c>
      <c r="C157" s="42">
        <v>4.6109999999999999E-4</v>
      </c>
      <c r="D157" s="42">
        <v>4.4920000000000002E-4</v>
      </c>
      <c r="E157" s="38">
        <v>3658570.7450999999</v>
      </c>
      <c r="F157" s="38"/>
      <c r="G157" s="39">
        <v>79311.044399999999</v>
      </c>
      <c r="H157" s="39">
        <v>1744376.8047</v>
      </c>
      <c r="I157" s="39">
        <v>577998.99419999996</v>
      </c>
      <c r="J157" s="38">
        <v>93740.624624999851</v>
      </c>
      <c r="K157" s="38"/>
      <c r="L157" s="39">
        <v>119690.9547</v>
      </c>
      <c r="M157" s="39">
        <v>1249248.0858</v>
      </c>
      <c r="N157" s="39">
        <v>0</v>
      </c>
      <c r="O157" s="38">
        <v>76040.835875730903</v>
      </c>
      <c r="P157" s="38"/>
      <c r="Q157" s="39">
        <v>985947.99719999998</v>
      </c>
      <c r="R157" s="40">
        <v>-6558.1279249805084</v>
      </c>
      <c r="S157" s="40">
        <v>979389.8692750195</v>
      </c>
    </row>
    <row r="158" spans="1:19">
      <c r="A158" s="36">
        <v>34220</v>
      </c>
      <c r="B158" s="37" t="s">
        <v>142</v>
      </c>
      <c r="C158" s="42">
        <v>1.0878000000000001E-3</v>
      </c>
      <c r="D158" s="42">
        <v>1.0677E-3</v>
      </c>
      <c r="E158" s="38">
        <v>8631084.9198000003</v>
      </c>
      <c r="F158" s="38"/>
      <c r="G158" s="39">
        <v>187105.95120000001</v>
      </c>
      <c r="H158" s="39">
        <v>4115231.1606000005</v>
      </c>
      <c r="I158" s="39">
        <v>1363581.2316000001</v>
      </c>
      <c r="J158" s="38">
        <v>174022.82301109747</v>
      </c>
      <c r="K158" s="38"/>
      <c r="L158" s="39">
        <v>282367.86060000001</v>
      </c>
      <c r="M158" s="39">
        <v>2947152.6084000003</v>
      </c>
      <c r="N158" s="39">
        <v>0</v>
      </c>
      <c r="O158" s="38">
        <v>5416.3960572790693</v>
      </c>
      <c r="P158" s="38"/>
      <c r="Q158" s="39">
        <v>2325990.5256000003</v>
      </c>
      <c r="R158" s="40">
        <v>57299.716151394612</v>
      </c>
      <c r="S158" s="40">
        <v>2383290.2417513947</v>
      </c>
    </row>
    <row r="159" spans="1:19">
      <c r="A159" s="36">
        <v>34230</v>
      </c>
      <c r="B159" s="37" t="s">
        <v>143</v>
      </c>
      <c r="C159" s="42">
        <v>4.3560000000000002E-4</v>
      </c>
      <c r="D159" s="42">
        <v>4.9019999999999999E-4</v>
      </c>
      <c r="E159" s="38">
        <v>3456242.4996000002</v>
      </c>
      <c r="F159" s="38"/>
      <c r="G159" s="39">
        <v>74924.9424</v>
      </c>
      <c r="H159" s="39">
        <v>1647908.3412000001</v>
      </c>
      <c r="I159" s="39">
        <v>546034.18319999997</v>
      </c>
      <c r="J159" s="38">
        <v>525.05493477045673</v>
      </c>
      <c r="K159" s="38"/>
      <c r="L159" s="39">
        <v>113071.7412</v>
      </c>
      <c r="M159" s="39">
        <v>1180161.4968000001</v>
      </c>
      <c r="N159" s="39">
        <v>0</v>
      </c>
      <c r="O159" s="38">
        <v>225084.23556539978</v>
      </c>
      <c r="P159" s="38"/>
      <c r="Q159" s="39">
        <v>931422.57120000001</v>
      </c>
      <c r="R159" s="40">
        <v>-77168.6700076665</v>
      </c>
      <c r="S159" s="40">
        <v>854253.90119233355</v>
      </c>
    </row>
    <row r="160" spans="1:19">
      <c r="A160" s="36">
        <v>34300</v>
      </c>
      <c r="B160" s="37" t="s">
        <v>144</v>
      </c>
      <c r="C160" s="42">
        <v>7.1383000000000002E-3</v>
      </c>
      <c r="D160" s="42">
        <v>7.0816000000000004E-3</v>
      </c>
      <c r="E160" s="38">
        <v>56638420.190300003</v>
      </c>
      <c r="F160" s="38"/>
      <c r="G160" s="39">
        <v>1227816.1532000001</v>
      </c>
      <c r="H160" s="39">
        <v>27004738.5491</v>
      </c>
      <c r="I160" s="39">
        <v>8948016.092600001</v>
      </c>
      <c r="J160" s="38">
        <v>339778.35202053131</v>
      </c>
      <c r="K160" s="38"/>
      <c r="L160" s="39">
        <v>1852938.4991000001</v>
      </c>
      <c r="M160" s="39">
        <v>19339639.147399999</v>
      </c>
      <c r="N160" s="39">
        <v>0</v>
      </c>
      <c r="O160" s="38">
        <v>1295206.8965532756</v>
      </c>
      <c r="P160" s="38"/>
      <c r="Q160" s="39">
        <v>15263484.251600001</v>
      </c>
      <c r="R160" s="40">
        <v>-222709.79169297416</v>
      </c>
      <c r="S160" s="40">
        <v>15040774.459907027</v>
      </c>
    </row>
    <row r="161" spans="1:19">
      <c r="A161" s="36">
        <v>34400</v>
      </c>
      <c r="B161" s="37" t="s">
        <v>145</v>
      </c>
      <c r="C161" s="42">
        <v>2.8241999999999998E-3</v>
      </c>
      <c r="D161" s="42">
        <v>2.9927E-3</v>
      </c>
      <c r="E161" s="38">
        <v>22408448.2722</v>
      </c>
      <c r="F161" s="38"/>
      <c r="G161" s="39">
        <v>485773.69679999998</v>
      </c>
      <c r="H161" s="39">
        <v>10684166.063399998</v>
      </c>
      <c r="I161" s="39">
        <v>3540196.8323999997</v>
      </c>
      <c r="J161" s="38">
        <v>52245.805322342938</v>
      </c>
      <c r="K161" s="38"/>
      <c r="L161" s="39">
        <v>733097.36339999991</v>
      </c>
      <c r="M161" s="39">
        <v>7651542.9275999991</v>
      </c>
      <c r="N161" s="39">
        <v>0</v>
      </c>
      <c r="O161" s="38">
        <v>926692.2131898572</v>
      </c>
      <c r="P161" s="38"/>
      <c r="Q161" s="39">
        <v>6038851.2983999997</v>
      </c>
      <c r="R161" s="40">
        <v>-323865.55342134426</v>
      </c>
      <c r="S161" s="40">
        <v>5714985.7449786551</v>
      </c>
    </row>
    <row r="162" spans="1:19">
      <c r="A162" s="36">
        <v>34405</v>
      </c>
      <c r="B162" s="37" t="s">
        <v>146</v>
      </c>
      <c r="C162" s="42">
        <v>5.6530000000000003E-4</v>
      </c>
      <c r="D162" s="42">
        <v>5.9949999999999999E-4</v>
      </c>
      <c r="E162" s="38">
        <v>4485339.4972999999</v>
      </c>
      <c r="F162" s="38"/>
      <c r="G162" s="39">
        <v>97233.861199999999</v>
      </c>
      <c r="H162" s="39">
        <v>2138573.4281000001</v>
      </c>
      <c r="I162" s="39">
        <v>708615.98660000006</v>
      </c>
      <c r="J162" s="38">
        <v>3818.4468485898847</v>
      </c>
      <c r="K162" s="38"/>
      <c r="L162" s="39">
        <v>146738.8781</v>
      </c>
      <c r="M162" s="39">
        <v>1531554.8534000001</v>
      </c>
      <c r="N162" s="39">
        <v>0</v>
      </c>
      <c r="O162" s="38">
        <v>217532.47432771412</v>
      </c>
      <c r="P162" s="38"/>
      <c r="Q162" s="39">
        <v>1208753.8556000001</v>
      </c>
      <c r="R162" s="40">
        <v>-86149.267867545568</v>
      </c>
      <c r="S162" s="40">
        <v>1122604.5877324545</v>
      </c>
    </row>
    <row r="163" spans="1:19">
      <c r="A163" s="36">
        <v>34500</v>
      </c>
      <c r="B163" s="37" t="s">
        <v>147</v>
      </c>
      <c r="C163" s="42">
        <v>5.0848000000000004E-3</v>
      </c>
      <c r="D163" s="42">
        <v>5.1397999999999999E-3</v>
      </c>
      <c r="E163" s="38">
        <v>40345045.596800007</v>
      </c>
      <c r="F163" s="38"/>
      <c r="G163" s="39">
        <v>874605.93920000002</v>
      </c>
      <c r="H163" s="39">
        <v>19236189.9296</v>
      </c>
      <c r="I163" s="39">
        <v>6373908.6656000009</v>
      </c>
      <c r="J163" s="38">
        <v>263504.94715555658</v>
      </c>
      <c r="K163" s="38"/>
      <c r="L163" s="39">
        <v>1319897.1296000001</v>
      </c>
      <c r="M163" s="39">
        <v>13776136.774400001</v>
      </c>
      <c r="N163" s="39">
        <v>0</v>
      </c>
      <c r="O163" s="38">
        <v>478708.06133328006</v>
      </c>
      <c r="P163" s="38"/>
      <c r="Q163" s="39">
        <v>10872583.7696</v>
      </c>
      <c r="R163" s="40">
        <v>-77098.798495682102</v>
      </c>
      <c r="S163" s="40">
        <v>10795484.971104318</v>
      </c>
    </row>
    <row r="164" spans="1:19">
      <c r="A164" s="36">
        <v>34501</v>
      </c>
      <c r="B164" s="37" t="s">
        <v>148</v>
      </c>
      <c r="C164" s="42">
        <v>6.1799999999999998E-5</v>
      </c>
      <c r="D164" s="42">
        <v>6.19E-5</v>
      </c>
      <c r="E164" s="38">
        <v>490348.45379999996</v>
      </c>
      <c r="F164" s="38"/>
      <c r="G164" s="39">
        <v>10629.8472</v>
      </c>
      <c r="H164" s="39">
        <v>233794.1586</v>
      </c>
      <c r="I164" s="39">
        <v>77467.659599999999</v>
      </c>
      <c r="J164" s="38">
        <v>7596.8758701869992</v>
      </c>
      <c r="K164" s="38"/>
      <c r="L164" s="39">
        <v>16041.8586</v>
      </c>
      <c r="M164" s="39">
        <v>167433.38039999999</v>
      </c>
      <c r="N164" s="39">
        <v>0</v>
      </c>
      <c r="O164" s="38">
        <v>11981.558823441028</v>
      </c>
      <c r="P164" s="38"/>
      <c r="Q164" s="39">
        <v>132143.9736</v>
      </c>
      <c r="R164" s="40">
        <v>370.71442867888709</v>
      </c>
      <c r="S164" s="40">
        <v>132514.68802867888</v>
      </c>
    </row>
    <row r="165" spans="1:19">
      <c r="A165" s="36">
        <v>34505</v>
      </c>
      <c r="B165" s="37" t="s">
        <v>149</v>
      </c>
      <c r="C165" s="42">
        <v>6.6370000000000003E-4</v>
      </c>
      <c r="D165" s="42">
        <v>6.3159999999999996E-4</v>
      </c>
      <c r="E165" s="38">
        <v>5266088.4917000001</v>
      </c>
      <c r="F165" s="38"/>
      <c r="G165" s="39">
        <v>114159.05480000001</v>
      </c>
      <c r="H165" s="39">
        <v>2510828.2049000002</v>
      </c>
      <c r="I165" s="39">
        <v>831962.5514</v>
      </c>
      <c r="J165" s="38">
        <v>312315.00870820379</v>
      </c>
      <c r="K165" s="38"/>
      <c r="L165" s="39">
        <v>172281.2549</v>
      </c>
      <c r="M165" s="39">
        <v>1798147.8086000001</v>
      </c>
      <c r="N165" s="39">
        <v>0</v>
      </c>
      <c r="O165" s="38">
        <v>14468.842155314633</v>
      </c>
      <c r="P165" s="38"/>
      <c r="Q165" s="39">
        <v>1419157.8524</v>
      </c>
      <c r="R165" s="40">
        <v>135549.61768523091</v>
      </c>
      <c r="S165" s="40">
        <v>1554707.4700852309</v>
      </c>
    </row>
    <row r="166" spans="1:19">
      <c r="A166" s="36">
        <v>34600</v>
      </c>
      <c r="B166" s="37" t="s">
        <v>150</v>
      </c>
      <c r="C166" s="42">
        <v>1.2166E-3</v>
      </c>
      <c r="D166" s="42">
        <v>1.2158E-3</v>
      </c>
      <c r="E166" s="38">
        <v>9653040.9205999989</v>
      </c>
      <c r="F166" s="38"/>
      <c r="G166" s="39">
        <v>209260.06639999998</v>
      </c>
      <c r="H166" s="39">
        <v>4602491.4781999998</v>
      </c>
      <c r="I166" s="39">
        <v>1525034.8651999999</v>
      </c>
      <c r="J166" s="38">
        <v>28972.013399999589</v>
      </c>
      <c r="K166" s="38"/>
      <c r="L166" s="39">
        <v>315801.37819999998</v>
      </c>
      <c r="M166" s="39">
        <v>3296107.6148000001</v>
      </c>
      <c r="N166" s="39">
        <v>0</v>
      </c>
      <c r="O166" s="38">
        <v>142575.49473891023</v>
      </c>
      <c r="P166" s="38"/>
      <c r="Q166" s="39">
        <v>2601397.3832</v>
      </c>
      <c r="R166" s="40">
        <v>-96032.326345718437</v>
      </c>
      <c r="S166" s="40">
        <v>2505365.0568542816</v>
      </c>
    </row>
    <row r="167" spans="1:19">
      <c r="A167" s="36">
        <v>34605</v>
      </c>
      <c r="B167" s="37" t="s">
        <v>151</v>
      </c>
      <c r="C167" s="42">
        <v>2.5179999999999999E-4</v>
      </c>
      <c r="D167" s="42">
        <v>2.766E-4</v>
      </c>
      <c r="E167" s="38">
        <v>1997892.2438000001</v>
      </c>
      <c r="F167" s="38"/>
      <c r="G167" s="39">
        <v>43310.607199999999</v>
      </c>
      <c r="H167" s="39">
        <v>952578.78859999997</v>
      </c>
      <c r="I167" s="39">
        <v>315636.83960000001</v>
      </c>
      <c r="J167" s="38">
        <v>35103.069657624597</v>
      </c>
      <c r="K167" s="38"/>
      <c r="L167" s="39">
        <v>65361.488599999997</v>
      </c>
      <c r="M167" s="39">
        <v>682196.20039999997</v>
      </c>
      <c r="N167" s="39">
        <v>0</v>
      </c>
      <c r="O167" s="38">
        <v>92438.171995661804</v>
      </c>
      <c r="P167" s="38"/>
      <c r="Q167" s="39">
        <v>538411.85360000003</v>
      </c>
      <c r="R167" s="40">
        <v>-16999.139008014638</v>
      </c>
      <c r="S167" s="40">
        <v>521412.71459198539</v>
      </c>
    </row>
    <row r="168" spans="1:19">
      <c r="A168" s="36">
        <v>34700</v>
      </c>
      <c r="B168" s="37" t="s">
        <v>152</v>
      </c>
      <c r="C168" s="42">
        <v>3.3004000000000002E-3</v>
      </c>
      <c r="D168" s="42">
        <v>3.3E-3</v>
      </c>
      <c r="E168" s="38">
        <v>26186829.076400001</v>
      </c>
      <c r="F168" s="38"/>
      <c r="G168" s="39">
        <v>567682.00160000008</v>
      </c>
      <c r="H168" s="39">
        <v>12485667.330800001</v>
      </c>
      <c r="I168" s="39">
        <v>4137124.0088000004</v>
      </c>
      <c r="J168" s="38">
        <v>120080.7713277143</v>
      </c>
      <c r="K168" s="38"/>
      <c r="L168" s="39">
        <v>856707.93080000009</v>
      </c>
      <c r="M168" s="39">
        <v>8941701.1112000011</v>
      </c>
      <c r="N168" s="39">
        <v>0</v>
      </c>
      <c r="O168" s="38">
        <v>689060.95358752552</v>
      </c>
      <c r="P168" s="38"/>
      <c r="Q168" s="39">
        <v>7057086.9008000009</v>
      </c>
      <c r="R168" s="40">
        <v>-157285.46541804477</v>
      </c>
      <c r="S168" s="40">
        <v>6899801.4353819564</v>
      </c>
    </row>
    <row r="169" spans="1:19">
      <c r="A169" s="36">
        <v>34800</v>
      </c>
      <c r="B169" s="37" t="s">
        <v>153</v>
      </c>
      <c r="C169" s="42">
        <v>3.7389999999999998E-4</v>
      </c>
      <c r="D169" s="42">
        <v>3.6390000000000001E-4</v>
      </c>
      <c r="E169" s="38">
        <v>2966687.4898999999</v>
      </c>
      <c r="F169" s="38"/>
      <c r="G169" s="39">
        <v>64312.295599999998</v>
      </c>
      <c r="H169" s="39">
        <v>1414492.4902999999</v>
      </c>
      <c r="I169" s="39">
        <v>468691.87579999998</v>
      </c>
      <c r="J169" s="38">
        <v>194071.61132258613</v>
      </c>
      <c r="K169" s="38"/>
      <c r="L169" s="39">
        <v>97055.840299999996</v>
      </c>
      <c r="M169" s="39">
        <v>1012999.0442</v>
      </c>
      <c r="N169" s="39">
        <v>0</v>
      </c>
      <c r="O169" s="38">
        <v>15786.263735357861</v>
      </c>
      <c r="P169" s="38"/>
      <c r="Q169" s="39">
        <v>799492.42279999994</v>
      </c>
      <c r="R169" s="40">
        <v>74971.987973268217</v>
      </c>
      <c r="S169" s="40">
        <v>874464.4107732682</v>
      </c>
    </row>
    <row r="170" spans="1:19">
      <c r="A170" s="36">
        <v>34900</v>
      </c>
      <c r="B170" s="37" t="s">
        <v>288</v>
      </c>
      <c r="C170" s="42">
        <v>7.332E-3</v>
      </c>
      <c r="D170" s="42">
        <v>7.3692000000000002E-3</v>
      </c>
      <c r="E170" s="38">
        <v>58175321.412</v>
      </c>
      <c r="F170" s="38"/>
      <c r="G170" s="39">
        <v>1261133.328</v>
      </c>
      <c r="H170" s="39">
        <v>27737520.563999999</v>
      </c>
      <c r="I170" s="39">
        <v>9190823.3039999995</v>
      </c>
      <c r="J170" s="38">
        <v>0</v>
      </c>
      <c r="K170" s="38"/>
      <c r="L170" s="39">
        <v>1903218.564</v>
      </c>
      <c r="M170" s="39">
        <v>19864426.296</v>
      </c>
      <c r="N170" s="39">
        <v>0</v>
      </c>
      <c r="O170" s="38">
        <v>1403472.1310759326</v>
      </c>
      <c r="P170" s="38"/>
      <c r="Q170" s="39">
        <v>15677663.664000001</v>
      </c>
      <c r="R170" s="40">
        <v>-791381.49137194734</v>
      </c>
      <c r="S170" s="40">
        <v>14886282.172628053</v>
      </c>
    </row>
    <row r="171" spans="1:19">
      <c r="A171" s="36">
        <v>34901</v>
      </c>
      <c r="B171" s="37" t="s">
        <v>289</v>
      </c>
      <c r="C171" s="42">
        <v>1.797E-4</v>
      </c>
      <c r="D171" s="42">
        <v>1.8909999999999999E-4</v>
      </c>
      <c r="E171" s="38">
        <v>1425819.0477</v>
      </c>
      <c r="F171" s="38"/>
      <c r="G171" s="39">
        <v>30909.1188</v>
      </c>
      <c r="H171" s="39">
        <v>679818.93689999997</v>
      </c>
      <c r="I171" s="39">
        <v>225257.90340000001</v>
      </c>
      <c r="J171" s="38">
        <v>4513.940992196568</v>
      </c>
      <c r="K171" s="38"/>
      <c r="L171" s="39">
        <v>46645.986900000004</v>
      </c>
      <c r="M171" s="39">
        <v>486857.25660000002</v>
      </c>
      <c r="N171" s="39">
        <v>0</v>
      </c>
      <c r="O171" s="38">
        <v>101907.45610351468</v>
      </c>
      <c r="P171" s="38"/>
      <c r="Q171" s="39">
        <v>384243.88439999998</v>
      </c>
      <c r="R171" s="40">
        <v>-38565.76078994722</v>
      </c>
      <c r="S171" s="40">
        <v>345678.12361005275</v>
      </c>
    </row>
    <row r="172" spans="1:19">
      <c r="A172" s="36">
        <v>34903</v>
      </c>
      <c r="B172" s="37" t="s">
        <v>154</v>
      </c>
      <c r="C172" s="42">
        <v>1.26E-5</v>
      </c>
      <c r="D172" s="42">
        <v>1.34E-5</v>
      </c>
      <c r="E172" s="38">
        <v>99973.95659999999</v>
      </c>
      <c r="F172" s="38"/>
      <c r="G172" s="39">
        <v>2167.2503999999999</v>
      </c>
      <c r="H172" s="39">
        <v>47666.770199999999</v>
      </c>
      <c r="I172" s="39">
        <v>15794.377199999999</v>
      </c>
      <c r="J172" s="38">
        <v>2753.2352999999921</v>
      </c>
      <c r="K172" s="38"/>
      <c r="L172" s="39">
        <v>3270.6702</v>
      </c>
      <c r="M172" s="39">
        <v>34136.902799999996</v>
      </c>
      <c r="N172" s="39">
        <v>0</v>
      </c>
      <c r="O172" s="38">
        <v>14471.746509824763</v>
      </c>
      <c r="P172" s="38"/>
      <c r="Q172" s="39">
        <v>26941.975200000001</v>
      </c>
      <c r="R172" s="40">
        <v>-5866.0956373064573</v>
      </c>
      <c r="S172" s="40">
        <v>21075.879562693543</v>
      </c>
    </row>
    <row r="173" spans="1:19">
      <c r="A173" s="36">
        <v>34905</v>
      </c>
      <c r="B173" s="37" t="s">
        <v>155</v>
      </c>
      <c r="C173" s="42">
        <v>7.3019999999999997E-4</v>
      </c>
      <c r="D173" s="42">
        <v>7.2610000000000003E-4</v>
      </c>
      <c r="E173" s="38">
        <v>5793728.8181999996</v>
      </c>
      <c r="F173" s="38"/>
      <c r="G173" s="39">
        <v>125597.3208</v>
      </c>
      <c r="H173" s="39">
        <v>2762402.8254</v>
      </c>
      <c r="I173" s="39">
        <v>915321.76439999999</v>
      </c>
      <c r="J173" s="38">
        <v>30060.919056670122</v>
      </c>
      <c r="K173" s="38"/>
      <c r="L173" s="39">
        <v>189543.12539999999</v>
      </c>
      <c r="M173" s="39">
        <v>1978314.7955999998</v>
      </c>
      <c r="N173" s="39">
        <v>0</v>
      </c>
      <c r="O173" s="38">
        <v>131674.88477845467</v>
      </c>
      <c r="P173" s="38"/>
      <c r="Q173" s="39">
        <v>1561351.6103999999</v>
      </c>
      <c r="R173" s="40">
        <v>-39905.075177764171</v>
      </c>
      <c r="S173" s="40">
        <v>1521446.5352222356</v>
      </c>
    </row>
    <row r="174" spans="1:19">
      <c r="A174" s="36">
        <v>34910</v>
      </c>
      <c r="B174" s="37" t="s">
        <v>156</v>
      </c>
      <c r="C174" s="42">
        <v>2.2791E-3</v>
      </c>
      <c r="D174" s="42">
        <v>2.3143E-3</v>
      </c>
      <c r="E174" s="38">
        <v>18083384.483100001</v>
      </c>
      <c r="F174" s="38"/>
      <c r="G174" s="39">
        <v>392014.31640000001</v>
      </c>
      <c r="H174" s="39">
        <v>8622010.7906999998</v>
      </c>
      <c r="I174" s="39">
        <v>2856901.9901999999</v>
      </c>
      <c r="J174" s="38">
        <v>299235.6008458492</v>
      </c>
      <c r="K174" s="38"/>
      <c r="L174" s="39">
        <v>591601.94070000004</v>
      </c>
      <c r="M174" s="39">
        <v>6174715.4898000006</v>
      </c>
      <c r="N174" s="39">
        <v>0</v>
      </c>
      <c r="O174" s="38">
        <v>323191.04385000095</v>
      </c>
      <c r="P174" s="38"/>
      <c r="Q174" s="39">
        <v>4873290.1332</v>
      </c>
      <c r="R174" s="40">
        <v>63377.511800138192</v>
      </c>
      <c r="S174" s="40">
        <v>4936667.6450001383</v>
      </c>
    </row>
    <row r="175" spans="1:19">
      <c r="A175" s="36">
        <v>35000</v>
      </c>
      <c r="B175" s="37" t="s">
        <v>157</v>
      </c>
      <c r="C175" s="42">
        <v>1.5081999999999999E-3</v>
      </c>
      <c r="D175" s="42">
        <v>1.5556999999999999E-3</v>
      </c>
      <c r="E175" s="38">
        <v>11966723.916199999</v>
      </c>
      <c r="F175" s="38"/>
      <c r="G175" s="39">
        <v>259416.43279999998</v>
      </c>
      <c r="H175" s="39">
        <v>5705636.7313999999</v>
      </c>
      <c r="I175" s="39">
        <v>1890561.8803999999</v>
      </c>
      <c r="J175" s="38">
        <v>145627.20368937869</v>
      </c>
      <c r="K175" s="38"/>
      <c r="L175" s="39">
        <v>391494.03139999998</v>
      </c>
      <c r="M175" s="39">
        <v>4086133.0795999998</v>
      </c>
      <c r="N175" s="39">
        <v>0</v>
      </c>
      <c r="O175" s="38">
        <v>269759.80417499965</v>
      </c>
      <c r="P175" s="38"/>
      <c r="Q175" s="39">
        <v>3224911.6664</v>
      </c>
      <c r="R175" s="40">
        <v>-8342.2644865822658</v>
      </c>
      <c r="S175" s="40">
        <v>3216569.4019134175</v>
      </c>
    </row>
    <row r="176" spans="1:19">
      <c r="A176" s="36">
        <v>35005</v>
      </c>
      <c r="B176" s="37" t="s">
        <v>158</v>
      </c>
      <c r="C176" s="42">
        <v>7.0140000000000003E-4</v>
      </c>
      <c r="D176" s="42">
        <v>7.0509999999999995E-4</v>
      </c>
      <c r="E176" s="38">
        <v>5565216.9174000006</v>
      </c>
      <c r="F176" s="38"/>
      <c r="G176" s="39">
        <v>120643.60560000001</v>
      </c>
      <c r="H176" s="39">
        <v>2653450.2078</v>
      </c>
      <c r="I176" s="39">
        <v>879220.3308</v>
      </c>
      <c r="J176" s="38">
        <v>59501.913721770972</v>
      </c>
      <c r="K176" s="38"/>
      <c r="L176" s="39">
        <v>182067.30780000001</v>
      </c>
      <c r="M176" s="39">
        <v>1900287.5892</v>
      </c>
      <c r="N176" s="39">
        <v>0</v>
      </c>
      <c r="O176" s="38">
        <v>39857.693085969011</v>
      </c>
      <c r="P176" s="38"/>
      <c r="Q176" s="39">
        <v>1499769.9528000001</v>
      </c>
      <c r="R176" s="40">
        <v>44008.629035235273</v>
      </c>
      <c r="S176" s="40">
        <v>1543778.5818352355</v>
      </c>
    </row>
    <row r="177" spans="1:19">
      <c r="A177" s="36">
        <v>35100</v>
      </c>
      <c r="B177" s="37" t="s">
        <v>159</v>
      </c>
      <c r="C177" s="42">
        <v>1.3260600000000001E-2</v>
      </c>
      <c r="D177" s="42">
        <v>1.29987E-2</v>
      </c>
      <c r="E177" s="38">
        <v>105215448.32460001</v>
      </c>
      <c r="F177" s="38"/>
      <c r="G177" s="39">
        <v>2280876.2424000003</v>
      </c>
      <c r="H177" s="39">
        <v>50165870.8662</v>
      </c>
      <c r="I177" s="39">
        <v>16622453.8332</v>
      </c>
      <c r="J177" s="38">
        <v>410878.06896659161</v>
      </c>
      <c r="K177" s="38"/>
      <c r="L177" s="39">
        <v>3442146.7662000004</v>
      </c>
      <c r="M177" s="39">
        <v>35926651.846799999</v>
      </c>
      <c r="N177" s="39">
        <v>0</v>
      </c>
      <c r="O177" s="38">
        <v>1634545.3071461874</v>
      </c>
      <c r="P177" s="38"/>
      <c r="Q177" s="39">
        <v>28354504.4712</v>
      </c>
      <c r="R177" s="40">
        <v>-960846.67387155583</v>
      </c>
      <c r="S177" s="40">
        <v>27393657.797328446</v>
      </c>
    </row>
    <row r="178" spans="1:19">
      <c r="A178" s="36">
        <v>35105</v>
      </c>
      <c r="B178" s="37" t="s">
        <v>160</v>
      </c>
      <c r="C178" s="42">
        <v>1.1609000000000001E-3</v>
      </c>
      <c r="D178" s="42">
        <v>1.1724999999999999E-3</v>
      </c>
      <c r="E178" s="38">
        <v>9211092.5569000002</v>
      </c>
      <c r="F178" s="38"/>
      <c r="G178" s="39">
        <v>199679.44360000003</v>
      </c>
      <c r="H178" s="39">
        <v>4391774.0893000001</v>
      </c>
      <c r="I178" s="39">
        <v>1455213.6898000001</v>
      </c>
      <c r="J178" s="38">
        <v>41668.428506589902</v>
      </c>
      <c r="K178" s="38"/>
      <c r="L178" s="39">
        <v>301342.93930000003</v>
      </c>
      <c r="M178" s="39">
        <v>3145200.8302000002</v>
      </c>
      <c r="N178" s="39">
        <v>0</v>
      </c>
      <c r="O178" s="38">
        <v>228275.30436720111</v>
      </c>
      <c r="P178" s="38"/>
      <c r="Q178" s="39">
        <v>2482296.7468000003</v>
      </c>
      <c r="R178" s="40">
        <v>-41196.203344082533</v>
      </c>
      <c r="S178" s="40">
        <v>2441100.5434559179</v>
      </c>
    </row>
    <row r="179" spans="1:19">
      <c r="A179" s="36">
        <v>35106</v>
      </c>
      <c r="B179" s="37" t="s">
        <v>161</v>
      </c>
      <c r="C179" s="42">
        <v>2.8630000000000002E-4</v>
      </c>
      <c r="D179" s="42">
        <v>2.9930000000000001E-4</v>
      </c>
      <c r="E179" s="38">
        <v>2271630.4583000001</v>
      </c>
      <c r="F179" s="38"/>
      <c r="G179" s="39">
        <v>49244.745200000005</v>
      </c>
      <c r="H179" s="39">
        <v>1083094.9451000001</v>
      </c>
      <c r="I179" s="39">
        <v>358883.34860000003</v>
      </c>
      <c r="J179" s="38">
        <v>133199.9035429724</v>
      </c>
      <c r="K179" s="38"/>
      <c r="L179" s="39">
        <v>74316.895100000009</v>
      </c>
      <c r="M179" s="39">
        <v>775666.2914000001</v>
      </c>
      <c r="N179" s="39">
        <v>0</v>
      </c>
      <c r="O179" s="38">
        <v>99032.146200000047</v>
      </c>
      <c r="P179" s="38"/>
      <c r="Q179" s="39">
        <v>612181.54760000005</v>
      </c>
      <c r="R179" s="40">
        <v>57729.852052538859</v>
      </c>
      <c r="S179" s="40">
        <v>669911.39965253894</v>
      </c>
    </row>
    <row r="180" spans="1:19">
      <c r="A180" s="36">
        <v>35200</v>
      </c>
      <c r="B180" s="37" t="s">
        <v>162</v>
      </c>
      <c r="C180" s="42">
        <v>5.6130000000000004E-4</v>
      </c>
      <c r="D180" s="42">
        <v>5.8060000000000002E-4</v>
      </c>
      <c r="E180" s="38">
        <v>4453601.7333000004</v>
      </c>
      <c r="F180" s="38"/>
      <c r="G180" s="39">
        <v>96545.845200000011</v>
      </c>
      <c r="H180" s="39">
        <v>2123441.1200999999</v>
      </c>
      <c r="I180" s="39">
        <v>703601.89860000007</v>
      </c>
      <c r="J180" s="38">
        <v>123140.01877577988</v>
      </c>
      <c r="K180" s="38"/>
      <c r="L180" s="39">
        <v>145700.57010000001</v>
      </c>
      <c r="M180" s="39">
        <v>1520717.7414000002</v>
      </c>
      <c r="N180" s="39">
        <v>0</v>
      </c>
      <c r="O180" s="38">
        <v>37044.466875000566</v>
      </c>
      <c r="P180" s="38"/>
      <c r="Q180" s="39">
        <v>1200200.8476</v>
      </c>
      <c r="R180" s="40">
        <v>65581.88347712117</v>
      </c>
      <c r="S180" s="40">
        <v>1265782.7310771211</v>
      </c>
    </row>
    <row r="181" spans="1:19">
      <c r="A181" s="36">
        <v>35300</v>
      </c>
      <c r="B181" s="37" t="s">
        <v>163</v>
      </c>
      <c r="C181" s="42">
        <v>4.0270999999999996E-3</v>
      </c>
      <c r="D181" s="42">
        <v>3.8329000000000002E-3</v>
      </c>
      <c r="E181" s="38">
        <v>31952787.351099998</v>
      </c>
      <c r="F181" s="38"/>
      <c r="G181" s="39">
        <v>692677.30839999998</v>
      </c>
      <c r="H181" s="39">
        <v>15234829.386699999</v>
      </c>
      <c r="I181" s="39">
        <v>5048058.4461999992</v>
      </c>
      <c r="J181" s="38">
        <v>728127.21996864048</v>
      </c>
      <c r="K181" s="38"/>
      <c r="L181" s="39">
        <v>1045342.5366999999</v>
      </c>
      <c r="M181" s="39">
        <v>10910533.433799999</v>
      </c>
      <c r="N181" s="39">
        <v>0</v>
      </c>
      <c r="O181" s="38">
        <v>108700.66477299556</v>
      </c>
      <c r="P181" s="38"/>
      <c r="Q181" s="39">
        <v>8610954.6291999985</v>
      </c>
      <c r="R181" s="40">
        <v>155634.1091383897</v>
      </c>
      <c r="S181" s="40">
        <v>8766588.7383383885</v>
      </c>
    </row>
    <row r="182" spans="1:19">
      <c r="A182" s="36">
        <v>35305</v>
      </c>
      <c r="B182" s="37" t="s">
        <v>164</v>
      </c>
      <c r="C182" s="42">
        <v>1.4071000000000001E-3</v>
      </c>
      <c r="D182" s="42">
        <v>1.42E-3</v>
      </c>
      <c r="E182" s="38">
        <v>11164551.931100002</v>
      </c>
      <c r="F182" s="38"/>
      <c r="G182" s="39">
        <v>242026.82840000003</v>
      </c>
      <c r="H182" s="39">
        <v>5323167.6467000004</v>
      </c>
      <c r="I182" s="39">
        <v>1763830.8062000002</v>
      </c>
      <c r="J182" s="38">
        <v>468062.1192808178</v>
      </c>
      <c r="K182" s="38"/>
      <c r="L182" s="39">
        <v>365250.79670000001</v>
      </c>
      <c r="M182" s="39">
        <v>3812225.0738000004</v>
      </c>
      <c r="N182" s="39">
        <v>0</v>
      </c>
      <c r="O182" s="38">
        <v>12569.406674999802</v>
      </c>
      <c r="P182" s="38"/>
      <c r="Q182" s="39">
        <v>3008734.3892000001</v>
      </c>
      <c r="R182" s="40">
        <v>257478.04891765714</v>
      </c>
      <c r="S182" s="40">
        <v>3266212.4381176573</v>
      </c>
    </row>
    <row r="183" spans="1:19">
      <c r="A183" s="36">
        <v>35400</v>
      </c>
      <c r="B183" s="37" t="s">
        <v>165</v>
      </c>
      <c r="C183" s="42">
        <v>2.9510000000000001E-3</v>
      </c>
      <c r="D183" s="42">
        <v>3.0752000000000002E-3</v>
      </c>
      <c r="E183" s="38">
        <v>23414535.390999999</v>
      </c>
      <c r="F183" s="38"/>
      <c r="G183" s="39">
        <v>507583.804</v>
      </c>
      <c r="H183" s="39">
        <v>11163860.227</v>
      </c>
      <c r="I183" s="39">
        <v>3699143.4220000003</v>
      </c>
      <c r="J183" s="38">
        <v>17861.09413449038</v>
      </c>
      <c r="K183" s="38"/>
      <c r="L183" s="39">
        <v>766011.72700000007</v>
      </c>
      <c r="M183" s="39">
        <v>7995079.3780000005</v>
      </c>
      <c r="N183" s="39">
        <v>0</v>
      </c>
      <c r="O183" s="38">
        <v>628176.56337214448</v>
      </c>
      <c r="P183" s="38"/>
      <c r="Q183" s="39">
        <v>6309981.6519999998</v>
      </c>
      <c r="R183" s="40">
        <v>-227907.02917658119</v>
      </c>
      <c r="S183" s="40">
        <v>6082074.622823419</v>
      </c>
    </row>
    <row r="184" spans="1:19">
      <c r="A184" s="36">
        <v>35401</v>
      </c>
      <c r="B184" s="37" t="s">
        <v>166</v>
      </c>
      <c r="C184" s="42">
        <v>3.7200000000000003E-5</v>
      </c>
      <c r="D184" s="42">
        <v>2.7900000000000001E-5</v>
      </c>
      <c r="E184" s="38">
        <v>295161.20520000003</v>
      </c>
      <c r="F184" s="38"/>
      <c r="G184" s="39">
        <v>6398.5488000000005</v>
      </c>
      <c r="H184" s="39">
        <v>140730.4644</v>
      </c>
      <c r="I184" s="39">
        <v>46631.018400000001</v>
      </c>
      <c r="J184" s="38">
        <v>45361.980515889401</v>
      </c>
      <c r="K184" s="38"/>
      <c r="L184" s="39">
        <v>9656.2644</v>
      </c>
      <c r="M184" s="39">
        <v>100785.1416</v>
      </c>
      <c r="N184" s="39">
        <v>0</v>
      </c>
      <c r="O184" s="38">
        <v>20077.213111870064</v>
      </c>
      <c r="P184" s="38"/>
      <c r="Q184" s="39">
        <v>79542.974400000006</v>
      </c>
      <c r="R184" s="40">
        <v>4583.7427537137592</v>
      </c>
      <c r="S184" s="40">
        <v>84126.717153713762</v>
      </c>
    </row>
    <row r="185" spans="1:19">
      <c r="A185" s="36">
        <v>35402</v>
      </c>
      <c r="B185" s="37" t="s">
        <v>167</v>
      </c>
      <c r="C185" s="42">
        <v>0</v>
      </c>
      <c r="D185" s="42">
        <v>0</v>
      </c>
      <c r="E185" s="38">
        <v>0</v>
      </c>
      <c r="F185" s="38"/>
      <c r="G185" s="39">
        <v>0</v>
      </c>
      <c r="H185" s="39">
        <v>0</v>
      </c>
      <c r="I185" s="39">
        <v>0</v>
      </c>
      <c r="J185" s="38">
        <v>0</v>
      </c>
      <c r="K185" s="38"/>
      <c r="L185" s="39">
        <v>0</v>
      </c>
      <c r="M185" s="39">
        <v>0</v>
      </c>
      <c r="N185" s="39">
        <v>0</v>
      </c>
      <c r="O185" s="38">
        <v>99126.178703549056</v>
      </c>
      <c r="P185" s="38"/>
      <c r="Q185" s="39">
        <v>0</v>
      </c>
      <c r="R185" s="40">
        <v>-125476.17557411273</v>
      </c>
      <c r="S185" s="40">
        <v>-125476.17557411273</v>
      </c>
    </row>
    <row r="186" spans="1:19">
      <c r="A186" s="36">
        <v>35405</v>
      </c>
      <c r="B186" s="37" t="s">
        <v>168</v>
      </c>
      <c r="C186" s="42">
        <v>1.0463E-3</v>
      </c>
      <c r="D186" s="42">
        <v>1.0782999999999999E-3</v>
      </c>
      <c r="E186" s="38">
        <v>8301805.6183000002</v>
      </c>
      <c r="F186" s="38"/>
      <c r="G186" s="39">
        <v>179967.78520000001</v>
      </c>
      <c r="H186" s="39">
        <v>3958233.4651000001</v>
      </c>
      <c r="I186" s="39">
        <v>1311560.0686000001</v>
      </c>
      <c r="J186" s="38">
        <v>37230.433050455766</v>
      </c>
      <c r="K186" s="38"/>
      <c r="L186" s="39">
        <v>271595.41509999998</v>
      </c>
      <c r="M186" s="39">
        <v>2834717.5714000002</v>
      </c>
      <c r="N186" s="39">
        <v>0</v>
      </c>
      <c r="O186" s="38">
        <v>212447.62621572692</v>
      </c>
      <c r="P186" s="38"/>
      <c r="Q186" s="39">
        <v>2237253.0676000002</v>
      </c>
      <c r="R186" s="40">
        <v>-62293.776549889932</v>
      </c>
      <c r="S186" s="40">
        <v>2174959.2910501105</v>
      </c>
    </row>
    <row r="187" spans="1:19">
      <c r="A187" s="36">
        <v>35500</v>
      </c>
      <c r="B187" s="37" t="s">
        <v>169</v>
      </c>
      <c r="C187" s="42">
        <v>4.1085999999999996E-3</v>
      </c>
      <c r="D187" s="42">
        <v>4.3315999999999997E-3</v>
      </c>
      <c r="E187" s="38">
        <v>32599444.292599998</v>
      </c>
      <c r="F187" s="38"/>
      <c r="G187" s="39">
        <v>706695.63439999998</v>
      </c>
      <c r="H187" s="39">
        <v>15543150.162199998</v>
      </c>
      <c r="I187" s="39">
        <v>5150220.4891999997</v>
      </c>
      <c r="J187" s="38">
        <v>149136.59968069455</v>
      </c>
      <c r="K187" s="38"/>
      <c r="L187" s="39">
        <v>1066498.0621999998</v>
      </c>
      <c r="M187" s="39">
        <v>11131339.590799998</v>
      </c>
      <c r="N187" s="39">
        <v>0</v>
      </c>
      <c r="O187" s="38">
        <v>1371724.9624659023</v>
      </c>
      <c r="P187" s="38"/>
      <c r="Q187" s="39">
        <v>8785222.1671999991</v>
      </c>
      <c r="R187" s="40">
        <v>-473141.607772458</v>
      </c>
      <c r="S187" s="40">
        <v>8312080.5594275407</v>
      </c>
    </row>
    <row r="188" spans="1:19">
      <c r="A188" s="36">
        <v>35600</v>
      </c>
      <c r="B188" s="37" t="s">
        <v>170</v>
      </c>
      <c r="C188" s="42">
        <v>1.7339E-3</v>
      </c>
      <c r="D188" s="42">
        <v>1.7164999999999999E-3</v>
      </c>
      <c r="E188" s="38">
        <v>13757527.2499</v>
      </c>
      <c r="F188" s="38"/>
      <c r="G188" s="39">
        <v>298237.73560000001</v>
      </c>
      <c r="H188" s="39">
        <v>6559477.2103000004</v>
      </c>
      <c r="I188" s="39">
        <v>2173481.7958</v>
      </c>
      <c r="J188" s="38">
        <v>49875.662555011004</v>
      </c>
      <c r="K188" s="38"/>
      <c r="L188" s="39">
        <v>450080.56030000001</v>
      </c>
      <c r="M188" s="39">
        <v>4697617.1242000004</v>
      </c>
      <c r="N188" s="39">
        <v>0</v>
      </c>
      <c r="O188" s="38">
        <v>86728.285857215451</v>
      </c>
      <c r="P188" s="38"/>
      <c r="Q188" s="39">
        <v>3707515.1428</v>
      </c>
      <c r="R188" s="40">
        <v>-69838.942077956744</v>
      </c>
      <c r="S188" s="40">
        <v>3637676.2007220434</v>
      </c>
    </row>
    <row r="189" spans="1:19">
      <c r="A189" s="36">
        <v>35700</v>
      </c>
      <c r="B189" s="37" t="s">
        <v>171</v>
      </c>
      <c r="C189" s="42">
        <v>9.5529999999999996E-4</v>
      </c>
      <c r="D189" s="42">
        <v>9.657E-4</v>
      </c>
      <c r="E189" s="38">
        <v>7579771.4873000002</v>
      </c>
      <c r="F189" s="38"/>
      <c r="G189" s="39">
        <v>164315.42119999998</v>
      </c>
      <c r="H189" s="39">
        <v>3613973.4580999999</v>
      </c>
      <c r="I189" s="39">
        <v>1197489.5666</v>
      </c>
      <c r="J189" s="38">
        <v>20223.396494577395</v>
      </c>
      <c r="K189" s="38"/>
      <c r="L189" s="39">
        <v>247973.9081</v>
      </c>
      <c r="M189" s="39">
        <v>2588173.2733999998</v>
      </c>
      <c r="N189" s="39">
        <v>0</v>
      </c>
      <c r="O189" s="38">
        <v>216070.5701542813</v>
      </c>
      <c r="P189" s="38"/>
      <c r="Q189" s="39">
        <v>2042672.1355999999</v>
      </c>
      <c r="R189" s="40">
        <v>-92332.554659929359</v>
      </c>
      <c r="S189" s="40">
        <v>1950339.5809400706</v>
      </c>
    </row>
    <row r="190" spans="1:19">
      <c r="A190" s="36">
        <v>35800</v>
      </c>
      <c r="B190" s="37" t="s">
        <v>172</v>
      </c>
      <c r="C190" s="42">
        <v>1.3487E-3</v>
      </c>
      <c r="D190" s="42">
        <v>1.3967999999999999E-3</v>
      </c>
      <c r="E190" s="38">
        <v>10701180.5767</v>
      </c>
      <c r="F190" s="38"/>
      <c r="G190" s="39">
        <v>231981.7948</v>
      </c>
      <c r="H190" s="39">
        <v>5102235.9499000004</v>
      </c>
      <c r="I190" s="39">
        <v>1690625.1214000001</v>
      </c>
      <c r="J190" s="38">
        <v>0</v>
      </c>
      <c r="K190" s="38"/>
      <c r="L190" s="39">
        <v>350091.4999</v>
      </c>
      <c r="M190" s="39">
        <v>3654003.2385999998</v>
      </c>
      <c r="N190" s="39">
        <v>0</v>
      </c>
      <c r="O190" s="38">
        <v>242477.28033483803</v>
      </c>
      <c r="P190" s="38"/>
      <c r="Q190" s="39">
        <v>2883860.4723999999</v>
      </c>
      <c r="R190" s="40">
        <v>-114260.81726655188</v>
      </c>
      <c r="S190" s="40">
        <v>2769599.6551334481</v>
      </c>
    </row>
    <row r="191" spans="1:19">
      <c r="A191" s="36">
        <v>35805</v>
      </c>
      <c r="B191" s="37" t="s">
        <v>173</v>
      </c>
      <c r="C191" s="42">
        <v>2.3470000000000001E-4</v>
      </c>
      <c r="D191" s="42">
        <v>2.2379999999999999E-4</v>
      </c>
      <c r="E191" s="38">
        <v>1862213.3027000001</v>
      </c>
      <c r="F191" s="38"/>
      <c r="G191" s="39">
        <v>40369.338800000005</v>
      </c>
      <c r="H191" s="39">
        <v>887888.17190000007</v>
      </c>
      <c r="I191" s="39">
        <v>294201.61340000003</v>
      </c>
      <c r="J191" s="38">
        <v>229271.22818702681</v>
      </c>
      <c r="K191" s="38"/>
      <c r="L191" s="39">
        <v>60922.721900000004</v>
      </c>
      <c r="M191" s="39">
        <v>635867.5466</v>
      </c>
      <c r="N191" s="39">
        <v>0</v>
      </c>
      <c r="O191" s="38">
        <v>27165.857170237716</v>
      </c>
      <c r="P191" s="38"/>
      <c r="Q191" s="39">
        <v>501847.74440000003</v>
      </c>
      <c r="R191" s="40">
        <v>65931.02061179372</v>
      </c>
      <c r="S191" s="40">
        <v>567778.7650117937</v>
      </c>
    </row>
    <row r="192" spans="1:19">
      <c r="A192" s="36">
        <v>35900</v>
      </c>
      <c r="B192" s="37" t="s">
        <v>174</v>
      </c>
      <c r="C192" s="42">
        <v>2.4949E-3</v>
      </c>
      <c r="D192" s="42">
        <v>2.5728999999999999E-3</v>
      </c>
      <c r="E192" s="38">
        <v>19795636.850899998</v>
      </c>
      <c r="F192" s="38"/>
      <c r="G192" s="39">
        <v>429132.77960000001</v>
      </c>
      <c r="H192" s="39">
        <v>9438398.8072999995</v>
      </c>
      <c r="I192" s="39">
        <v>3127412.0378</v>
      </c>
      <c r="J192" s="38">
        <v>0</v>
      </c>
      <c r="K192" s="38"/>
      <c r="L192" s="39">
        <v>647618.65729999996</v>
      </c>
      <c r="M192" s="39">
        <v>6759377.6821999997</v>
      </c>
      <c r="N192" s="39">
        <v>0</v>
      </c>
      <c r="O192" s="38">
        <v>650209.89316038718</v>
      </c>
      <c r="P192" s="38"/>
      <c r="Q192" s="39">
        <v>5334724.9148000004</v>
      </c>
      <c r="R192" s="40">
        <v>-340266.53108602483</v>
      </c>
      <c r="S192" s="40">
        <v>4994458.3837139755</v>
      </c>
    </row>
    <row r="193" spans="1:19">
      <c r="A193" s="36">
        <v>35905</v>
      </c>
      <c r="B193" s="37" t="s">
        <v>175</v>
      </c>
      <c r="C193" s="42">
        <v>3.5080000000000002E-4</v>
      </c>
      <c r="D193" s="42">
        <v>3.5429999999999999E-4</v>
      </c>
      <c r="E193" s="38">
        <v>2783401.9028000003</v>
      </c>
      <c r="F193" s="38"/>
      <c r="G193" s="39">
        <v>60339.003199999999</v>
      </c>
      <c r="H193" s="39">
        <v>1327103.4116</v>
      </c>
      <c r="I193" s="39">
        <v>439735.51760000002</v>
      </c>
      <c r="J193" s="38">
        <v>77015.625665221698</v>
      </c>
      <c r="K193" s="38"/>
      <c r="L193" s="39">
        <v>91059.611600000004</v>
      </c>
      <c r="M193" s="39">
        <v>950414.72240000009</v>
      </c>
      <c r="N193" s="39">
        <v>0</v>
      </c>
      <c r="O193" s="38">
        <v>0</v>
      </c>
      <c r="P193" s="38"/>
      <c r="Q193" s="39">
        <v>750098.80160000001</v>
      </c>
      <c r="R193" s="40">
        <v>31950.477998383409</v>
      </c>
      <c r="S193" s="40">
        <v>782049.27959838347</v>
      </c>
    </row>
    <row r="194" spans="1:19">
      <c r="A194" s="36">
        <v>36000</v>
      </c>
      <c r="B194" s="37" t="s">
        <v>176</v>
      </c>
      <c r="C194" s="42">
        <v>5.97805E-2</v>
      </c>
      <c r="D194" s="42">
        <v>5.8661999999999999E-2</v>
      </c>
      <c r="E194" s="38">
        <v>474324850.20050001</v>
      </c>
      <c r="F194" s="38"/>
      <c r="G194" s="39">
        <v>10282485.122</v>
      </c>
      <c r="H194" s="39">
        <v>226154234.59850001</v>
      </c>
      <c r="I194" s="39">
        <v>74936171.921000004</v>
      </c>
      <c r="J194" s="38">
        <v>917582.18266370415</v>
      </c>
      <c r="K194" s="38"/>
      <c r="L194" s="39">
        <v>15517642.8485</v>
      </c>
      <c r="M194" s="39">
        <v>161961993.479</v>
      </c>
      <c r="N194" s="39">
        <v>0</v>
      </c>
      <c r="O194" s="38">
        <v>4697985.3134915493</v>
      </c>
      <c r="P194" s="38"/>
      <c r="Q194" s="39">
        <v>127825773.686</v>
      </c>
      <c r="R194" s="40">
        <v>-2558009.7643704303</v>
      </c>
      <c r="S194" s="40">
        <v>125267763.92162958</v>
      </c>
    </row>
    <row r="195" spans="1:19">
      <c r="A195" s="36">
        <v>36001</v>
      </c>
      <c r="B195" s="37" t="s">
        <v>177</v>
      </c>
      <c r="C195" s="42">
        <v>2.8799999999999999E-5</v>
      </c>
      <c r="D195" s="42">
        <v>3.2799999999999998E-5</v>
      </c>
      <c r="E195" s="38">
        <v>228511.9008</v>
      </c>
      <c r="F195" s="38"/>
      <c r="G195" s="39">
        <v>4953.7151999999996</v>
      </c>
      <c r="H195" s="39">
        <v>108952.6176</v>
      </c>
      <c r="I195" s="39">
        <v>36101.433599999997</v>
      </c>
      <c r="J195" s="38">
        <v>0</v>
      </c>
      <c r="K195" s="38"/>
      <c r="L195" s="39">
        <v>7475.8175999999994</v>
      </c>
      <c r="M195" s="39">
        <v>78027.206399999995</v>
      </c>
      <c r="N195" s="39">
        <v>0</v>
      </c>
      <c r="O195" s="38">
        <v>65699.448658072637</v>
      </c>
      <c r="P195" s="38"/>
      <c r="Q195" s="39">
        <v>61581.657599999999</v>
      </c>
      <c r="R195" s="40">
        <v>-41113.249682390713</v>
      </c>
      <c r="S195" s="40">
        <v>20468.407917609286</v>
      </c>
    </row>
    <row r="196" spans="1:19">
      <c r="A196" s="36">
        <v>36002</v>
      </c>
      <c r="B196" s="37" t="s">
        <v>178</v>
      </c>
      <c r="C196" s="42">
        <v>0</v>
      </c>
      <c r="D196" s="42">
        <v>1.4239999999999999E-4</v>
      </c>
      <c r="E196" s="38">
        <v>0</v>
      </c>
      <c r="F196" s="38"/>
      <c r="G196" s="39">
        <v>0</v>
      </c>
      <c r="H196" s="39">
        <v>0</v>
      </c>
      <c r="I196" s="39">
        <v>0</v>
      </c>
      <c r="J196" s="38">
        <v>27051.400538822461</v>
      </c>
      <c r="K196" s="38"/>
      <c r="L196" s="39">
        <v>0</v>
      </c>
      <c r="M196" s="39">
        <v>0</v>
      </c>
      <c r="N196" s="39">
        <v>0</v>
      </c>
      <c r="O196" s="38">
        <v>802301.20640154334</v>
      </c>
      <c r="P196" s="38"/>
      <c r="Q196" s="39">
        <v>0</v>
      </c>
      <c r="R196" s="40">
        <v>-255973.34256403596</v>
      </c>
      <c r="S196" s="40">
        <v>-255973.34256403596</v>
      </c>
    </row>
    <row r="197" spans="1:19">
      <c r="A197" s="36">
        <v>36003</v>
      </c>
      <c r="B197" s="37" t="s">
        <v>179</v>
      </c>
      <c r="C197" s="42">
        <v>4.3980000000000001E-4</v>
      </c>
      <c r="D197" s="42">
        <v>4.481E-4</v>
      </c>
      <c r="E197" s="38">
        <v>3489567.1518000001</v>
      </c>
      <c r="F197" s="38"/>
      <c r="G197" s="39">
        <v>75647.359200000006</v>
      </c>
      <c r="H197" s="39">
        <v>1663797.2646000001</v>
      </c>
      <c r="I197" s="39">
        <v>551298.97560000001</v>
      </c>
      <c r="J197" s="38">
        <v>3132.2997751988437</v>
      </c>
      <c r="K197" s="38"/>
      <c r="L197" s="39">
        <v>114161.96460000001</v>
      </c>
      <c r="M197" s="39">
        <v>1191540.4643999999</v>
      </c>
      <c r="N197" s="39">
        <v>0</v>
      </c>
      <c r="O197" s="38">
        <v>197848.50446039211</v>
      </c>
      <c r="P197" s="38"/>
      <c r="Q197" s="39">
        <v>940403.22960000008</v>
      </c>
      <c r="R197" s="40">
        <v>-72275.240569932284</v>
      </c>
      <c r="S197" s="40">
        <v>868127.98903006781</v>
      </c>
    </row>
    <row r="198" spans="1:19">
      <c r="A198" s="36">
        <v>36004</v>
      </c>
      <c r="B198" s="37" t="s">
        <v>290</v>
      </c>
      <c r="C198" s="42">
        <v>2.397E-4</v>
      </c>
      <c r="D198" s="42">
        <v>2.1230000000000001E-4</v>
      </c>
      <c r="E198" s="38">
        <v>1901885.5077</v>
      </c>
      <c r="F198" s="38"/>
      <c r="G198" s="39">
        <v>41229.358800000002</v>
      </c>
      <c r="H198" s="39">
        <v>906803.55689999997</v>
      </c>
      <c r="I198" s="39">
        <v>300469.22340000002</v>
      </c>
      <c r="J198" s="38">
        <v>357799.86150518706</v>
      </c>
      <c r="K198" s="38"/>
      <c r="L198" s="39">
        <v>62220.606899999999</v>
      </c>
      <c r="M198" s="39">
        <v>649413.93660000002</v>
      </c>
      <c r="N198" s="39">
        <v>0</v>
      </c>
      <c r="O198" s="38">
        <v>0</v>
      </c>
      <c r="P198" s="38"/>
      <c r="Q198" s="39">
        <v>512539.00439999998</v>
      </c>
      <c r="R198" s="40">
        <v>246050.82309527119</v>
      </c>
      <c r="S198" s="40">
        <v>758589.82749527111</v>
      </c>
    </row>
    <row r="199" spans="1:19">
      <c r="A199" s="36">
        <v>36005</v>
      </c>
      <c r="B199" s="37" t="s">
        <v>180</v>
      </c>
      <c r="C199" s="42">
        <v>5.0964000000000001E-3</v>
      </c>
      <c r="D199" s="42">
        <v>5.0835000000000003E-3</v>
      </c>
      <c r="E199" s="38">
        <v>40437085.112400003</v>
      </c>
      <c r="F199" s="38"/>
      <c r="G199" s="39">
        <v>876601.18559999997</v>
      </c>
      <c r="H199" s="39">
        <v>19280073.6228</v>
      </c>
      <c r="I199" s="39">
        <v>6388449.5208000001</v>
      </c>
      <c r="J199" s="38">
        <v>1374461.610015989</v>
      </c>
      <c r="K199" s="38"/>
      <c r="L199" s="39">
        <v>1322908.2228000001</v>
      </c>
      <c r="M199" s="39">
        <v>13807564.3992</v>
      </c>
      <c r="N199" s="39">
        <v>0</v>
      </c>
      <c r="O199" s="38">
        <v>0</v>
      </c>
      <c r="P199" s="38"/>
      <c r="Q199" s="39">
        <v>10897387.492800001</v>
      </c>
      <c r="R199" s="40">
        <v>877955.20650172117</v>
      </c>
      <c r="S199" s="40">
        <v>11775342.699301722</v>
      </c>
    </row>
    <row r="200" spans="1:19">
      <c r="A200" s="36">
        <v>36006</v>
      </c>
      <c r="B200" s="37" t="s">
        <v>181</v>
      </c>
      <c r="C200" s="42">
        <v>5.5060000000000005E-4</v>
      </c>
      <c r="D200" s="42">
        <v>5.3390000000000002E-4</v>
      </c>
      <c r="E200" s="38">
        <v>4368703.2146000005</v>
      </c>
      <c r="F200" s="38"/>
      <c r="G200" s="39">
        <v>94705.402400000006</v>
      </c>
      <c r="H200" s="39">
        <v>2082962.1962000001</v>
      </c>
      <c r="I200" s="39">
        <v>690189.21320000011</v>
      </c>
      <c r="J200" s="38">
        <v>13197.981988505931</v>
      </c>
      <c r="K200" s="38"/>
      <c r="L200" s="39">
        <v>142923.0962</v>
      </c>
      <c r="M200" s="39">
        <v>1491728.4668000001</v>
      </c>
      <c r="N200" s="39">
        <v>0</v>
      </c>
      <c r="O200" s="38">
        <v>142896.54920161975</v>
      </c>
      <c r="P200" s="38"/>
      <c r="Q200" s="39">
        <v>1177321.5512000001</v>
      </c>
      <c r="R200" s="40">
        <v>-45625.271548481207</v>
      </c>
      <c r="S200" s="40">
        <v>1131696.2796515189</v>
      </c>
    </row>
    <row r="201" spans="1:19">
      <c r="A201" s="36">
        <v>36007</v>
      </c>
      <c r="B201" s="37" t="s">
        <v>182</v>
      </c>
      <c r="C201" s="42">
        <v>1.94E-4</v>
      </c>
      <c r="D201" s="42">
        <v>1.7589999999999999E-4</v>
      </c>
      <c r="E201" s="38">
        <v>1539281.554</v>
      </c>
      <c r="F201" s="38"/>
      <c r="G201" s="39">
        <v>33368.775999999998</v>
      </c>
      <c r="H201" s="39">
        <v>733916.93799999997</v>
      </c>
      <c r="I201" s="39">
        <v>243183.26800000001</v>
      </c>
      <c r="J201" s="38">
        <v>50485.717137610947</v>
      </c>
      <c r="K201" s="38"/>
      <c r="L201" s="39">
        <v>50357.938000000002</v>
      </c>
      <c r="M201" s="39">
        <v>525599.93200000003</v>
      </c>
      <c r="N201" s="39">
        <v>0</v>
      </c>
      <c r="O201" s="38">
        <v>44108.917419800644</v>
      </c>
      <c r="P201" s="38"/>
      <c r="Q201" s="39">
        <v>414820.88799999998</v>
      </c>
      <c r="R201" s="40">
        <v>6248.3339765395758</v>
      </c>
      <c r="S201" s="40">
        <v>421069.22197653953</v>
      </c>
    </row>
    <row r="202" spans="1:19">
      <c r="A202" s="36">
        <v>36008</v>
      </c>
      <c r="B202" s="37" t="s">
        <v>183</v>
      </c>
      <c r="C202" s="42">
        <v>6.1220000000000003E-4</v>
      </c>
      <c r="D202" s="42">
        <v>5.4390000000000005E-4</v>
      </c>
      <c r="E202" s="38">
        <v>4857464.7801999999</v>
      </c>
      <c r="F202" s="38"/>
      <c r="G202" s="39">
        <v>105300.84880000001</v>
      </c>
      <c r="H202" s="39">
        <v>2315999.7394000003</v>
      </c>
      <c r="I202" s="39">
        <v>767406.16840000008</v>
      </c>
      <c r="J202" s="38">
        <v>126130.15094803063</v>
      </c>
      <c r="K202" s="38"/>
      <c r="L202" s="39">
        <v>158913.03940000001</v>
      </c>
      <c r="M202" s="39">
        <v>1658619.9916000001</v>
      </c>
      <c r="N202" s="39">
        <v>0</v>
      </c>
      <c r="O202" s="38">
        <v>86677.359235857366</v>
      </c>
      <c r="P202" s="38"/>
      <c r="Q202" s="39">
        <v>1309037.8744000001</v>
      </c>
      <c r="R202" s="40">
        <v>19477.688188911612</v>
      </c>
      <c r="S202" s="40">
        <v>1328515.5625889117</v>
      </c>
    </row>
    <row r="203" spans="1:19">
      <c r="A203" s="36">
        <v>36009</v>
      </c>
      <c r="B203" s="37" t="s">
        <v>184</v>
      </c>
      <c r="C203" s="42">
        <v>1.416E-4</v>
      </c>
      <c r="D203" s="42">
        <v>1.7899999999999999E-4</v>
      </c>
      <c r="E203" s="38">
        <v>1123516.8455999999</v>
      </c>
      <c r="F203" s="38"/>
      <c r="G203" s="39">
        <v>24355.7664</v>
      </c>
      <c r="H203" s="39">
        <v>535683.70319999999</v>
      </c>
      <c r="I203" s="39">
        <v>177498.71520000001</v>
      </c>
      <c r="J203" s="38">
        <v>133833.28484890447</v>
      </c>
      <c r="K203" s="38"/>
      <c r="L203" s="39">
        <v>36756.103199999998</v>
      </c>
      <c r="M203" s="39">
        <v>383633.7648</v>
      </c>
      <c r="N203" s="39">
        <v>0</v>
      </c>
      <c r="O203" s="38">
        <v>165129.62354999996</v>
      </c>
      <c r="P203" s="38"/>
      <c r="Q203" s="39">
        <v>302776.48320000002</v>
      </c>
      <c r="R203" s="40">
        <v>31645.476617802327</v>
      </c>
      <c r="S203" s="40">
        <v>334421.95981780236</v>
      </c>
    </row>
    <row r="204" spans="1:19">
      <c r="A204" s="36">
        <v>36100</v>
      </c>
      <c r="B204" s="37" t="s">
        <v>185</v>
      </c>
      <c r="C204" s="42">
        <v>7.4960000000000001E-4</v>
      </c>
      <c r="D204" s="42">
        <v>7.7249999999999997E-4</v>
      </c>
      <c r="E204" s="38">
        <v>5947656.9736000001</v>
      </c>
      <c r="F204" s="38"/>
      <c r="G204" s="39">
        <v>128934.19839999999</v>
      </c>
      <c r="H204" s="39">
        <v>2835794.5192</v>
      </c>
      <c r="I204" s="39">
        <v>939640.09120000002</v>
      </c>
      <c r="J204" s="38">
        <v>5467.3742039044491</v>
      </c>
      <c r="K204" s="38"/>
      <c r="L204" s="39">
        <v>194578.9192</v>
      </c>
      <c r="M204" s="39">
        <v>2030874.7888</v>
      </c>
      <c r="N204" s="39">
        <v>0</v>
      </c>
      <c r="O204" s="38">
        <v>90971.027600485337</v>
      </c>
      <c r="P204" s="38"/>
      <c r="Q204" s="39">
        <v>1602833.6991999999</v>
      </c>
      <c r="R204" s="40">
        <v>-58537.362389785274</v>
      </c>
      <c r="S204" s="40">
        <v>1544296.3368102147</v>
      </c>
    </row>
    <row r="205" spans="1:19">
      <c r="A205" s="36">
        <v>36102</v>
      </c>
      <c r="B205" s="37" t="s">
        <v>186</v>
      </c>
      <c r="C205" s="42">
        <v>2.1670000000000001E-4</v>
      </c>
      <c r="D205" s="42">
        <v>1.615E-4</v>
      </c>
      <c r="E205" s="38">
        <v>1719393.3647</v>
      </c>
      <c r="F205" s="38"/>
      <c r="G205" s="39">
        <v>37273.266800000005</v>
      </c>
      <c r="H205" s="39">
        <v>819792.78590000002</v>
      </c>
      <c r="I205" s="39">
        <v>271638.21740000002</v>
      </c>
      <c r="J205" s="38">
        <v>235689.36666113598</v>
      </c>
      <c r="K205" s="38"/>
      <c r="L205" s="39">
        <v>56250.335900000005</v>
      </c>
      <c r="M205" s="39">
        <v>587100.54260000004</v>
      </c>
      <c r="N205" s="39">
        <v>0</v>
      </c>
      <c r="O205" s="38">
        <v>98368.979962507859</v>
      </c>
      <c r="P205" s="38"/>
      <c r="Q205" s="39">
        <v>463359.2084</v>
      </c>
      <c r="R205" s="40">
        <v>18302.286418464573</v>
      </c>
      <c r="S205" s="40">
        <v>481661.49481846456</v>
      </c>
    </row>
    <row r="206" spans="1:19">
      <c r="A206" s="36">
        <v>36105</v>
      </c>
      <c r="B206" s="37" t="s">
        <v>187</v>
      </c>
      <c r="C206" s="42">
        <v>4.148E-4</v>
      </c>
      <c r="D206" s="42">
        <v>4.1159999999999998E-4</v>
      </c>
      <c r="E206" s="38">
        <v>3291206.1268000002</v>
      </c>
      <c r="F206" s="38"/>
      <c r="G206" s="39">
        <v>71347.2592</v>
      </c>
      <c r="H206" s="39">
        <v>1569220.3396000001</v>
      </c>
      <c r="I206" s="39">
        <v>519960.92560000002</v>
      </c>
      <c r="J206" s="38">
        <v>71811.266357238637</v>
      </c>
      <c r="K206" s="38"/>
      <c r="L206" s="39">
        <v>107672.5396</v>
      </c>
      <c r="M206" s="39">
        <v>1123808.5144</v>
      </c>
      <c r="N206" s="39">
        <v>0</v>
      </c>
      <c r="O206" s="38">
        <v>12596.266966170919</v>
      </c>
      <c r="P206" s="38"/>
      <c r="Q206" s="39">
        <v>886946.92960000003</v>
      </c>
      <c r="R206" s="40">
        <v>11140.724317419359</v>
      </c>
      <c r="S206" s="40">
        <v>898087.65391741937</v>
      </c>
    </row>
    <row r="207" spans="1:19">
      <c r="A207" s="36">
        <v>36200</v>
      </c>
      <c r="B207" s="37" t="s">
        <v>188</v>
      </c>
      <c r="C207" s="42">
        <v>1.593E-3</v>
      </c>
      <c r="D207" s="42">
        <v>1.632E-3</v>
      </c>
      <c r="E207" s="38">
        <v>12639564.513</v>
      </c>
      <c r="F207" s="38"/>
      <c r="G207" s="39">
        <v>274002.37199999997</v>
      </c>
      <c r="H207" s="39">
        <v>6026441.6610000003</v>
      </c>
      <c r="I207" s="39">
        <v>1996860.5460000001</v>
      </c>
      <c r="J207" s="38">
        <v>139962.57014690957</v>
      </c>
      <c r="K207" s="38"/>
      <c r="L207" s="39">
        <v>413506.16100000002</v>
      </c>
      <c r="M207" s="39">
        <v>4315879.8540000003</v>
      </c>
      <c r="N207" s="39">
        <v>0</v>
      </c>
      <c r="O207" s="38">
        <v>149910.71904019389</v>
      </c>
      <c r="P207" s="38"/>
      <c r="Q207" s="39">
        <v>3406235.4360000002</v>
      </c>
      <c r="R207" s="40">
        <v>-2371.8635530488827</v>
      </c>
      <c r="S207" s="40">
        <v>3403863.5724469512</v>
      </c>
    </row>
    <row r="208" spans="1:19">
      <c r="A208" s="36">
        <v>36205</v>
      </c>
      <c r="B208" s="37" t="s">
        <v>189</v>
      </c>
      <c r="C208" s="42">
        <v>2.875E-4</v>
      </c>
      <c r="D208" s="42">
        <v>2.812E-4</v>
      </c>
      <c r="E208" s="38">
        <v>2281151.7875000001</v>
      </c>
      <c r="F208" s="38"/>
      <c r="G208" s="39">
        <v>49451.15</v>
      </c>
      <c r="H208" s="39">
        <v>1087634.6375</v>
      </c>
      <c r="I208" s="39">
        <v>360387.57500000001</v>
      </c>
      <c r="J208" s="38">
        <v>100535.44514706002</v>
      </c>
      <c r="K208" s="38"/>
      <c r="L208" s="39">
        <v>74628.387499999997</v>
      </c>
      <c r="M208" s="39">
        <v>778917.42499999993</v>
      </c>
      <c r="N208" s="39">
        <v>0</v>
      </c>
      <c r="O208" s="38">
        <v>0</v>
      </c>
      <c r="P208" s="38"/>
      <c r="Q208" s="39">
        <v>614747.44999999995</v>
      </c>
      <c r="R208" s="40">
        <v>50646.661722983277</v>
      </c>
      <c r="S208" s="40">
        <v>665394.11172298319</v>
      </c>
    </row>
    <row r="209" spans="1:19">
      <c r="A209" s="36">
        <v>36300</v>
      </c>
      <c r="B209" s="37" t="s">
        <v>190</v>
      </c>
      <c r="C209" s="42">
        <v>5.0737999999999998E-3</v>
      </c>
      <c r="D209" s="42">
        <v>5.0688E-3</v>
      </c>
      <c r="E209" s="38">
        <v>40257766.745799996</v>
      </c>
      <c r="F209" s="38"/>
      <c r="G209" s="39">
        <v>872713.89520000003</v>
      </c>
      <c r="H209" s="39">
        <v>19194576.082600001</v>
      </c>
      <c r="I209" s="39">
        <v>6360119.9235999994</v>
      </c>
      <c r="J209" s="38">
        <v>422154.26420195692</v>
      </c>
      <c r="K209" s="38"/>
      <c r="L209" s="39">
        <v>1317041.7826</v>
      </c>
      <c r="M209" s="39">
        <v>13746334.716399999</v>
      </c>
      <c r="N209" s="39">
        <v>0</v>
      </c>
      <c r="O209" s="38">
        <v>319715.10939177085</v>
      </c>
      <c r="P209" s="38"/>
      <c r="Q209" s="39">
        <v>10849062.9976</v>
      </c>
      <c r="R209" s="40">
        <v>25215.929213967494</v>
      </c>
      <c r="S209" s="40">
        <v>10874278.926813968</v>
      </c>
    </row>
    <row r="210" spans="1:19">
      <c r="A210" s="36">
        <v>36301</v>
      </c>
      <c r="B210" s="37" t="s">
        <v>191</v>
      </c>
      <c r="C210" s="42">
        <v>7.8100000000000001E-5</v>
      </c>
      <c r="D210" s="42">
        <v>6.3499999999999999E-5</v>
      </c>
      <c r="E210" s="38">
        <v>619679.84210000001</v>
      </c>
      <c r="F210" s="38"/>
      <c r="G210" s="39">
        <v>13433.5124</v>
      </c>
      <c r="H210" s="39">
        <v>295458.3137</v>
      </c>
      <c r="I210" s="39">
        <v>97900.068199999994</v>
      </c>
      <c r="J210" s="38">
        <v>66124.546817209412</v>
      </c>
      <c r="K210" s="38"/>
      <c r="L210" s="39">
        <v>20272.9637</v>
      </c>
      <c r="M210" s="39">
        <v>211594.61180000001</v>
      </c>
      <c r="N210" s="39">
        <v>0</v>
      </c>
      <c r="O210" s="38">
        <v>0</v>
      </c>
      <c r="P210" s="38"/>
      <c r="Q210" s="39">
        <v>166997.48120000001</v>
      </c>
      <c r="R210" s="40">
        <v>25962.60163675552</v>
      </c>
      <c r="S210" s="40">
        <v>192960.08283675552</v>
      </c>
    </row>
    <row r="211" spans="1:19">
      <c r="A211" s="36">
        <v>36302</v>
      </c>
      <c r="B211" s="37" t="s">
        <v>192</v>
      </c>
      <c r="C211" s="42">
        <v>1.194E-4</v>
      </c>
      <c r="D211" s="42">
        <v>1.2420000000000001E-4</v>
      </c>
      <c r="E211" s="38">
        <v>947372.25540000002</v>
      </c>
      <c r="F211" s="38"/>
      <c r="G211" s="39">
        <v>20537.277600000001</v>
      </c>
      <c r="H211" s="39">
        <v>451699.39380000002</v>
      </c>
      <c r="I211" s="39">
        <v>149670.52679999999</v>
      </c>
      <c r="J211" s="38">
        <v>38370.228524101374</v>
      </c>
      <c r="K211" s="38"/>
      <c r="L211" s="39">
        <v>30993.4938</v>
      </c>
      <c r="M211" s="39">
        <v>323487.79320000001</v>
      </c>
      <c r="N211" s="39">
        <v>0</v>
      </c>
      <c r="O211" s="38">
        <v>59335.890047438748</v>
      </c>
      <c r="P211" s="38"/>
      <c r="Q211" s="39">
        <v>255307.28880000001</v>
      </c>
      <c r="R211" s="40">
        <v>7890.3116291649712</v>
      </c>
      <c r="S211" s="40">
        <v>263197.600429165</v>
      </c>
    </row>
    <row r="212" spans="1:19">
      <c r="A212" s="36">
        <v>36305</v>
      </c>
      <c r="B212" s="37" t="s">
        <v>193</v>
      </c>
      <c r="C212" s="42">
        <v>9.5120000000000003E-4</v>
      </c>
      <c r="D212" s="42">
        <v>9.9630000000000009E-4</v>
      </c>
      <c r="E212" s="38">
        <v>7547240.2791999998</v>
      </c>
      <c r="F212" s="38"/>
      <c r="G212" s="39">
        <v>163610.20480000001</v>
      </c>
      <c r="H212" s="39">
        <v>3598462.8424</v>
      </c>
      <c r="I212" s="39">
        <v>1192350.1264</v>
      </c>
      <c r="J212" s="38">
        <v>187769.20244437896</v>
      </c>
      <c r="K212" s="38"/>
      <c r="L212" s="39">
        <v>246909.64240000001</v>
      </c>
      <c r="M212" s="39">
        <v>2577065.2335999999</v>
      </c>
      <c r="N212" s="39">
        <v>0</v>
      </c>
      <c r="O212" s="38">
        <v>75794.013736194232</v>
      </c>
      <c r="P212" s="38"/>
      <c r="Q212" s="39">
        <v>2033905.3024000002</v>
      </c>
      <c r="R212" s="40">
        <v>39421.854440600044</v>
      </c>
      <c r="S212" s="40">
        <v>2073327.1568406003</v>
      </c>
    </row>
    <row r="213" spans="1:19">
      <c r="A213" s="78">
        <v>36310</v>
      </c>
      <c r="B213" s="37" t="s">
        <v>383</v>
      </c>
      <c r="C213" s="42">
        <v>3.8000000000000002E-5</v>
      </c>
      <c r="D213" s="42">
        <v>0</v>
      </c>
      <c r="E213" s="38">
        <v>301508.75800000003</v>
      </c>
      <c r="F213" s="38"/>
      <c r="G213" s="39">
        <v>6536.152</v>
      </c>
      <c r="H213" s="39">
        <v>143756.92600000001</v>
      </c>
      <c r="I213" s="39">
        <v>47633.836000000003</v>
      </c>
      <c r="J213" s="38">
        <v>138273.30599999998</v>
      </c>
      <c r="K213" s="38"/>
      <c r="L213" s="39">
        <v>9863.9260000000013</v>
      </c>
      <c r="M213" s="39">
        <v>102952.564</v>
      </c>
      <c r="N213" s="39">
        <v>0</v>
      </c>
      <c r="O213" s="38">
        <v>0</v>
      </c>
      <c r="P213" s="38"/>
      <c r="Q213" s="39">
        <v>81253.576000000001</v>
      </c>
      <c r="R213" s="40">
        <v>46091.101999999992</v>
      </c>
      <c r="S213" s="40">
        <v>127344.67799999999</v>
      </c>
    </row>
    <row r="214" spans="1:19">
      <c r="A214" s="36">
        <v>36400</v>
      </c>
      <c r="B214" s="37" t="s">
        <v>194</v>
      </c>
      <c r="C214" s="42">
        <v>5.6394000000000001E-3</v>
      </c>
      <c r="D214" s="42">
        <v>5.4936000000000004E-3</v>
      </c>
      <c r="E214" s="38">
        <v>44745486.575400002</v>
      </c>
      <c r="F214" s="38"/>
      <c r="G214" s="39">
        <v>969999.35759999999</v>
      </c>
      <c r="H214" s="39">
        <v>21334284.433800001</v>
      </c>
      <c r="I214" s="39">
        <v>7069111.9668000005</v>
      </c>
      <c r="J214" s="38">
        <v>736117.19882171438</v>
      </c>
      <c r="K214" s="38"/>
      <c r="L214" s="39">
        <v>1463858.5338000001</v>
      </c>
      <c r="M214" s="39">
        <v>15278702.3532</v>
      </c>
      <c r="N214" s="39">
        <v>0</v>
      </c>
      <c r="O214" s="38">
        <v>615427.32826220652</v>
      </c>
      <c r="P214" s="38"/>
      <c r="Q214" s="39">
        <v>12058458.3288</v>
      </c>
      <c r="R214" s="40">
        <v>-444562.08260905358</v>
      </c>
      <c r="S214" s="40">
        <v>11613896.246190947</v>
      </c>
    </row>
    <row r="215" spans="1:19">
      <c r="A215" s="36">
        <v>36405</v>
      </c>
      <c r="B215" s="37" t="s">
        <v>195</v>
      </c>
      <c r="C215" s="42">
        <v>9.7380000000000003E-4</v>
      </c>
      <c r="D215" s="42">
        <v>9.4269999999999998E-4</v>
      </c>
      <c r="E215" s="38">
        <v>7726558.6458000001</v>
      </c>
      <c r="F215" s="38"/>
      <c r="G215" s="39">
        <v>167497.4952</v>
      </c>
      <c r="H215" s="39">
        <v>3683960.3826000001</v>
      </c>
      <c r="I215" s="39">
        <v>1220679.7236000001</v>
      </c>
      <c r="J215" s="38">
        <v>253423.4166554304</v>
      </c>
      <c r="K215" s="38"/>
      <c r="L215" s="39">
        <v>252776.08260000002</v>
      </c>
      <c r="M215" s="39">
        <v>2638294.9164</v>
      </c>
      <c r="N215" s="39">
        <v>0</v>
      </c>
      <c r="O215" s="38">
        <v>0</v>
      </c>
      <c r="P215" s="38"/>
      <c r="Q215" s="39">
        <v>2082229.7976000002</v>
      </c>
      <c r="R215" s="40">
        <v>160624.68279388949</v>
      </c>
      <c r="S215" s="40">
        <v>2242854.4803938898</v>
      </c>
    </row>
    <row r="216" spans="1:19">
      <c r="A216" s="36">
        <v>36500</v>
      </c>
      <c r="B216" s="37" t="s">
        <v>196</v>
      </c>
      <c r="C216" s="42">
        <v>1.0977199999999999E-2</v>
      </c>
      <c r="D216" s="42">
        <v>1.07055E-2</v>
      </c>
      <c r="E216" s="38">
        <v>87097945.745199993</v>
      </c>
      <c r="F216" s="38"/>
      <c r="G216" s="39">
        <v>1888122.3088</v>
      </c>
      <c r="H216" s="39">
        <v>41527592.844399996</v>
      </c>
      <c r="I216" s="39">
        <v>13760161.6984</v>
      </c>
      <c r="J216" s="38">
        <v>1222797.7266062796</v>
      </c>
      <c r="K216" s="38"/>
      <c r="L216" s="39">
        <v>2849428.6443999996</v>
      </c>
      <c r="M216" s="39">
        <v>29740286.461599998</v>
      </c>
      <c r="N216" s="39">
        <v>0</v>
      </c>
      <c r="O216" s="38">
        <v>0</v>
      </c>
      <c r="P216" s="38"/>
      <c r="Q216" s="39">
        <v>23472019.854399998</v>
      </c>
      <c r="R216" s="40">
        <v>746837.57644512272</v>
      </c>
      <c r="S216" s="40">
        <v>24218857.430845119</v>
      </c>
    </row>
    <row r="217" spans="1:19">
      <c r="A217" s="36">
        <v>36501</v>
      </c>
      <c r="B217" s="37" t="s">
        <v>197</v>
      </c>
      <c r="C217" s="42">
        <v>1.429E-4</v>
      </c>
      <c r="D217" s="42">
        <v>1.205E-4</v>
      </c>
      <c r="E217" s="38">
        <v>1133831.6189000001</v>
      </c>
      <c r="F217" s="38"/>
      <c r="G217" s="39">
        <v>24579.371600000002</v>
      </c>
      <c r="H217" s="39">
        <v>540601.70330000005</v>
      </c>
      <c r="I217" s="39">
        <v>179128.29380000001</v>
      </c>
      <c r="J217" s="38">
        <v>72105.862322827234</v>
      </c>
      <c r="K217" s="38"/>
      <c r="L217" s="39">
        <v>37093.5533</v>
      </c>
      <c r="M217" s="39">
        <v>387155.82620000001</v>
      </c>
      <c r="N217" s="39">
        <v>0</v>
      </c>
      <c r="O217" s="38">
        <v>3465.6030734966926</v>
      </c>
      <c r="P217" s="38"/>
      <c r="Q217" s="39">
        <v>305556.2108</v>
      </c>
      <c r="R217" s="40">
        <v>27412.783927601693</v>
      </c>
      <c r="S217" s="40">
        <v>332968.9947276017</v>
      </c>
    </row>
    <row r="218" spans="1:19">
      <c r="A218" s="36">
        <v>36502</v>
      </c>
      <c r="B218" s="37" t="s">
        <v>198</v>
      </c>
      <c r="C218" s="42">
        <v>4.9200000000000003E-5</v>
      </c>
      <c r="D218" s="42">
        <v>5.1600000000000001E-5</v>
      </c>
      <c r="E218" s="38">
        <v>390374.49720000004</v>
      </c>
      <c r="F218" s="38"/>
      <c r="G218" s="39">
        <v>8462.5968000000012</v>
      </c>
      <c r="H218" s="39">
        <v>186127.38840000003</v>
      </c>
      <c r="I218" s="39">
        <v>61673.282400000004</v>
      </c>
      <c r="J218" s="38">
        <v>17297.38320514356</v>
      </c>
      <c r="K218" s="38"/>
      <c r="L218" s="39">
        <v>12771.188400000001</v>
      </c>
      <c r="M218" s="39">
        <v>133296.47760000001</v>
      </c>
      <c r="N218" s="39">
        <v>0</v>
      </c>
      <c r="O218" s="38">
        <v>21485.440846203928</v>
      </c>
      <c r="P218" s="38"/>
      <c r="Q218" s="39">
        <v>105201.99840000001</v>
      </c>
      <c r="R218" s="40">
        <v>2711.2961297467045</v>
      </c>
      <c r="S218" s="40">
        <v>107913.29452974672</v>
      </c>
    </row>
    <row r="219" spans="1:19">
      <c r="A219" s="36">
        <v>36505</v>
      </c>
      <c r="B219" s="37" t="s">
        <v>199</v>
      </c>
      <c r="C219" s="42">
        <v>2.2230000000000001E-3</v>
      </c>
      <c r="D219" s="42">
        <v>2.1451999999999999E-3</v>
      </c>
      <c r="E219" s="38">
        <v>17638262.343000002</v>
      </c>
      <c r="F219" s="38"/>
      <c r="G219" s="39">
        <v>382364.89200000005</v>
      </c>
      <c r="H219" s="39">
        <v>8409780.1710000001</v>
      </c>
      <c r="I219" s="39">
        <v>2786579.406</v>
      </c>
      <c r="J219" s="38">
        <v>639071.81673340488</v>
      </c>
      <c r="K219" s="38"/>
      <c r="L219" s="39">
        <v>577039.67100000009</v>
      </c>
      <c r="M219" s="39">
        <v>6022724.9939999999</v>
      </c>
      <c r="N219" s="39">
        <v>0</v>
      </c>
      <c r="O219" s="38">
        <v>118184.1601127982</v>
      </c>
      <c r="P219" s="38"/>
      <c r="Q219" s="39">
        <v>4753334.1960000005</v>
      </c>
      <c r="R219" s="40">
        <v>249914.48897918256</v>
      </c>
      <c r="S219" s="40">
        <v>5003248.6849791827</v>
      </c>
    </row>
    <row r="220" spans="1:19">
      <c r="A220" s="36">
        <v>36600</v>
      </c>
      <c r="B220" s="37" t="s">
        <v>200</v>
      </c>
      <c r="C220" s="42">
        <v>7.8490000000000005E-4</v>
      </c>
      <c r="D220" s="42">
        <v>7.938E-4</v>
      </c>
      <c r="E220" s="38">
        <v>6227742.7409000006</v>
      </c>
      <c r="F220" s="38"/>
      <c r="G220" s="39">
        <v>135005.93960000001</v>
      </c>
      <c r="H220" s="39">
        <v>2969337.1373000001</v>
      </c>
      <c r="I220" s="39">
        <v>983889.41780000005</v>
      </c>
      <c r="J220" s="38">
        <v>49467.950625000405</v>
      </c>
      <c r="K220" s="38"/>
      <c r="L220" s="39">
        <v>203741.98730000001</v>
      </c>
      <c r="M220" s="39">
        <v>2126512.3022000003</v>
      </c>
      <c r="N220" s="39">
        <v>0</v>
      </c>
      <c r="O220" s="38">
        <v>141488.43696645956</v>
      </c>
      <c r="P220" s="38"/>
      <c r="Q220" s="39">
        <v>1678313.9948000002</v>
      </c>
      <c r="R220" s="40">
        <v>-79804.119819760104</v>
      </c>
      <c r="S220" s="40">
        <v>1598509.8749802401</v>
      </c>
    </row>
    <row r="221" spans="1:19">
      <c r="A221" s="36">
        <v>36601</v>
      </c>
      <c r="B221" s="37" t="s">
        <v>201</v>
      </c>
      <c r="C221" s="42">
        <v>4.5150000000000002E-4</v>
      </c>
      <c r="D221" s="42">
        <v>4.0440000000000002E-4</v>
      </c>
      <c r="E221" s="38">
        <v>3582400.1115000001</v>
      </c>
      <c r="F221" s="38"/>
      <c r="G221" s="39">
        <v>77659.806000000011</v>
      </c>
      <c r="H221" s="39">
        <v>1708059.2655</v>
      </c>
      <c r="I221" s="39">
        <v>565965.18300000008</v>
      </c>
      <c r="J221" s="38">
        <v>245553.98927549386</v>
      </c>
      <c r="K221" s="38"/>
      <c r="L221" s="39">
        <v>117199.01550000001</v>
      </c>
      <c r="M221" s="39">
        <v>1223239.017</v>
      </c>
      <c r="N221" s="39">
        <v>0</v>
      </c>
      <c r="O221" s="38">
        <v>0</v>
      </c>
      <c r="P221" s="38"/>
      <c r="Q221" s="39">
        <v>965420.77800000005</v>
      </c>
      <c r="R221" s="40">
        <v>126840.91747415834</v>
      </c>
      <c r="S221" s="40">
        <v>1092261.6954741585</v>
      </c>
    </row>
    <row r="222" spans="1:19">
      <c r="A222" s="36">
        <v>36700</v>
      </c>
      <c r="B222" s="37" t="s">
        <v>202</v>
      </c>
      <c r="C222" s="42">
        <v>9.1883999999999993E-3</v>
      </c>
      <c r="D222" s="42">
        <v>9.1280000000000007E-3</v>
      </c>
      <c r="E222" s="38">
        <v>72904817.684399992</v>
      </c>
      <c r="F222" s="38"/>
      <c r="G222" s="39">
        <v>1580441.5536</v>
      </c>
      <c r="H222" s="39">
        <v>34760424.706799999</v>
      </c>
      <c r="I222" s="39">
        <v>11517861.544799998</v>
      </c>
      <c r="J222" s="38">
        <v>641939.97285600007</v>
      </c>
      <c r="K222" s="38"/>
      <c r="L222" s="39">
        <v>2385097.3067999999</v>
      </c>
      <c r="M222" s="39">
        <v>24893929.975199997</v>
      </c>
      <c r="N222" s="39">
        <v>0</v>
      </c>
      <c r="O222" s="38">
        <v>1438682.3789171567</v>
      </c>
      <c r="P222" s="38"/>
      <c r="Q222" s="39">
        <v>19647114.676799998</v>
      </c>
      <c r="R222" s="40">
        <v>-70317.477391091292</v>
      </c>
      <c r="S222" s="40">
        <v>19576797.199408907</v>
      </c>
    </row>
    <row r="223" spans="1:19">
      <c r="A223" s="36">
        <v>36701</v>
      </c>
      <c r="B223" s="37" t="s">
        <v>203</v>
      </c>
      <c r="C223" s="42">
        <v>3.2400000000000001E-5</v>
      </c>
      <c r="D223" s="42">
        <v>4.6300000000000001E-5</v>
      </c>
      <c r="E223" s="38">
        <v>257075.88840000003</v>
      </c>
      <c r="F223" s="38"/>
      <c r="G223" s="39">
        <v>5572.9296000000004</v>
      </c>
      <c r="H223" s="39">
        <v>122571.69480000001</v>
      </c>
      <c r="I223" s="39">
        <v>40614.112800000003</v>
      </c>
      <c r="J223" s="38">
        <v>65078.203430435053</v>
      </c>
      <c r="K223" s="38"/>
      <c r="L223" s="39">
        <v>8410.2947999999997</v>
      </c>
      <c r="M223" s="39">
        <v>87780.607199999999</v>
      </c>
      <c r="N223" s="39">
        <v>0</v>
      </c>
      <c r="O223" s="38">
        <v>60953.529375000056</v>
      </c>
      <c r="P223" s="38"/>
      <c r="Q223" s="39">
        <v>69279.36480000001</v>
      </c>
      <c r="R223" s="40">
        <v>29164.596667996502</v>
      </c>
      <c r="S223" s="40">
        <v>98443.961467996516</v>
      </c>
    </row>
    <row r="224" spans="1:19">
      <c r="A224" s="36">
        <v>36705</v>
      </c>
      <c r="B224" s="37" t="s">
        <v>204</v>
      </c>
      <c r="C224" s="42">
        <v>1.0859000000000001E-3</v>
      </c>
      <c r="D224" s="42">
        <v>1.0365999999999999E-3</v>
      </c>
      <c r="E224" s="38">
        <v>8616009.4819000009</v>
      </c>
      <c r="F224" s="38"/>
      <c r="G224" s="39">
        <v>186779.14360000001</v>
      </c>
      <c r="H224" s="39">
        <v>4108043.3143000002</v>
      </c>
      <c r="I224" s="39">
        <v>1361199.5398000001</v>
      </c>
      <c r="J224" s="38">
        <v>260375.48694243736</v>
      </c>
      <c r="K224" s="38"/>
      <c r="L224" s="39">
        <v>281874.6643</v>
      </c>
      <c r="M224" s="39">
        <v>2942004.9802000001</v>
      </c>
      <c r="N224" s="39">
        <v>0</v>
      </c>
      <c r="O224" s="38">
        <v>24907.881500731346</v>
      </c>
      <c r="P224" s="38"/>
      <c r="Q224" s="39">
        <v>2321927.8468000004</v>
      </c>
      <c r="R224" s="40">
        <v>63785.886479104782</v>
      </c>
      <c r="S224" s="40">
        <v>2385713.7332791053</v>
      </c>
    </row>
    <row r="225" spans="1:19">
      <c r="A225" s="36">
        <v>36800</v>
      </c>
      <c r="B225" s="37" t="s">
        <v>205</v>
      </c>
      <c r="C225" s="42">
        <v>3.5022999999999999E-3</v>
      </c>
      <c r="D225" s="42">
        <v>3.4369000000000001E-3</v>
      </c>
      <c r="E225" s="38">
        <v>27788792.714299999</v>
      </c>
      <c r="F225" s="38"/>
      <c r="G225" s="39">
        <v>602409.60919999995</v>
      </c>
      <c r="H225" s="39">
        <v>13249470.577099999</v>
      </c>
      <c r="I225" s="39">
        <v>4390210.1005999995</v>
      </c>
      <c r="J225" s="38">
        <v>569085.23204987065</v>
      </c>
      <c r="K225" s="38"/>
      <c r="L225" s="39">
        <v>909116.52709999995</v>
      </c>
      <c r="M225" s="39">
        <v>9488704.339399999</v>
      </c>
      <c r="N225" s="39">
        <v>0</v>
      </c>
      <c r="O225" s="38">
        <v>30544.226990873805</v>
      </c>
      <c r="P225" s="38"/>
      <c r="Q225" s="39">
        <v>7488799.9795999993</v>
      </c>
      <c r="R225" s="40">
        <v>195676.70544183019</v>
      </c>
      <c r="S225" s="40">
        <v>7684476.685041829</v>
      </c>
    </row>
    <row r="226" spans="1:19">
      <c r="A226" s="36">
        <v>36801</v>
      </c>
      <c r="B226" s="37" t="s">
        <v>206</v>
      </c>
      <c r="C226" s="42">
        <v>0</v>
      </c>
      <c r="D226" s="42">
        <v>0</v>
      </c>
      <c r="E226" s="38">
        <v>0</v>
      </c>
      <c r="F226" s="38"/>
      <c r="G226" s="39">
        <v>0</v>
      </c>
      <c r="H226" s="39">
        <v>0</v>
      </c>
      <c r="I226" s="39">
        <v>0</v>
      </c>
      <c r="J226" s="38">
        <v>0</v>
      </c>
      <c r="K226" s="38"/>
      <c r="L226" s="39">
        <v>0</v>
      </c>
      <c r="M226" s="39">
        <v>0</v>
      </c>
      <c r="N226" s="39">
        <v>0</v>
      </c>
      <c r="O226" s="38">
        <v>162661.08029980405</v>
      </c>
      <c r="P226" s="38"/>
      <c r="Q226" s="39">
        <v>0</v>
      </c>
      <c r="R226" s="40">
        <v>-70676.826419427161</v>
      </c>
      <c r="S226" s="40">
        <v>-70676.826419427161</v>
      </c>
    </row>
    <row r="227" spans="1:19">
      <c r="A227" s="36">
        <v>36802</v>
      </c>
      <c r="B227" s="37" t="s">
        <v>207</v>
      </c>
      <c r="C227" s="42">
        <v>1.2549999999999999E-4</v>
      </c>
      <c r="D227" s="42">
        <v>9.0199999999999997E-5</v>
      </c>
      <c r="E227" s="38">
        <v>995772.34549999994</v>
      </c>
      <c r="F227" s="38"/>
      <c r="G227" s="39">
        <v>21586.501999999997</v>
      </c>
      <c r="H227" s="39">
        <v>474776.16349999997</v>
      </c>
      <c r="I227" s="39">
        <v>157317.011</v>
      </c>
      <c r="J227" s="38">
        <v>102130.86076252781</v>
      </c>
      <c r="K227" s="38"/>
      <c r="L227" s="39">
        <v>32576.913499999995</v>
      </c>
      <c r="M227" s="39">
        <v>340014.38899999997</v>
      </c>
      <c r="N227" s="39">
        <v>0</v>
      </c>
      <c r="O227" s="38">
        <v>22784.117334040158</v>
      </c>
      <c r="P227" s="38"/>
      <c r="Q227" s="39">
        <v>268350.62599999999</v>
      </c>
      <c r="R227" s="40">
        <v>12992.053624312448</v>
      </c>
      <c r="S227" s="40">
        <v>281342.67962431244</v>
      </c>
    </row>
    <row r="228" spans="1:19">
      <c r="A228" s="36">
        <v>36810</v>
      </c>
      <c r="B228" s="37" t="s">
        <v>208</v>
      </c>
      <c r="C228" s="42">
        <v>6.5713000000000004E-3</v>
      </c>
      <c r="D228" s="42">
        <v>6.6347000000000003E-3</v>
      </c>
      <c r="E228" s="38">
        <v>52139592.143300004</v>
      </c>
      <c r="F228" s="38"/>
      <c r="G228" s="39">
        <v>1130289.8852000001</v>
      </c>
      <c r="H228" s="39">
        <v>24859733.890100002</v>
      </c>
      <c r="I228" s="39">
        <v>8237269.1186000006</v>
      </c>
      <c r="J228" s="38">
        <v>317367.35495945904</v>
      </c>
      <c r="K228" s="38"/>
      <c r="L228" s="39">
        <v>1705758.3401000001</v>
      </c>
      <c r="M228" s="39">
        <v>17803478.521400001</v>
      </c>
      <c r="N228" s="39">
        <v>0</v>
      </c>
      <c r="O228" s="38">
        <v>591783.85410000058</v>
      </c>
      <c r="P228" s="38"/>
      <c r="Q228" s="39">
        <v>14051095.367600001</v>
      </c>
      <c r="R228" s="40">
        <v>-6797.9412049981765</v>
      </c>
      <c r="S228" s="40">
        <v>14044297.426395003</v>
      </c>
    </row>
    <row r="229" spans="1:19">
      <c r="A229" s="36">
        <v>36900</v>
      </c>
      <c r="B229" s="37" t="s">
        <v>209</v>
      </c>
      <c r="C229" s="42">
        <v>6.4899999999999995E-4</v>
      </c>
      <c r="D229" s="42">
        <v>6.5419999999999996E-4</v>
      </c>
      <c r="E229" s="38">
        <v>5149452.2089999998</v>
      </c>
      <c r="F229" s="38"/>
      <c r="G229" s="39">
        <v>111630.59599999999</v>
      </c>
      <c r="H229" s="39">
        <v>2455216.9729999998</v>
      </c>
      <c r="I229" s="39">
        <v>813535.77799999993</v>
      </c>
      <c r="J229" s="38">
        <v>48472.286375499069</v>
      </c>
      <c r="K229" s="38"/>
      <c r="L229" s="39">
        <v>168465.473</v>
      </c>
      <c r="M229" s="39">
        <v>1758321.4219999998</v>
      </c>
      <c r="N229" s="39">
        <v>0</v>
      </c>
      <c r="O229" s="38">
        <v>25680.871199999907</v>
      </c>
      <c r="P229" s="38"/>
      <c r="Q229" s="39">
        <v>1387725.548</v>
      </c>
      <c r="R229" s="40">
        <v>13890.360626865011</v>
      </c>
      <c r="S229" s="40">
        <v>1401615.9086268649</v>
      </c>
    </row>
    <row r="230" spans="1:19">
      <c r="A230" s="36">
        <v>36901</v>
      </c>
      <c r="B230" s="37" t="s">
        <v>210</v>
      </c>
      <c r="C230" s="42">
        <v>2.232E-4</v>
      </c>
      <c r="D230" s="42">
        <v>2.1709999999999999E-4</v>
      </c>
      <c r="E230" s="38">
        <v>1770967.2312</v>
      </c>
      <c r="F230" s="38"/>
      <c r="G230" s="39">
        <v>38391.292800000003</v>
      </c>
      <c r="H230" s="39">
        <v>844382.78639999998</v>
      </c>
      <c r="I230" s="39">
        <v>279786.11040000001</v>
      </c>
      <c r="J230" s="38">
        <v>84676.412427284697</v>
      </c>
      <c r="K230" s="38"/>
      <c r="L230" s="39">
        <v>57937.5864</v>
      </c>
      <c r="M230" s="39">
        <v>604710.84959999996</v>
      </c>
      <c r="N230" s="39">
        <v>0</v>
      </c>
      <c r="O230" s="38">
        <v>390.68566495665857</v>
      </c>
      <c r="P230" s="38"/>
      <c r="Q230" s="39">
        <v>477257.84639999998</v>
      </c>
      <c r="R230" s="40">
        <v>36645.836233487214</v>
      </c>
      <c r="S230" s="40">
        <v>513903.68263348722</v>
      </c>
    </row>
    <row r="231" spans="1:19">
      <c r="A231" s="36">
        <v>36905</v>
      </c>
      <c r="B231" s="37" t="s">
        <v>211</v>
      </c>
      <c r="C231" s="42">
        <v>2.2240000000000001E-4</v>
      </c>
      <c r="D231" s="42">
        <v>2.084E-4</v>
      </c>
      <c r="E231" s="38">
        <v>1764619.6784000001</v>
      </c>
      <c r="F231" s="38"/>
      <c r="G231" s="39">
        <v>38253.689600000005</v>
      </c>
      <c r="H231" s="39">
        <v>841356.32480000006</v>
      </c>
      <c r="I231" s="39">
        <v>278783.2928</v>
      </c>
      <c r="J231" s="38">
        <v>131940.93216349755</v>
      </c>
      <c r="K231" s="38"/>
      <c r="L231" s="39">
        <v>57729.924800000001</v>
      </c>
      <c r="M231" s="39">
        <v>602543.42720000003</v>
      </c>
      <c r="N231" s="39">
        <v>0</v>
      </c>
      <c r="O231" s="38">
        <v>346.43581865510316</v>
      </c>
      <c r="P231" s="38"/>
      <c r="Q231" s="39">
        <v>475547.24480000004</v>
      </c>
      <c r="R231" s="40">
        <v>54536.458707663536</v>
      </c>
      <c r="S231" s="40">
        <v>530083.70350766357</v>
      </c>
    </row>
    <row r="232" spans="1:19">
      <c r="A232" s="36">
        <v>37000</v>
      </c>
      <c r="B232" s="37" t="s">
        <v>212</v>
      </c>
      <c r="C232" s="42">
        <v>2.1825E-3</v>
      </c>
      <c r="D232" s="42">
        <v>2.2902999999999999E-3</v>
      </c>
      <c r="E232" s="38">
        <v>17316917.482499998</v>
      </c>
      <c r="F232" s="38"/>
      <c r="G232" s="39">
        <v>375398.73</v>
      </c>
      <c r="H232" s="39">
        <v>8256565.5525000002</v>
      </c>
      <c r="I232" s="39">
        <v>2735811.7650000001</v>
      </c>
      <c r="J232" s="38">
        <v>348379.86811934772</v>
      </c>
      <c r="K232" s="38"/>
      <c r="L232" s="39">
        <v>566526.80249999999</v>
      </c>
      <c r="M232" s="39">
        <v>5912999.2350000003</v>
      </c>
      <c r="N232" s="39">
        <v>0</v>
      </c>
      <c r="O232" s="38">
        <v>542530.57629822777</v>
      </c>
      <c r="P232" s="38"/>
      <c r="Q232" s="39">
        <v>4666734.99</v>
      </c>
      <c r="R232" s="40">
        <v>-93289.98667771474</v>
      </c>
      <c r="S232" s="40">
        <v>4573445.0033222856</v>
      </c>
    </row>
    <row r="233" spans="1:19">
      <c r="A233" s="36">
        <v>37001</v>
      </c>
      <c r="B233" s="37" t="s">
        <v>370</v>
      </c>
      <c r="C233" s="42">
        <v>8.7800000000000006E-5</v>
      </c>
      <c r="D233" s="42">
        <v>4.4100000000000001E-5</v>
      </c>
      <c r="E233" s="38">
        <v>696643.91980000003</v>
      </c>
      <c r="F233" s="38"/>
      <c r="G233" s="39">
        <v>15101.951200000001</v>
      </c>
      <c r="H233" s="39">
        <v>332154.1606</v>
      </c>
      <c r="I233" s="39">
        <v>110059.23160000001</v>
      </c>
      <c r="J233" s="38">
        <v>251793.41212700447</v>
      </c>
      <c r="K233" s="38"/>
      <c r="L233" s="39">
        <v>22790.8606</v>
      </c>
      <c r="M233" s="39">
        <v>237874.60840000003</v>
      </c>
      <c r="N233" s="39">
        <v>0</v>
      </c>
      <c r="O233" s="38">
        <v>0</v>
      </c>
      <c r="P233" s="38"/>
      <c r="Q233" s="39">
        <v>187738.52560000002</v>
      </c>
      <c r="R233" s="40">
        <v>91143.950423997769</v>
      </c>
      <c r="S233" s="40">
        <v>278882.47602399776</v>
      </c>
    </row>
    <row r="234" spans="1:19">
      <c r="A234" s="36">
        <v>37005</v>
      </c>
      <c r="B234" s="37" t="s">
        <v>213</v>
      </c>
      <c r="C234" s="42">
        <v>5.287E-4</v>
      </c>
      <c r="D234" s="42">
        <v>5.3939999999999999E-4</v>
      </c>
      <c r="E234" s="38">
        <v>4194938.9567</v>
      </c>
      <c r="F234" s="38"/>
      <c r="G234" s="39">
        <v>90938.514800000004</v>
      </c>
      <c r="H234" s="39">
        <v>2000112.8099</v>
      </c>
      <c r="I234" s="39">
        <v>662737.08140000002</v>
      </c>
      <c r="J234" s="38">
        <v>68236.102690231099</v>
      </c>
      <c r="K234" s="38"/>
      <c r="L234" s="39">
        <v>137238.35990000001</v>
      </c>
      <c r="M234" s="39">
        <v>1432395.2786000001</v>
      </c>
      <c r="N234" s="39">
        <v>0</v>
      </c>
      <c r="O234" s="38">
        <v>0</v>
      </c>
      <c r="P234" s="38"/>
      <c r="Q234" s="39">
        <v>1130493.8324</v>
      </c>
      <c r="R234" s="40">
        <v>34631.456984606411</v>
      </c>
      <c r="S234" s="40">
        <v>1165125.2893846063</v>
      </c>
    </row>
    <row r="235" spans="1:19">
      <c r="A235" s="36">
        <v>37100</v>
      </c>
      <c r="B235" s="37" t="s">
        <v>214</v>
      </c>
      <c r="C235" s="42">
        <v>3.2637999999999999E-3</v>
      </c>
      <c r="D235" s="42">
        <v>3.1722999999999999E-3</v>
      </c>
      <c r="E235" s="38">
        <v>25896428.535799999</v>
      </c>
      <c r="F235" s="38"/>
      <c r="G235" s="39">
        <v>561386.65519999992</v>
      </c>
      <c r="H235" s="39">
        <v>12347206.7126</v>
      </c>
      <c r="I235" s="39">
        <v>4091245.1036</v>
      </c>
      <c r="J235" s="38">
        <v>411091.3006870895</v>
      </c>
      <c r="K235" s="38"/>
      <c r="L235" s="39">
        <v>847207.41259999992</v>
      </c>
      <c r="M235" s="39">
        <v>8842541.5363999996</v>
      </c>
      <c r="N235" s="39">
        <v>0</v>
      </c>
      <c r="O235" s="38">
        <v>148828.89330646381</v>
      </c>
      <c r="P235" s="38"/>
      <c r="Q235" s="39">
        <v>6978826.8775999993</v>
      </c>
      <c r="R235" s="40">
        <v>15996.052763708052</v>
      </c>
      <c r="S235" s="40">
        <v>6994822.9303637072</v>
      </c>
    </row>
    <row r="236" spans="1:19">
      <c r="A236" s="36">
        <v>37200</v>
      </c>
      <c r="B236" s="37" t="s">
        <v>215</v>
      </c>
      <c r="C236" s="42">
        <v>7.2869999999999999E-4</v>
      </c>
      <c r="D236" s="42">
        <v>7.157E-4</v>
      </c>
      <c r="E236" s="38">
        <v>5781827.1567000002</v>
      </c>
      <c r="F236" s="38"/>
      <c r="G236" s="39">
        <v>125339.31479999999</v>
      </c>
      <c r="H236" s="39">
        <v>2756728.2099000001</v>
      </c>
      <c r="I236" s="39">
        <v>913441.48139999993</v>
      </c>
      <c r="J236" s="38">
        <v>70931.100645987666</v>
      </c>
      <c r="K236" s="38"/>
      <c r="L236" s="39">
        <v>189153.7599</v>
      </c>
      <c r="M236" s="39">
        <v>1974250.8785999999</v>
      </c>
      <c r="N236" s="39">
        <v>0</v>
      </c>
      <c r="O236" s="38">
        <v>83365.144703692305</v>
      </c>
      <c r="P236" s="38"/>
      <c r="Q236" s="39">
        <v>1558144.2323999999</v>
      </c>
      <c r="R236" s="40">
        <v>-15227.733084633699</v>
      </c>
      <c r="S236" s="40">
        <v>1542916.4993153661</v>
      </c>
    </row>
    <row r="237" spans="1:19">
      <c r="A237" s="36">
        <v>37300</v>
      </c>
      <c r="B237" s="37" t="s">
        <v>216</v>
      </c>
      <c r="C237" s="42">
        <v>1.9358999999999999E-3</v>
      </c>
      <c r="D237" s="42">
        <v>1.8910000000000001E-3</v>
      </c>
      <c r="E237" s="38">
        <v>15360284.331899999</v>
      </c>
      <c r="F237" s="38"/>
      <c r="G237" s="39">
        <v>332982.54359999998</v>
      </c>
      <c r="H237" s="39">
        <v>7323658.7642999999</v>
      </c>
      <c r="I237" s="39">
        <v>2426693.2398000001</v>
      </c>
      <c r="J237" s="38">
        <v>101090.02293557762</v>
      </c>
      <c r="K237" s="38"/>
      <c r="L237" s="39">
        <v>502515.11429999996</v>
      </c>
      <c r="M237" s="39">
        <v>5244891.2801999999</v>
      </c>
      <c r="N237" s="39">
        <v>0</v>
      </c>
      <c r="O237" s="38">
        <v>180395.76273556467</v>
      </c>
      <c r="P237" s="38"/>
      <c r="Q237" s="39">
        <v>4139442.0467999997</v>
      </c>
      <c r="R237" s="40">
        <v>-139993.40767954348</v>
      </c>
      <c r="S237" s="40">
        <v>3999448.6391204563</v>
      </c>
    </row>
    <row r="238" spans="1:19">
      <c r="A238" s="36">
        <v>37301</v>
      </c>
      <c r="B238" s="37" t="s">
        <v>217</v>
      </c>
      <c r="C238" s="42">
        <v>2.153E-4</v>
      </c>
      <c r="D238" s="42">
        <v>1.974E-4</v>
      </c>
      <c r="E238" s="38">
        <v>1708285.1473000001</v>
      </c>
      <c r="F238" s="38"/>
      <c r="G238" s="39">
        <v>37032.461199999998</v>
      </c>
      <c r="H238" s="39">
        <v>814496.47810000007</v>
      </c>
      <c r="I238" s="39">
        <v>269883.28659999999</v>
      </c>
      <c r="J238" s="38">
        <v>96078.707374774269</v>
      </c>
      <c r="K238" s="38"/>
      <c r="L238" s="39">
        <v>55886.928099999997</v>
      </c>
      <c r="M238" s="39">
        <v>583307.55339999998</v>
      </c>
      <c r="N238" s="39">
        <v>0</v>
      </c>
      <c r="O238" s="38">
        <v>913.92488619154881</v>
      </c>
      <c r="P238" s="38"/>
      <c r="Q238" s="39">
        <v>460365.6556</v>
      </c>
      <c r="R238" s="40">
        <v>49407.438183021812</v>
      </c>
      <c r="S238" s="40">
        <v>509773.09378302179</v>
      </c>
    </row>
    <row r="239" spans="1:19">
      <c r="A239" s="36">
        <v>37305</v>
      </c>
      <c r="B239" s="37" t="s">
        <v>218</v>
      </c>
      <c r="C239" s="42">
        <v>5.2039999999999996E-4</v>
      </c>
      <c r="D239" s="42">
        <v>5.6899999999999995E-4</v>
      </c>
      <c r="E239" s="38">
        <v>4129083.0963999997</v>
      </c>
      <c r="F239" s="38"/>
      <c r="G239" s="39">
        <v>89510.881599999993</v>
      </c>
      <c r="H239" s="39">
        <v>1968713.2707999998</v>
      </c>
      <c r="I239" s="39">
        <v>652332.84879999992</v>
      </c>
      <c r="J239" s="38">
        <v>0</v>
      </c>
      <c r="K239" s="38"/>
      <c r="L239" s="39">
        <v>135083.8708</v>
      </c>
      <c r="M239" s="39">
        <v>1409908.2711999998</v>
      </c>
      <c r="N239" s="39">
        <v>0</v>
      </c>
      <c r="O239" s="38">
        <v>298639.55786158366</v>
      </c>
      <c r="P239" s="38"/>
      <c r="Q239" s="39">
        <v>1112746.3407999999</v>
      </c>
      <c r="R239" s="40">
        <v>-164904.03686894747</v>
      </c>
      <c r="S239" s="40">
        <v>947842.30393105245</v>
      </c>
    </row>
    <row r="240" spans="1:19">
      <c r="A240" s="36">
        <v>37400</v>
      </c>
      <c r="B240" s="37" t="s">
        <v>219</v>
      </c>
      <c r="C240" s="42">
        <v>8.9949000000000001E-3</v>
      </c>
      <c r="D240" s="42">
        <v>9.1569000000000008E-3</v>
      </c>
      <c r="E240" s="38">
        <v>71369503.350899994</v>
      </c>
      <c r="F240" s="38"/>
      <c r="G240" s="39">
        <v>1547158.7796</v>
      </c>
      <c r="H240" s="39">
        <v>34028399.307300001</v>
      </c>
      <c r="I240" s="39">
        <v>11275305.037800001</v>
      </c>
      <c r="J240" s="38">
        <v>63116.461620824324</v>
      </c>
      <c r="K240" s="38"/>
      <c r="L240" s="39">
        <v>2334869.1573000001</v>
      </c>
      <c r="M240" s="39">
        <v>24369684.6822</v>
      </c>
      <c r="N240" s="39">
        <v>0</v>
      </c>
      <c r="O240" s="38">
        <v>2161809.5314289397</v>
      </c>
      <c r="P240" s="38"/>
      <c r="Q240" s="39">
        <v>19233362.914799999</v>
      </c>
      <c r="R240" s="40">
        <v>-859967.58949602686</v>
      </c>
      <c r="S240" s="40">
        <v>18373395.325303972</v>
      </c>
    </row>
    <row r="241" spans="1:19">
      <c r="A241" s="36">
        <v>37405</v>
      </c>
      <c r="B241" s="37" t="s">
        <v>220</v>
      </c>
      <c r="C241" s="42">
        <v>2.1207999999999999E-3</v>
      </c>
      <c r="D241" s="42">
        <v>2.0752000000000001E-3</v>
      </c>
      <c r="E241" s="38">
        <v>16827362.472799998</v>
      </c>
      <c r="F241" s="38"/>
      <c r="G241" s="39">
        <v>364786.08319999999</v>
      </c>
      <c r="H241" s="39">
        <v>8023149.7015999993</v>
      </c>
      <c r="I241" s="39">
        <v>2658469.4575999998</v>
      </c>
      <c r="J241" s="38">
        <v>435489.33372825023</v>
      </c>
      <c r="K241" s="38"/>
      <c r="L241" s="39">
        <v>550510.90159999998</v>
      </c>
      <c r="M241" s="39">
        <v>5745836.7823999999</v>
      </c>
      <c r="N241" s="39">
        <v>0</v>
      </c>
      <c r="O241" s="38">
        <v>0</v>
      </c>
      <c r="P241" s="38"/>
      <c r="Q241" s="39">
        <v>4534804.8415999999</v>
      </c>
      <c r="R241" s="40">
        <v>247569.89306118755</v>
      </c>
      <c r="S241" s="40">
        <v>4782374.734661187</v>
      </c>
    </row>
    <row r="242" spans="1:19">
      <c r="A242" s="36">
        <v>37500</v>
      </c>
      <c r="B242" s="37" t="s">
        <v>221</v>
      </c>
      <c r="C242" s="42">
        <v>1.0158000000000001E-3</v>
      </c>
      <c r="D242" s="42">
        <v>1.0169000000000001E-3</v>
      </c>
      <c r="E242" s="38">
        <v>8059805.1678000009</v>
      </c>
      <c r="F242" s="38"/>
      <c r="G242" s="39">
        <v>174721.66320000001</v>
      </c>
      <c r="H242" s="39">
        <v>3842849.6166000003</v>
      </c>
      <c r="I242" s="39">
        <v>1273327.6476</v>
      </c>
      <c r="J242" s="38">
        <v>137315.09112475795</v>
      </c>
      <c r="K242" s="38"/>
      <c r="L242" s="39">
        <v>263678.31660000002</v>
      </c>
      <c r="M242" s="39">
        <v>2752084.5924000004</v>
      </c>
      <c r="N242" s="39">
        <v>0</v>
      </c>
      <c r="O242" s="38">
        <v>77195.254010913399</v>
      </c>
      <c r="P242" s="38"/>
      <c r="Q242" s="39">
        <v>2172036.3816</v>
      </c>
      <c r="R242" s="40">
        <v>74652.015300922722</v>
      </c>
      <c r="S242" s="40">
        <v>2246688.3969009225</v>
      </c>
    </row>
    <row r="243" spans="1:19">
      <c r="A243" s="36">
        <v>37600</v>
      </c>
      <c r="B243" s="37" t="s">
        <v>222</v>
      </c>
      <c r="C243" s="42">
        <v>6.3562999999999996E-3</v>
      </c>
      <c r="D243" s="42">
        <v>6.4549000000000004E-3</v>
      </c>
      <c r="E243" s="38">
        <v>50433687.328299999</v>
      </c>
      <c r="F243" s="38"/>
      <c r="G243" s="39">
        <v>1093309.0252</v>
      </c>
      <c r="H243" s="39">
        <v>24046372.335099999</v>
      </c>
      <c r="I243" s="39">
        <v>7967761.8885999992</v>
      </c>
      <c r="J243" s="38">
        <v>0</v>
      </c>
      <c r="K243" s="38"/>
      <c r="L243" s="39">
        <v>1649949.2851</v>
      </c>
      <c r="M243" s="39">
        <v>17220983.751399998</v>
      </c>
      <c r="N243" s="39">
        <v>0</v>
      </c>
      <c r="O243" s="38">
        <v>1477163.3539370676</v>
      </c>
      <c r="P243" s="38"/>
      <c r="Q243" s="39">
        <v>13591371.1876</v>
      </c>
      <c r="R243" s="40">
        <v>-668463.48237333901</v>
      </c>
      <c r="S243" s="40">
        <v>12922907.705226662</v>
      </c>
    </row>
    <row r="244" spans="1:19">
      <c r="A244" s="36">
        <v>37601</v>
      </c>
      <c r="B244" s="37" t="s">
        <v>223</v>
      </c>
      <c r="C244" s="42">
        <v>2.5470000000000001E-4</v>
      </c>
      <c r="D244" s="42">
        <v>2.029E-4</v>
      </c>
      <c r="E244" s="38">
        <v>2020902.1227000002</v>
      </c>
      <c r="F244" s="38"/>
      <c r="G244" s="39">
        <v>43809.418799999999</v>
      </c>
      <c r="H244" s="39">
        <v>963549.71189999999</v>
      </c>
      <c r="I244" s="39">
        <v>319272.05340000003</v>
      </c>
      <c r="J244" s="38">
        <v>528352.37105736102</v>
      </c>
      <c r="K244" s="38"/>
      <c r="L244" s="39">
        <v>66114.261899999998</v>
      </c>
      <c r="M244" s="39">
        <v>690053.10660000006</v>
      </c>
      <c r="N244" s="39">
        <v>0</v>
      </c>
      <c r="O244" s="38">
        <v>0</v>
      </c>
      <c r="P244" s="38"/>
      <c r="Q244" s="39">
        <v>544612.7844</v>
      </c>
      <c r="R244" s="40">
        <v>253474.6514398338</v>
      </c>
      <c r="S244" s="40">
        <v>798087.43583983381</v>
      </c>
    </row>
    <row r="245" spans="1:19">
      <c r="A245" s="36">
        <v>37605</v>
      </c>
      <c r="B245" s="37" t="s">
        <v>224</v>
      </c>
      <c r="C245" s="42">
        <v>7.8950000000000005E-4</v>
      </c>
      <c r="D245" s="42">
        <v>7.6970000000000001E-4</v>
      </c>
      <c r="E245" s="38">
        <v>6264241.1695000008</v>
      </c>
      <c r="F245" s="38"/>
      <c r="G245" s="39">
        <v>135797.158</v>
      </c>
      <c r="H245" s="39">
        <v>2986739.2915000003</v>
      </c>
      <c r="I245" s="39">
        <v>989655.61900000006</v>
      </c>
      <c r="J245" s="38">
        <v>93527.022841870348</v>
      </c>
      <c r="K245" s="38"/>
      <c r="L245" s="39">
        <v>204936.04150000002</v>
      </c>
      <c r="M245" s="39">
        <v>2138974.9810000001</v>
      </c>
      <c r="N245" s="39">
        <v>0</v>
      </c>
      <c r="O245" s="38">
        <v>12074.42817898218</v>
      </c>
      <c r="P245" s="38"/>
      <c r="Q245" s="39">
        <v>1688149.9540000001</v>
      </c>
      <c r="R245" s="40">
        <v>26905.890631380964</v>
      </c>
      <c r="S245" s="40">
        <v>1715055.8446313811</v>
      </c>
    </row>
    <row r="246" spans="1:19">
      <c r="A246" s="36">
        <v>37610</v>
      </c>
      <c r="B246" s="37" t="s">
        <v>225</v>
      </c>
      <c r="C246" s="42">
        <v>1.9607000000000001E-3</v>
      </c>
      <c r="D246" s="42">
        <v>1.9426999999999999E-3</v>
      </c>
      <c r="E246" s="38">
        <v>15557058.468700001</v>
      </c>
      <c r="F246" s="38"/>
      <c r="G246" s="39">
        <v>337248.24280000001</v>
      </c>
      <c r="H246" s="39">
        <v>7417479.0739000002</v>
      </c>
      <c r="I246" s="39">
        <v>2457780.5854000002</v>
      </c>
      <c r="J246" s="38">
        <v>4595.303081303131</v>
      </c>
      <c r="K246" s="38"/>
      <c r="L246" s="39">
        <v>508952.62390000001</v>
      </c>
      <c r="M246" s="39">
        <v>5312081.3746000007</v>
      </c>
      <c r="N246" s="39">
        <v>0</v>
      </c>
      <c r="O246" s="38">
        <v>738728.76217457221</v>
      </c>
      <c r="P246" s="38"/>
      <c r="Q246" s="39">
        <v>4192470.6964000002</v>
      </c>
      <c r="R246" s="40">
        <v>-311486.15783409477</v>
      </c>
      <c r="S246" s="40">
        <v>3880984.5385659053</v>
      </c>
    </row>
    <row r="247" spans="1:19">
      <c r="A247" s="36">
        <v>37700</v>
      </c>
      <c r="B247" s="37" t="s">
        <v>226</v>
      </c>
      <c r="C247" s="42">
        <v>2.6852E-3</v>
      </c>
      <c r="D247" s="42">
        <v>2.7463000000000001E-3</v>
      </c>
      <c r="E247" s="38">
        <v>21305560.973200001</v>
      </c>
      <c r="F247" s="38"/>
      <c r="G247" s="39">
        <v>461865.14079999999</v>
      </c>
      <c r="H247" s="39">
        <v>10158318.360400001</v>
      </c>
      <c r="I247" s="39">
        <v>3365957.2744</v>
      </c>
      <c r="J247" s="38">
        <v>39388.166097327092</v>
      </c>
      <c r="K247" s="38"/>
      <c r="L247" s="39">
        <v>697016.16040000005</v>
      </c>
      <c r="M247" s="39">
        <v>7274953.2856000001</v>
      </c>
      <c r="N247" s="39">
        <v>0</v>
      </c>
      <c r="O247" s="38">
        <v>367640.80478820082</v>
      </c>
      <c r="P247" s="38"/>
      <c r="Q247" s="39">
        <v>5741634.2703999998</v>
      </c>
      <c r="R247" s="40">
        <v>-169271.38500130421</v>
      </c>
      <c r="S247" s="40">
        <v>5572362.8853986952</v>
      </c>
    </row>
    <row r="248" spans="1:19">
      <c r="A248" s="36">
        <v>37705</v>
      </c>
      <c r="B248" s="37" t="s">
        <v>227</v>
      </c>
      <c r="C248" s="42">
        <v>8.0670000000000004E-4</v>
      </c>
      <c r="D248" s="42">
        <v>8.03E-4</v>
      </c>
      <c r="E248" s="38">
        <v>6400713.5547000002</v>
      </c>
      <c r="F248" s="38"/>
      <c r="G248" s="39">
        <v>138755.6268</v>
      </c>
      <c r="H248" s="39">
        <v>3051808.2159000002</v>
      </c>
      <c r="I248" s="39">
        <v>1011216.1974000001</v>
      </c>
      <c r="J248" s="38">
        <v>115363.51956521168</v>
      </c>
      <c r="K248" s="38"/>
      <c r="L248" s="39">
        <v>209400.7659</v>
      </c>
      <c r="M248" s="39">
        <v>2185574.5626000003</v>
      </c>
      <c r="N248" s="39">
        <v>0</v>
      </c>
      <c r="O248" s="38">
        <v>1034.8190445437281</v>
      </c>
      <c r="P248" s="38"/>
      <c r="Q248" s="39">
        <v>1724927.8884000001</v>
      </c>
      <c r="R248" s="40">
        <v>111972.41069440203</v>
      </c>
      <c r="S248" s="40">
        <v>1836900.299094402</v>
      </c>
    </row>
    <row r="249" spans="1:19">
      <c r="A249" s="36">
        <v>37800</v>
      </c>
      <c r="B249" s="37" t="s">
        <v>228</v>
      </c>
      <c r="C249" s="42">
        <v>8.3280000000000003E-3</v>
      </c>
      <c r="D249" s="42">
        <v>8.3046000000000005E-3</v>
      </c>
      <c r="E249" s="38">
        <v>66078024.648000002</v>
      </c>
      <c r="F249" s="38"/>
      <c r="G249" s="39">
        <v>1432449.3120000002</v>
      </c>
      <c r="H249" s="39">
        <v>31505465.256000001</v>
      </c>
      <c r="I249" s="39">
        <v>10439331.216</v>
      </c>
      <c r="J249" s="38">
        <v>102692.10433177368</v>
      </c>
      <c r="K249" s="38"/>
      <c r="L249" s="39">
        <v>2161757.2560000001</v>
      </c>
      <c r="M249" s="39">
        <v>22562867.184</v>
      </c>
      <c r="N249" s="39">
        <v>0</v>
      </c>
      <c r="O249" s="38">
        <v>244809.39491119437</v>
      </c>
      <c r="P249" s="38"/>
      <c r="Q249" s="39">
        <v>17807362.655999999</v>
      </c>
      <c r="R249" s="40">
        <v>22825.090077412184</v>
      </c>
      <c r="S249" s="40">
        <v>17830187.746077411</v>
      </c>
    </row>
    <row r="250" spans="1:19">
      <c r="A250" s="36">
        <v>37801</v>
      </c>
      <c r="B250" s="37" t="s">
        <v>229</v>
      </c>
      <c r="C250" s="42">
        <v>6.2799999999999995E-5</v>
      </c>
      <c r="D250" s="42">
        <v>5.3900000000000002E-5</v>
      </c>
      <c r="E250" s="38">
        <v>498282.89479999995</v>
      </c>
      <c r="F250" s="38"/>
      <c r="G250" s="39">
        <v>10801.851199999999</v>
      </c>
      <c r="H250" s="39">
        <v>237577.23559999999</v>
      </c>
      <c r="I250" s="39">
        <v>78721.181599999996</v>
      </c>
      <c r="J250" s="38">
        <v>93849.588554589922</v>
      </c>
      <c r="K250" s="38"/>
      <c r="L250" s="39">
        <v>16301.435599999999</v>
      </c>
      <c r="M250" s="39">
        <v>170142.65839999999</v>
      </c>
      <c r="N250" s="39">
        <v>0</v>
      </c>
      <c r="O250" s="38">
        <v>9395.7935064587764</v>
      </c>
      <c r="P250" s="38"/>
      <c r="Q250" s="39">
        <v>134282.22559999998</v>
      </c>
      <c r="R250" s="40">
        <v>69393.404675594662</v>
      </c>
      <c r="S250" s="40">
        <v>203675.63027559465</v>
      </c>
    </row>
    <row r="251" spans="1:19">
      <c r="A251" s="36">
        <v>37805</v>
      </c>
      <c r="B251" s="37" t="s">
        <v>230</v>
      </c>
      <c r="C251" s="42">
        <v>6.332E-4</v>
      </c>
      <c r="D251" s="42">
        <v>6.6949999999999996E-4</v>
      </c>
      <c r="E251" s="38">
        <v>5024088.0411999999</v>
      </c>
      <c r="F251" s="38"/>
      <c r="G251" s="39">
        <v>108912.9328</v>
      </c>
      <c r="H251" s="39">
        <v>2395444.3563999999</v>
      </c>
      <c r="I251" s="39">
        <v>793730.13040000002</v>
      </c>
      <c r="J251" s="38">
        <v>34986.092353950829</v>
      </c>
      <c r="K251" s="38"/>
      <c r="L251" s="39">
        <v>164364.15640000001</v>
      </c>
      <c r="M251" s="39">
        <v>1715514.8296000001</v>
      </c>
      <c r="N251" s="39">
        <v>0</v>
      </c>
      <c r="O251" s="38">
        <v>394787.81416063302</v>
      </c>
      <c r="P251" s="38"/>
      <c r="Q251" s="39">
        <v>1353941.1664</v>
      </c>
      <c r="R251" s="40">
        <v>-135447.03605478615</v>
      </c>
      <c r="S251" s="40">
        <v>1218494.1303452139</v>
      </c>
    </row>
    <row r="252" spans="1:19">
      <c r="A252" s="36">
        <v>37900</v>
      </c>
      <c r="B252" s="37" t="s">
        <v>231</v>
      </c>
      <c r="C252" s="42">
        <v>4.3984999999999996E-3</v>
      </c>
      <c r="D252" s="42">
        <v>4.5617000000000001E-3</v>
      </c>
      <c r="E252" s="38">
        <v>34899638.738499999</v>
      </c>
      <c r="F252" s="38"/>
      <c r="G252" s="39">
        <v>756559.59399999992</v>
      </c>
      <c r="H252" s="39">
        <v>16639864.1845</v>
      </c>
      <c r="I252" s="39">
        <v>5513616.517</v>
      </c>
      <c r="J252" s="38">
        <v>38934.712157509181</v>
      </c>
      <c r="K252" s="38"/>
      <c r="L252" s="39">
        <v>1141749.4345</v>
      </c>
      <c r="M252" s="39">
        <v>11916759.283</v>
      </c>
      <c r="N252" s="39">
        <v>0</v>
      </c>
      <c r="O252" s="38">
        <v>1476180.964509917</v>
      </c>
      <c r="P252" s="38"/>
      <c r="Q252" s="39">
        <v>9405101.4219999984</v>
      </c>
      <c r="R252" s="40">
        <v>-572498.21399822226</v>
      </c>
      <c r="S252" s="40">
        <v>8832603.2080017757</v>
      </c>
    </row>
    <row r="253" spans="1:19">
      <c r="A253" s="36">
        <v>37901</v>
      </c>
      <c r="B253" s="37" t="s">
        <v>232</v>
      </c>
      <c r="C253" s="42">
        <v>5.91E-5</v>
      </c>
      <c r="D253" s="42">
        <v>6.1799999999999998E-5</v>
      </c>
      <c r="E253" s="38">
        <v>468925.46309999999</v>
      </c>
      <c r="F253" s="38"/>
      <c r="G253" s="39">
        <v>10165.436400000001</v>
      </c>
      <c r="H253" s="39">
        <v>223579.85070000001</v>
      </c>
      <c r="I253" s="39">
        <v>74083.150200000004</v>
      </c>
      <c r="J253" s="38">
        <v>278.98292115298568</v>
      </c>
      <c r="K253" s="38"/>
      <c r="L253" s="39">
        <v>15341.000700000001</v>
      </c>
      <c r="M253" s="39">
        <v>160118.32980000001</v>
      </c>
      <c r="N253" s="39">
        <v>0</v>
      </c>
      <c r="O253" s="38">
        <v>17740.72887711578</v>
      </c>
      <c r="P253" s="38"/>
      <c r="Q253" s="39">
        <v>126370.69319999999</v>
      </c>
      <c r="R253" s="40">
        <v>-6239.7944490916507</v>
      </c>
      <c r="S253" s="40">
        <v>120130.89875090834</v>
      </c>
    </row>
    <row r="254" spans="1:19">
      <c r="A254" s="36">
        <v>37905</v>
      </c>
      <c r="B254" s="37" t="s">
        <v>233</v>
      </c>
      <c r="C254" s="42">
        <v>5.3850000000000002E-4</v>
      </c>
      <c r="D254" s="42">
        <v>5.1179999999999997E-4</v>
      </c>
      <c r="E254" s="38">
        <v>4272696.4785000002</v>
      </c>
      <c r="F254" s="38"/>
      <c r="G254" s="39">
        <v>92624.15400000001</v>
      </c>
      <c r="H254" s="39">
        <v>2037186.9645</v>
      </c>
      <c r="I254" s="39">
        <v>675021.59700000007</v>
      </c>
      <c r="J254" s="38">
        <v>170212.22899410577</v>
      </c>
      <c r="K254" s="38"/>
      <c r="L254" s="39">
        <v>139782.2145</v>
      </c>
      <c r="M254" s="39">
        <v>1458946.203</v>
      </c>
      <c r="N254" s="39">
        <v>0</v>
      </c>
      <c r="O254" s="38">
        <v>27442.988668980397</v>
      </c>
      <c r="P254" s="38"/>
      <c r="Q254" s="39">
        <v>1151448.702</v>
      </c>
      <c r="R254" s="40">
        <v>42197.887950053766</v>
      </c>
      <c r="S254" s="40">
        <v>1193646.5899500537</v>
      </c>
    </row>
    <row r="255" spans="1:19">
      <c r="A255" s="36">
        <v>38000</v>
      </c>
      <c r="B255" s="37" t="s">
        <v>234</v>
      </c>
      <c r="C255" s="42">
        <v>7.2432E-3</v>
      </c>
      <c r="D255" s="42">
        <v>7.1815000000000004E-3</v>
      </c>
      <c r="E255" s="38">
        <v>57470743.051200002</v>
      </c>
      <c r="F255" s="38"/>
      <c r="G255" s="39">
        <v>1245859.3728</v>
      </c>
      <c r="H255" s="39">
        <v>27401583.326400001</v>
      </c>
      <c r="I255" s="39">
        <v>9079510.5504000001</v>
      </c>
      <c r="J255" s="38">
        <v>0</v>
      </c>
      <c r="K255" s="38"/>
      <c r="L255" s="39">
        <v>1880168.1264</v>
      </c>
      <c r="M255" s="39">
        <v>19623842.409600001</v>
      </c>
      <c r="N255" s="39">
        <v>0</v>
      </c>
      <c r="O255" s="38">
        <v>771275.06445269822</v>
      </c>
      <c r="P255" s="38"/>
      <c r="Q255" s="39">
        <v>15487786.886399999</v>
      </c>
      <c r="R255" s="40">
        <v>-749663.22766684717</v>
      </c>
      <c r="S255" s="40">
        <v>14738123.658733152</v>
      </c>
    </row>
    <row r="256" spans="1:19">
      <c r="A256" s="36">
        <v>38005</v>
      </c>
      <c r="B256" s="37" t="s">
        <v>235</v>
      </c>
      <c r="C256" s="42">
        <v>1.3967000000000001E-3</v>
      </c>
      <c r="D256" s="42">
        <v>1.4989000000000001E-3</v>
      </c>
      <c r="E256" s="38">
        <v>11082033.7447</v>
      </c>
      <c r="F256" s="38"/>
      <c r="G256" s="39">
        <v>240237.98680000001</v>
      </c>
      <c r="H256" s="39">
        <v>5283823.6458999999</v>
      </c>
      <c r="I256" s="39">
        <v>1750794.1774000002</v>
      </c>
      <c r="J256" s="38">
        <v>244725.0221864745</v>
      </c>
      <c r="K256" s="38"/>
      <c r="L256" s="39">
        <v>362551.19589999999</v>
      </c>
      <c r="M256" s="39">
        <v>3784048.5826000003</v>
      </c>
      <c r="N256" s="39">
        <v>0</v>
      </c>
      <c r="O256" s="38">
        <v>379335.56099999975</v>
      </c>
      <c r="P256" s="38"/>
      <c r="Q256" s="39">
        <v>2986496.5684000002</v>
      </c>
      <c r="R256" s="40">
        <v>26465.885999024729</v>
      </c>
      <c r="S256" s="40">
        <v>3012962.4543990251</v>
      </c>
    </row>
    <row r="257" spans="1:19">
      <c r="A257" s="36">
        <v>38100</v>
      </c>
      <c r="B257" s="37" t="s">
        <v>236</v>
      </c>
      <c r="C257" s="42">
        <v>3.2550999999999999E-3</v>
      </c>
      <c r="D257" s="42">
        <v>3.3161000000000002E-3</v>
      </c>
      <c r="E257" s="38">
        <v>25827398.899099998</v>
      </c>
      <c r="F257" s="38"/>
      <c r="G257" s="39">
        <v>559890.22039999999</v>
      </c>
      <c r="H257" s="39">
        <v>12314293.9427</v>
      </c>
      <c r="I257" s="39">
        <v>4080339.4622</v>
      </c>
      <c r="J257" s="38">
        <v>0</v>
      </c>
      <c r="K257" s="38"/>
      <c r="L257" s="39">
        <v>844949.09270000004</v>
      </c>
      <c r="M257" s="39">
        <v>8818970.8178000003</v>
      </c>
      <c r="N257" s="39">
        <v>0</v>
      </c>
      <c r="O257" s="38">
        <v>488666.50455304852</v>
      </c>
      <c r="P257" s="38"/>
      <c r="Q257" s="39">
        <v>6960224.0851999996</v>
      </c>
      <c r="R257" s="40">
        <v>-339175.75322511792</v>
      </c>
      <c r="S257" s="40">
        <v>6621048.3319748817</v>
      </c>
    </row>
    <row r="258" spans="1:19">
      <c r="A258" s="36">
        <v>38105</v>
      </c>
      <c r="B258" s="37" t="s">
        <v>237</v>
      </c>
      <c r="C258" s="42">
        <v>6.6710000000000001E-4</v>
      </c>
      <c r="D258" s="42">
        <v>6.8400000000000004E-4</v>
      </c>
      <c r="E258" s="38">
        <v>5293065.5910999998</v>
      </c>
      <c r="F258" s="38"/>
      <c r="G258" s="39">
        <v>114743.86840000001</v>
      </c>
      <c r="H258" s="39">
        <v>2523690.6666999999</v>
      </c>
      <c r="I258" s="39">
        <v>836224.52619999996</v>
      </c>
      <c r="J258" s="38">
        <v>0</v>
      </c>
      <c r="K258" s="38"/>
      <c r="L258" s="39">
        <v>173163.8167</v>
      </c>
      <c r="M258" s="39">
        <v>1807359.3537999999</v>
      </c>
      <c r="N258" s="39">
        <v>0</v>
      </c>
      <c r="O258" s="38">
        <v>124417.61185246008</v>
      </c>
      <c r="P258" s="38"/>
      <c r="Q258" s="39">
        <v>1426427.9092000001</v>
      </c>
      <c r="R258" s="40">
        <v>-57634.682532310129</v>
      </c>
      <c r="S258" s="40">
        <v>1368793.2266676901</v>
      </c>
    </row>
    <row r="259" spans="1:19">
      <c r="A259" s="36">
        <v>38200</v>
      </c>
      <c r="B259" s="37" t="s">
        <v>238</v>
      </c>
      <c r="C259" s="42">
        <v>3.1018E-3</v>
      </c>
      <c r="D259" s="42">
        <v>3.2125000000000001E-3</v>
      </c>
      <c r="E259" s="38">
        <v>24611049.093800001</v>
      </c>
      <c r="F259" s="38"/>
      <c r="G259" s="39">
        <v>533522.00719999999</v>
      </c>
      <c r="H259" s="39">
        <v>11734348.238600001</v>
      </c>
      <c r="I259" s="39">
        <v>3888174.5396000003</v>
      </c>
      <c r="J259" s="38">
        <v>22177.389970541612</v>
      </c>
      <c r="K259" s="38"/>
      <c r="L259" s="39">
        <v>805155.93859999999</v>
      </c>
      <c r="M259" s="39">
        <v>8403638.5003999993</v>
      </c>
      <c r="N259" s="39">
        <v>0</v>
      </c>
      <c r="O259" s="38">
        <v>877789.13072814979</v>
      </c>
      <c r="P259" s="38"/>
      <c r="Q259" s="39">
        <v>6632430.0536000002</v>
      </c>
      <c r="R259" s="40">
        <v>-294438.00906240375</v>
      </c>
      <c r="S259" s="40">
        <v>6337992.0445375964</v>
      </c>
    </row>
    <row r="260" spans="1:19">
      <c r="A260" s="36">
        <v>38205</v>
      </c>
      <c r="B260" s="37" t="s">
        <v>239</v>
      </c>
      <c r="C260" s="42">
        <v>4.6220000000000001E-4</v>
      </c>
      <c r="D260" s="42">
        <v>4.5439999999999999E-4</v>
      </c>
      <c r="E260" s="38">
        <v>3667298.6302</v>
      </c>
      <c r="F260" s="38"/>
      <c r="G260" s="39">
        <v>79500.248800000001</v>
      </c>
      <c r="H260" s="39">
        <v>1748538.1894</v>
      </c>
      <c r="I260" s="39">
        <v>579377.86840000004</v>
      </c>
      <c r="J260" s="38">
        <v>84715.190010802049</v>
      </c>
      <c r="K260" s="38"/>
      <c r="L260" s="39">
        <v>119976.48940000001</v>
      </c>
      <c r="M260" s="39">
        <v>1252228.2916000001</v>
      </c>
      <c r="N260" s="39">
        <v>0</v>
      </c>
      <c r="O260" s="38">
        <v>50074.843904902518</v>
      </c>
      <c r="P260" s="38"/>
      <c r="Q260" s="39">
        <v>988300.07440000004</v>
      </c>
      <c r="R260" s="40">
        <v>-5092.9291398108398</v>
      </c>
      <c r="S260" s="40">
        <v>983207.14526018919</v>
      </c>
    </row>
    <row r="261" spans="1:19">
      <c r="A261" s="36">
        <v>38210</v>
      </c>
      <c r="B261" s="37" t="s">
        <v>240</v>
      </c>
      <c r="C261" s="42">
        <v>1.1766000000000001E-3</v>
      </c>
      <c r="D261" s="42">
        <v>1.1793000000000001E-3</v>
      </c>
      <c r="E261" s="38">
        <v>9335663.2806000002</v>
      </c>
      <c r="F261" s="38"/>
      <c r="G261" s="39">
        <v>202379.90640000001</v>
      </c>
      <c r="H261" s="39">
        <v>4451168.3982000006</v>
      </c>
      <c r="I261" s="39">
        <v>1474893.9852</v>
      </c>
      <c r="J261" s="38">
        <v>50508.807303270725</v>
      </c>
      <c r="K261" s="38"/>
      <c r="L261" s="39">
        <v>305418.29820000002</v>
      </c>
      <c r="M261" s="39">
        <v>3187736.4948000005</v>
      </c>
      <c r="N261" s="39">
        <v>0</v>
      </c>
      <c r="O261" s="38">
        <v>109353.42781252696</v>
      </c>
      <c r="P261" s="38"/>
      <c r="Q261" s="39">
        <v>2515867.3032</v>
      </c>
      <c r="R261" s="40">
        <v>-10435.595873778104</v>
      </c>
      <c r="S261" s="40">
        <v>2505431.7073262217</v>
      </c>
    </row>
    <row r="262" spans="1:19">
      <c r="A262" s="36">
        <v>38300</v>
      </c>
      <c r="B262" s="37" t="s">
        <v>241</v>
      </c>
      <c r="C262" s="42">
        <v>2.4562E-3</v>
      </c>
      <c r="D262" s="42">
        <v>2.5320999999999998E-3</v>
      </c>
      <c r="E262" s="38">
        <v>19488573.984200001</v>
      </c>
      <c r="F262" s="38"/>
      <c r="G262" s="39">
        <v>422476.22479999997</v>
      </c>
      <c r="H262" s="39">
        <v>9291993.7273999993</v>
      </c>
      <c r="I262" s="39">
        <v>3078900.7363999998</v>
      </c>
      <c r="J262" s="38">
        <v>0</v>
      </c>
      <c r="K262" s="38"/>
      <c r="L262" s="39">
        <v>637573.02740000002</v>
      </c>
      <c r="M262" s="39">
        <v>6654528.6235999996</v>
      </c>
      <c r="N262" s="39">
        <v>0</v>
      </c>
      <c r="O262" s="38">
        <v>602846.88892541314</v>
      </c>
      <c r="P262" s="38"/>
      <c r="Q262" s="39">
        <v>5251974.5624000002</v>
      </c>
      <c r="R262" s="40">
        <v>-380450.92831065273</v>
      </c>
      <c r="S262" s="40">
        <v>4871523.634089347</v>
      </c>
    </row>
    <row r="263" spans="1:19">
      <c r="A263" s="36">
        <v>38400</v>
      </c>
      <c r="B263" s="37" t="s">
        <v>242</v>
      </c>
      <c r="C263" s="42">
        <v>3.0192000000000001E-3</v>
      </c>
      <c r="D263" s="42">
        <v>3.1153999999999999E-3</v>
      </c>
      <c r="E263" s="38">
        <v>23955664.267200001</v>
      </c>
      <c r="F263" s="38"/>
      <c r="G263" s="39">
        <v>519314.4768</v>
      </c>
      <c r="H263" s="39">
        <v>11421866.078400001</v>
      </c>
      <c r="I263" s="39">
        <v>3784633.6224000002</v>
      </c>
      <c r="J263" s="38">
        <v>5204.2106585684533</v>
      </c>
      <c r="K263" s="38"/>
      <c r="L263" s="39">
        <v>783714.87840000005</v>
      </c>
      <c r="M263" s="39">
        <v>8179852.1376</v>
      </c>
      <c r="N263" s="39">
        <v>0</v>
      </c>
      <c r="O263" s="38">
        <v>902456.42417586537</v>
      </c>
      <c r="P263" s="38"/>
      <c r="Q263" s="39">
        <v>6455810.4384000003</v>
      </c>
      <c r="R263" s="40">
        <v>-488225.78488838917</v>
      </c>
      <c r="S263" s="40">
        <v>5967584.6535116108</v>
      </c>
    </row>
    <row r="264" spans="1:19">
      <c r="A264" s="36">
        <v>38402</v>
      </c>
      <c r="B264" s="37" t="s">
        <v>243</v>
      </c>
      <c r="C264" s="42">
        <v>1.2290000000000001E-4</v>
      </c>
      <c r="D264" s="42">
        <v>1.052E-4</v>
      </c>
      <c r="E264" s="38">
        <v>975142.79890000005</v>
      </c>
      <c r="F264" s="38"/>
      <c r="G264" s="39">
        <v>21139.2916</v>
      </c>
      <c r="H264" s="39">
        <v>464940.16330000001</v>
      </c>
      <c r="I264" s="39">
        <v>154057.85380000001</v>
      </c>
      <c r="J264" s="38">
        <v>59382.852558847051</v>
      </c>
      <c r="K264" s="38"/>
      <c r="L264" s="39">
        <v>31902.013300000002</v>
      </c>
      <c r="M264" s="39">
        <v>332970.26620000001</v>
      </c>
      <c r="N264" s="39">
        <v>0</v>
      </c>
      <c r="O264" s="38">
        <v>19264.249430202603</v>
      </c>
      <c r="P264" s="38"/>
      <c r="Q264" s="39">
        <v>262791.17080000002</v>
      </c>
      <c r="R264" s="40">
        <v>18980.157976707171</v>
      </c>
      <c r="S264" s="40">
        <v>281771.32877670717</v>
      </c>
    </row>
    <row r="265" spans="1:19">
      <c r="A265" s="36">
        <v>38405</v>
      </c>
      <c r="B265" s="37" t="s">
        <v>244</v>
      </c>
      <c r="C265" s="42">
        <v>7.9290000000000003E-4</v>
      </c>
      <c r="D265" s="42">
        <v>7.6369999999999997E-4</v>
      </c>
      <c r="E265" s="38">
        <v>6291218.2689000005</v>
      </c>
      <c r="F265" s="38"/>
      <c r="G265" s="39">
        <v>136381.97160000002</v>
      </c>
      <c r="H265" s="39">
        <v>2999601.7533</v>
      </c>
      <c r="I265" s="39">
        <v>993917.59380000003</v>
      </c>
      <c r="J265" s="38">
        <v>60717.644850000332</v>
      </c>
      <c r="K265" s="38"/>
      <c r="L265" s="39">
        <v>205818.60330000002</v>
      </c>
      <c r="M265" s="39">
        <v>2148186.5262000002</v>
      </c>
      <c r="N265" s="39">
        <v>0</v>
      </c>
      <c r="O265" s="38">
        <v>77576.729354442577</v>
      </c>
      <c r="P265" s="38"/>
      <c r="Q265" s="39">
        <v>1695420.0108</v>
      </c>
      <c r="R265" s="40">
        <v>-38230.201998603516</v>
      </c>
      <c r="S265" s="40">
        <v>1657189.8088013965</v>
      </c>
    </row>
    <row r="266" spans="1:19">
      <c r="A266" s="36">
        <v>38500</v>
      </c>
      <c r="B266" s="37" t="s">
        <v>245</v>
      </c>
      <c r="C266" s="42">
        <v>2.3335999999999999E-3</v>
      </c>
      <c r="D266" s="42">
        <v>2.4922999999999998E-3</v>
      </c>
      <c r="E266" s="38">
        <v>18515811.5176</v>
      </c>
      <c r="F266" s="38"/>
      <c r="G266" s="39">
        <v>401388.5344</v>
      </c>
      <c r="H266" s="39">
        <v>8828188.4871999994</v>
      </c>
      <c r="I266" s="39">
        <v>2925218.9391999999</v>
      </c>
      <c r="J266" s="38">
        <v>0</v>
      </c>
      <c r="K266" s="38"/>
      <c r="L266" s="39">
        <v>605748.8872</v>
      </c>
      <c r="M266" s="39">
        <v>6322371.1408000002</v>
      </c>
      <c r="N266" s="39">
        <v>0</v>
      </c>
      <c r="O266" s="38">
        <v>1041227.5498657789</v>
      </c>
      <c r="P266" s="38"/>
      <c r="Q266" s="39">
        <v>4989824.8672000002</v>
      </c>
      <c r="R266" s="40">
        <v>-448058.13316080748</v>
      </c>
      <c r="S266" s="40">
        <v>4541766.734039193</v>
      </c>
    </row>
    <row r="267" spans="1:19">
      <c r="A267" s="36">
        <v>38600</v>
      </c>
      <c r="B267" s="37" t="s">
        <v>246</v>
      </c>
      <c r="C267" s="42">
        <v>3.0501E-3</v>
      </c>
      <c r="D267" s="42">
        <v>3.0961000000000001E-3</v>
      </c>
      <c r="E267" s="38">
        <v>24200838.494100001</v>
      </c>
      <c r="F267" s="38"/>
      <c r="G267" s="39">
        <v>524629.40040000004</v>
      </c>
      <c r="H267" s="39">
        <v>11538763.1577</v>
      </c>
      <c r="I267" s="39">
        <v>3823367.4522000002</v>
      </c>
      <c r="J267" s="38">
        <v>2556.7645162689082</v>
      </c>
      <c r="K267" s="38"/>
      <c r="L267" s="39">
        <v>791735.8077</v>
      </c>
      <c r="M267" s="39">
        <v>8263568.8278000001</v>
      </c>
      <c r="N267" s="39">
        <v>0</v>
      </c>
      <c r="O267" s="38">
        <v>628553.4635672716</v>
      </c>
      <c r="P267" s="38"/>
      <c r="Q267" s="39">
        <v>6521882.4252000004</v>
      </c>
      <c r="R267" s="40">
        <v>-377927.89819721685</v>
      </c>
      <c r="S267" s="40">
        <v>6143954.5270027835</v>
      </c>
    </row>
    <row r="268" spans="1:19">
      <c r="A268" s="36">
        <v>38601</v>
      </c>
      <c r="B268" s="37" t="s">
        <v>247</v>
      </c>
      <c r="C268" s="42">
        <v>3.4900000000000001E-5</v>
      </c>
      <c r="D268" s="42">
        <v>4.1300000000000001E-5</v>
      </c>
      <c r="E268" s="38">
        <v>276911.99090000003</v>
      </c>
      <c r="F268" s="38"/>
      <c r="G268" s="39">
        <v>6002.9396000000006</v>
      </c>
      <c r="H268" s="39">
        <v>132029.3873</v>
      </c>
      <c r="I268" s="39">
        <v>43747.917800000003</v>
      </c>
      <c r="J268" s="38">
        <v>12966.853468933854</v>
      </c>
      <c r="K268" s="38"/>
      <c r="L268" s="39">
        <v>9059.2373000000007</v>
      </c>
      <c r="M268" s="39">
        <v>94553.802200000006</v>
      </c>
      <c r="N268" s="39">
        <v>0</v>
      </c>
      <c r="O268" s="38">
        <v>28596.396887639192</v>
      </c>
      <c r="P268" s="38"/>
      <c r="Q268" s="39">
        <v>74624.9948</v>
      </c>
      <c r="R268" s="40">
        <v>1007.9062691189174</v>
      </c>
      <c r="S268" s="40">
        <v>75632.901069118918</v>
      </c>
    </row>
    <row r="269" spans="1:19">
      <c r="A269" s="36">
        <v>38602</v>
      </c>
      <c r="B269" s="37" t="s">
        <v>248</v>
      </c>
      <c r="C269" s="42">
        <v>2.2479999999999999E-4</v>
      </c>
      <c r="D269" s="42">
        <v>1.83E-4</v>
      </c>
      <c r="E269" s="38">
        <v>1783662.3367999999</v>
      </c>
      <c r="F269" s="38"/>
      <c r="G269" s="39">
        <v>38666.499199999998</v>
      </c>
      <c r="H269" s="39">
        <v>850435.70959999994</v>
      </c>
      <c r="I269" s="39">
        <v>281791.74559999997</v>
      </c>
      <c r="J269" s="38">
        <v>204230.39848640267</v>
      </c>
      <c r="K269" s="38"/>
      <c r="L269" s="39">
        <v>58352.909599999999</v>
      </c>
      <c r="M269" s="39">
        <v>609045.69439999992</v>
      </c>
      <c r="N269" s="39">
        <v>0</v>
      </c>
      <c r="O269" s="38">
        <v>0</v>
      </c>
      <c r="P269" s="38"/>
      <c r="Q269" s="39">
        <v>480679.04959999997</v>
      </c>
      <c r="R269" s="40">
        <v>81318.88067470424</v>
      </c>
      <c r="S269" s="40">
        <v>561997.93027470424</v>
      </c>
    </row>
    <row r="270" spans="1:19">
      <c r="A270" s="36">
        <v>38605</v>
      </c>
      <c r="B270" s="37" t="s">
        <v>249</v>
      </c>
      <c r="C270" s="42">
        <v>8.4170000000000002E-4</v>
      </c>
      <c r="D270" s="42">
        <v>8.5070000000000002E-4</v>
      </c>
      <c r="E270" s="38">
        <v>6678418.9896999998</v>
      </c>
      <c r="F270" s="38"/>
      <c r="G270" s="39">
        <v>144775.76680000001</v>
      </c>
      <c r="H270" s="39">
        <v>3184215.9109</v>
      </c>
      <c r="I270" s="39">
        <v>1055089.4674</v>
      </c>
      <c r="J270" s="38">
        <v>30277.532571418891</v>
      </c>
      <c r="K270" s="38"/>
      <c r="L270" s="39">
        <v>218485.96090000001</v>
      </c>
      <c r="M270" s="39">
        <v>2280399.2926000003</v>
      </c>
      <c r="N270" s="39">
        <v>0</v>
      </c>
      <c r="O270" s="38">
        <v>71937.650594793507</v>
      </c>
      <c r="P270" s="38"/>
      <c r="Q270" s="39">
        <v>1799766.7084000001</v>
      </c>
      <c r="R270" s="40">
        <v>-5044.4991373416306</v>
      </c>
      <c r="S270" s="40">
        <v>1794722.2092626584</v>
      </c>
    </row>
    <row r="271" spans="1:19">
      <c r="A271" s="36">
        <v>38610</v>
      </c>
      <c r="B271" s="37" t="s">
        <v>250</v>
      </c>
      <c r="C271" s="42">
        <v>5.9389999999999996E-4</v>
      </c>
      <c r="D271" s="42">
        <v>6.2620000000000004E-4</v>
      </c>
      <c r="E271" s="38">
        <v>4712264.5098999999</v>
      </c>
      <c r="F271" s="38"/>
      <c r="G271" s="39">
        <v>102153.17559999999</v>
      </c>
      <c r="H271" s="39">
        <v>2246769.4302999997</v>
      </c>
      <c r="I271" s="39">
        <v>744466.71580000001</v>
      </c>
      <c r="J271" s="38">
        <v>16155.394236701182</v>
      </c>
      <c r="K271" s="38"/>
      <c r="L271" s="39">
        <v>154162.78029999998</v>
      </c>
      <c r="M271" s="39">
        <v>1609040.2041999998</v>
      </c>
      <c r="N271" s="39">
        <v>0</v>
      </c>
      <c r="O271" s="38">
        <v>104002.69354327499</v>
      </c>
      <c r="P271" s="38"/>
      <c r="Q271" s="39">
        <v>1269907.8628</v>
      </c>
      <c r="R271" s="40">
        <v>-15740.172123932825</v>
      </c>
      <c r="S271" s="40">
        <v>1254167.6906760673</v>
      </c>
    </row>
    <row r="272" spans="1:19">
      <c r="A272" s="36">
        <v>38620</v>
      </c>
      <c r="B272" s="37" t="s">
        <v>251</v>
      </c>
      <c r="C272" s="42">
        <v>4.9620000000000003E-4</v>
      </c>
      <c r="D272" s="42">
        <v>5.3479999999999999E-4</v>
      </c>
      <c r="E272" s="38">
        <v>3937069.6242000004</v>
      </c>
      <c r="F272" s="38"/>
      <c r="G272" s="39">
        <v>85348.3848</v>
      </c>
      <c r="H272" s="39">
        <v>1877162.8074</v>
      </c>
      <c r="I272" s="39">
        <v>621997.61640000006</v>
      </c>
      <c r="J272" s="38">
        <v>61666.435361150128</v>
      </c>
      <c r="K272" s="38"/>
      <c r="L272" s="39">
        <v>128802.10740000001</v>
      </c>
      <c r="M272" s="39">
        <v>1344343.7436000002</v>
      </c>
      <c r="N272" s="39">
        <v>0</v>
      </c>
      <c r="O272" s="38">
        <v>146532.27165000068</v>
      </c>
      <c r="P272" s="38"/>
      <c r="Q272" s="39">
        <v>1061000.6424</v>
      </c>
      <c r="R272" s="40">
        <v>-9763.4571072842227</v>
      </c>
      <c r="S272" s="40">
        <v>1051237.1852927157</v>
      </c>
    </row>
    <row r="273" spans="1:19">
      <c r="A273" s="36">
        <v>38700</v>
      </c>
      <c r="B273" s="37" t="s">
        <v>252</v>
      </c>
      <c r="C273" s="42">
        <v>9.0870000000000002E-4</v>
      </c>
      <c r="D273" s="42">
        <v>9.167E-4</v>
      </c>
      <c r="E273" s="38">
        <v>7210026.5367000001</v>
      </c>
      <c r="F273" s="38"/>
      <c r="G273" s="39">
        <v>156300.03479999999</v>
      </c>
      <c r="H273" s="39">
        <v>3437682.0699</v>
      </c>
      <c r="I273" s="39">
        <v>1139075.4414000001</v>
      </c>
      <c r="J273" s="38">
        <v>133327.85131124384</v>
      </c>
      <c r="K273" s="38"/>
      <c r="L273" s="39">
        <v>235877.61990000002</v>
      </c>
      <c r="M273" s="39">
        <v>2461920.9186</v>
      </c>
      <c r="N273" s="39">
        <v>0</v>
      </c>
      <c r="O273" s="38">
        <v>93181.381049998454</v>
      </c>
      <c r="P273" s="38"/>
      <c r="Q273" s="39">
        <v>1943029.5924</v>
      </c>
      <c r="R273" s="40">
        <v>56683.340182885499</v>
      </c>
      <c r="S273" s="40">
        <v>1999712.9325828855</v>
      </c>
    </row>
    <row r="274" spans="1:19">
      <c r="A274" s="36">
        <v>38701</v>
      </c>
      <c r="B274" s="37" t="s">
        <v>253</v>
      </c>
      <c r="C274" s="42">
        <v>5.2200000000000002E-5</v>
      </c>
      <c r="D274" s="42">
        <v>6.2899999999999997E-5</v>
      </c>
      <c r="E274" s="38">
        <v>414177.82020000002</v>
      </c>
      <c r="F274" s="38"/>
      <c r="G274" s="39">
        <v>8978.6088</v>
      </c>
      <c r="H274" s="39">
        <v>197476.6194</v>
      </c>
      <c r="I274" s="39">
        <v>65433.848400000003</v>
      </c>
      <c r="J274" s="38">
        <v>4620.8795559020091</v>
      </c>
      <c r="K274" s="38"/>
      <c r="L274" s="39">
        <v>13549.919400000001</v>
      </c>
      <c r="M274" s="39">
        <v>141424.31160000002</v>
      </c>
      <c r="N274" s="39">
        <v>0</v>
      </c>
      <c r="O274" s="38">
        <v>52552.813041072004</v>
      </c>
      <c r="P274" s="38"/>
      <c r="Q274" s="39">
        <v>111616.75440000001</v>
      </c>
      <c r="R274" s="40">
        <v>-26611.214086635875</v>
      </c>
      <c r="S274" s="40">
        <v>85005.540313364123</v>
      </c>
    </row>
    <row r="275" spans="1:19">
      <c r="A275" s="36">
        <v>38800</v>
      </c>
      <c r="B275" s="37" t="s">
        <v>254</v>
      </c>
      <c r="C275" s="42">
        <v>1.5397E-3</v>
      </c>
      <c r="D275" s="42">
        <v>1.5732999999999999E-3</v>
      </c>
      <c r="E275" s="38">
        <v>12216658.807699999</v>
      </c>
      <c r="F275" s="38"/>
      <c r="G275" s="39">
        <v>264834.5588</v>
      </c>
      <c r="H275" s="39">
        <v>5824803.6568999998</v>
      </c>
      <c r="I275" s="39">
        <v>1930047.8233999999</v>
      </c>
      <c r="J275" s="38">
        <v>81484.677306459664</v>
      </c>
      <c r="K275" s="38"/>
      <c r="L275" s="39">
        <v>399670.70689999999</v>
      </c>
      <c r="M275" s="39">
        <v>4171475.3366</v>
      </c>
      <c r="N275" s="39">
        <v>0</v>
      </c>
      <c r="O275" s="38">
        <v>197722.5804946128</v>
      </c>
      <c r="P275" s="38"/>
      <c r="Q275" s="39">
        <v>3292266.6044000001</v>
      </c>
      <c r="R275" s="40">
        <v>-27601.383302760274</v>
      </c>
      <c r="S275" s="40">
        <v>3264665.2210972398</v>
      </c>
    </row>
    <row r="276" spans="1:19">
      <c r="A276" s="36">
        <v>38801</v>
      </c>
      <c r="B276" s="37" t="s">
        <v>255</v>
      </c>
      <c r="C276" s="42">
        <v>1.261E-4</v>
      </c>
      <c r="D276" s="42">
        <v>1.1069999999999999E-4</v>
      </c>
      <c r="E276" s="38">
        <v>1000533.0101000001</v>
      </c>
      <c r="F276" s="38"/>
      <c r="G276" s="39">
        <v>21689.704399999999</v>
      </c>
      <c r="H276" s="39">
        <v>477046.0097</v>
      </c>
      <c r="I276" s="39">
        <v>158069.12419999999</v>
      </c>
      <c r="J276" s="38">
        <v>98190.268843071055</v>
      </c>
      <c r="K276" s="38"/>
      <c r="L276" s="39">
        <v>32732.6597</v>
      </c>
      <c r="M276" s="39">
        <v>341639.9558</v>
      </c>
      <c r="N276" s="39">
        <v>0</v>
      </c>
      <c r="O276" s="38">
        <v>20167.792752277634</v>
      </c>
      <c r="P276" s="38"/>
      <c r="Q276" s="39">
        <v>269633.5772</v>
      </c>
      <c r="R276" s="40">
        <v>45289.894983140228</v>
      </c>
      <c r="S276" s="40">
        <v>314923.47218314023</v>
      </c>
    </row>
    <row r="277" spans="1:19">
      <c r="A277" s="36">
        <v>38900</v>
      </c>
      <c r="B277" s="37" t="s">
        <v>256</v>
      </c>
      <c r="C277" s="42">
        <v>3.3700000000000001E-4</v>
      </c>
      <c r="D277" s="42">
        <v>3.5940000000000001E-4</v>
      </c>
      <c r="E277" s="38">
        <v>2673906.6170000001</v>
      </c>
      <c r="F277" s="38"/>
      <c r="G277" s="39">
        <v>57965.347999999998</v>
      </c>
      <c r="H277" s="39">
        <v>1274896.949</v>
      </c>
      <c r="I277" s="39">
        <v>422436.91399999999</v>
      </c>
      <c r="J277" s="38">
        <v>48934.892151076572</v>
      </c>
      <c r="K277" s="38"/>
      <c r="L277" s="39">
        <v>87477.449000000008</v>
      </c>
      <c r="M277" s="39">
        <v>913026.68599999999</v>
      </c>
      <c r="N277" s="39">
        <v>0</v>
      </c>
      <c r="O277" s="38">
        <v>110590.49821574535</v>
      </c>
      <c r="P277" s="38"/>
      <c r="Q277" s="39">
        <v>720590.924</v>
      </c>
      <c r="R277" s="40">
        <v>-34892.994372058434</v>
      </c>
      <c r="S277" s="40">
        <v>685697.92962794157</v>
      </c>
    </row>
    <row r="278" spans="1:19">
      <c r="A278" s="36">
        <v>39000</v>
      </c>
      <c r="B278" s="37" t="s">
        <v>257</v>
      </c>
      <c r="C278" s="42">
        <v>1.5960100000000001E-2</v>
      </c>
      <c r="D278" s="42">
        <v>1.5830199999999999E-2</v>
      </c>
      <c r="E278" s="38">
        <v>126634471.80410001</v>
      </c>
      <c r="F278" s="38"/>
      <c r="G278" s="39">
        <v>2745201.0404000003</v>
      </c>
      <c r="H278" s="39">
        <v>60378287.227700002</v>
      </c>
      <c r="I278" s="39">
        <v>20006336.472200003</v>
      </c>
      <c r="J278" s="38">
        <v>397060.39728329447</v>
      </c>
      <c r="K278" s="38"/>
      <c r="L278" s="39">
        <v>4142874.8777000005</v>
      </c>
      <c r="M278" s="39">
        <v>43240347.807800002</v>
      </c>
      <c r="N278" s="39">
        <v>0</v>
      </c>
      <c r="O278" s="38">
        <v>2008727.880703907</v>
      </c>
      <c r="P278" s="38"/>
      <c r="Q278" s="39">
        <v>34126715.745200001</v>
      </c>
      <c r="R278" s="40">
        <v>-845475.10364677198</v>
      </c>
      <c r="S278" s="40">
        <v>33281240.641553231</v>
      </c>
    </row>
    <row r="279" spans="1:19">
      <c r="A279" s="36">
        <v>39100</v>
      </c>
      <c r="B279" s="37" t="s">
        <v>258</v>
      </c>
      <c r="C279" s="42">
        <v>2.3486000000000002E-3</v>
      </c>
      <c r="D279" s="42">
        <v>2.4624E-3</v>
      </c>
      <c r="E279" s="38">
        <v>18634828.132600002</v>
      </c>
      <c r="F279" s="38"/>
      <c r="G279" s="39">
        <v>403968.5944</v>
      </c>
      <c r="H279" s="39">
        <v>8884934.6422000006</v>
      </c>
      <c r="I279" s="39">
        <v>2944021.7692</v>
      </c>
      <c r="J279" s="38">
        <v>0</v>
      </c>
      <c r="K279" s="38"/>
      <c r="L279" s="39">
        <v>609642.54220000003</v>
      </c>
      <c r="M279" s="39">
        <v>6363010.3108000001</v>
      </c>
      <c r="N279" s="39">
        <v>0</v>
      </c>
      <c r="O279" s="38">
        <v>369824.47446436301</v>
      </c>
      <c r="P279" s="38"/>
      <c r="Q279" s="39">
        <v>5021898.6472000005</v>
      </c>
      <c r="R279" s="40">
        <v>-175449.47549766162</v>
      </c>
      <c r="S279" s="40">
        <v>4846449.1717023384</v>
      </c>
    </row>
    <row r="280" spans="1:19">
      <c r="A280" s="36">
        <v>39101</v>
      </c>
      <c r="B280" s="37" t="s">
        <v>259</v>
      </c>
      <c r="C280" s="42">
        <v>1.9579999999999999E-4</v>
      </c>
      <c r="D280" s="42">
        <v>1.7560000000000001E-4</v>
      </c>
      <c r="E280" s="38">
        <v>1553563.5477999998</v>
      </c>
      <c r="F280" s="38"/>
      <c r="G280" s="39">
        <v>33678.383199999997</v>
      </c>
      <c r="H280" s="39">
        <v>740726.47659999994</v>
      </c>
      <c r="I280" s="39">
        <v>245439.60759999999</v>
      </c>
      <c r="J280" s="38">
        <v>76557.905250000083</v>
      </c>
      <c r="K280" s="38"/>
      <c r="L280" s="39">
        <v>50825.176599999999</v>
      </c>
      <c r="M280" s="39">
        <v>530476.6324</v>
      </c>
      <c r="N280" s="39">
        <v>0</v>
      </c>
      <c r="O280" s="38">
        <v>15839.523515513303</v>
      </c>
      <c r="P280" s="38"/>
      <c r="Q280" s="39">
        <v>418669.74159999995</v>
      </c>
      <c r="R280" s="40">
        <v>14666.914954232692</v>
      </c>
      <c r="S280" s="40">
        <v>433336.65655423264</v>
      </c>
    </row>
    <row r="281" spans="1:19">
      <c r="A281" s="36">
        <v>39105</v>
      </c>
      <c r="B281" s="37" t="s">
        <v>260</v>
      </c>
      <c r="C281" s="42">
        <v>9.7019999999999995E-4</v>
      </c>
      <c r="D281" s="42">
        <v>1.0095E-3</v>
      </c>
      <c r="E281" s="38">
        <v>7697994.6581999995</v>
      </c>
      <c r="F281" s="38"/>
      <c r="G281" s="39">
        <v>166878.28079999998</v>
      </c>
      <c r="H281" s="39">
        <v>3670341.3054</v>
      </c>
      <c r="I281" s="39">
        <v>1216167.0444</v>
      </c>
      <c r="J281" s="38">
        <v>47076.864005770389</v>
      </c>
      <c r="K281" s="38"/>
      <c r="L281" s="39">
        <v>251841.6054</v>
      </c>
      <c r="M281" s="39">
        <v>2628541.5156</v>
      </c>
      <c r="N281" s="39">
        <v>0</v>
      </c>
      <c r="O281" s="38">
        <v>190491.72382967779</v>
      </c>
      <c r="P281" s="38"/>
      <c r="Q281" s="39">
        <v>2074532.0903999999</v>
      </c>
      <c r="R281" s="40">
        <v>-24204.301808610995</v>
      </c>
      <c r="S281" s="40">
        <v>2050327.7885913888</v>
      </c>
    </row>
    <row r="282" spans="1:19">
      <c r="A282" s="36">
        <v>39200</v>
      </c>
      <c r="B282" s="37" t="s">
        <v>261</v>
      </c>
      <c r="C282" s="42">
        <v>6.5650399999999998E-2</v>
      </c>
      <c r="D282" s="42">
        <v>6.4350400000000002E-2</v>
      </c>
      <c r="E282" s="38">
        <v>520899225.42640001</v>
      </c>
      <c r="F282" s="38"/>
      <c r="G282" s="39">
        <v>11292131.4016</v>
      </c>
      <c r="H282" s="39">
        <v>248360518.28079998</v>
      </c>
      <c r="I282" s="39">
        <v>82294220.708800003</v>
      </c>
      <c r="J282" s="38">
        <v>6065557.1304497579</v>
      </c>
      <c r="K282" s="38"/>
      <c r="L282" s="39">
        <v>17041333.880799998</v>
      </c>
      <c r="M282" s="39">
        <v>177865184.41119999</v>
      </c>
      <c r="N282" s="39">
        <v>0</v>
      </c>
      <c r="O282" s="38">
        <v>411889.86810002849</v>
      </c>
      <c r="P282" s="38"/>
      <c r="Q282" s="39">
        <v>140377099.10080001</v>
      </c>
      <c r="R282" s="40">
        <v>2848192.2907696916</v>
      </c>
      <c r="S282" s="40">
        <v>143225291.3915697</v>
      </c>
    </row>
    <row r="283" spans="1:19">
      <c r="A283" s="36">
        <v>39201</v>
      </c>
      <c r="B283" s="37" t="s">
        <v>262</v>
      </c>
      <c r="C283" s="42">
        <v>1.94E-4</v>
      </c>
      <c r="D283" s="42">
        <v>1.94E-4</v>
      </c>
      <c r="E283" s="38">
        <v>1539281.554</v>
      </c>
      <c r="F283" s="38"/>
      <c r="G283" s="39">
        <v>33368.775999999998</v>
      </c>
      <c r="H283" s="39">
        <v>733916.93799999997</v>
      </c>
      <c r="I283" s="39">
        <v>243183.26800000001</v>
      </c>
      <c r="J283" s="38">
        <v>28510.981784815562</v>
      </c>
      <c r="K283" s="38"/>
      <c r="L283" s="39">
        <v>50357.938000000002</v>
      </c>
      <c r="M283" s="39">
        <v>525599.93200000003</v>
      </c>
      <c r="N283" s="39">
        <v>0</v>
      </c>
      <c r="O283" s="38">
        <v>71542.858008717041</v>
      </c>
      <c r="P283" s="38"/>
      <c r="Q283" s="39">
        <v>414820.88799999998</v>
      </c>
      <c r="R283" s="40">
        <v>-11463.082651354453</v>
      </c>
      <c r="S283" s="40">
        <v>403357.80534864555</v>
      </c>
    </row>
    <row r="284" spans="1:19">
      <c r="A284" s="36">
        <v>39204</v>
      </c>
      <c r="B284" s="37" t="s">
        <v>263</v>
      </c>
      <c r="C284" s="42">
        <v>1.8000000000000001E-4</v>
      </c>
      <c r="D284" s="42">
        <v>1.3359999999999999E-4</v>
      </c>
      <c r="E284" s="38">
        <v>1428199.3800000001</v>
      </c>
      <c r="F284" s="38"/>
      <c r="G284" s="39">
        <v>30960.720000000001</v>
      </c>
      <c r="H284" s="39">
        <v>680953.86</v>
      </c>
      <c r="I284" s="39">
        <v>225633.96000000002</v>
      </c>
      <c r="J284" s="38">
        <v>264274.6408121509</v>
      </c>
      <c r="K284" s="38"/>
      <c r="L284" s="39">
        <v>46723.86</v>
      </c>
      <c r="M284" s="39">
        <v>487670.04000000004</v>
      </c>
      <c r="N284" s="39">
        <v>0</v>
      </c>
      <c r="O284" s="38">
        <v>0</v>
      </c>
      <c r="P284" s="38"/>
      <c r="Q284" s="39">
        <v>384885.36000000004</v>
      </c>
      <c r="R284" s="40">
        <v>128504.8857353124</v>
      </c>
      <c r="S284" s="40">
        <v>513390.24573531246</v>
      </c>
    </row>
    <row r="285" spans="1:19">
      <c r="A285" s="36">
        <v>39205</v>
      </c>
      <c r="B285" s="37" t="s">
        <v>264</v>
      </c>
      <c r="C285" s="42">
        <v>5.4140000000000004E-3</v>
      </c>
      <c r="D285" s="42">
        <v>5.0689000000000003E-3</v>
      </c>
      <c r="E285" s="38">
        <v>42957063.574000001</v>
      </c>
      <c r="F285" s="38"/>
      <c r="G285" s="39">
        <v>931229.65600000008</v>
      </c>
      <c r="H285" s="39">
        <v>20481578.878000002</v>
      </c>
      <c r="I285" s="39">
        <v>6786568.1080000009</v>
      </c>
      <c r="J285" s="38">
        <v>3014951.3878891435</v>
      </c>
      <c r="K285" s="38"/>
      <c r="L285" s="39">
        <v>1405349.878</v>
      </c>
      <c r="M285" s="39">
        <v>14668031.092</v>
      </c>
      <c r="N285" s="39">
        <v>0</v>
      </c>
      <c r="O285" s="38">
        <v>0</v>
      </c>
      <c r="P285" s="38"/>
      <c r="Q285" s="39">
        <v>11576496.328000002</v>
      </c>
      <c r="R285" s="40">
        <v>1600573.3863919599</v>
      </c>
      <c r="S285" s="40">
        <v>13177069.714391962</v>
      </c>
    </row>
    <row r="286" spans="1:19">
      <c r="A286" s="36">
        <v>39208</v>
      </c>
      <c r="B286" s="37" t="s">
        <v>291</v>
      </c>
      <c r="C286" s="42">
        <v>3.835E-4</v>
      </c>
      <c r="D286" s="42">
        <v>4.0460000000000002E-4</v>
      </c>
      <c r="E286" s="38">
        <v>3042858.1234999998</v>
      </c>
      <c r="F286" s="38"/>
      <c r="G286" s="39">
        <v>65963.534</v>
      </c>
      <c r="H286" s="39">
        <v>1450810.0294999999</v>
      </c>
      <c r="I286" s="39">
        <v>480725.68699999998</v>
      </c>
      <c r="J286" s="38">
        <v>0</v>
      </c>
      <c r="K286" s="38"/>
      <c r="L286" s="39">
        <v>99547.779500000004</v>
      </c>
      <c r="M286" s="39">
        <v>1039008.113</v>
      </c>
      <c r="N286" s="39">
        <v>0</v>
      </c>
      <c r="O286" s="38">
        <v>225041.97057413351</v>
      </c>
      <c r="P286" s="38"/>
      <c r="Q286" s="39">
        <v>820019.64199999999</v>
      </c>
      <c r="R286" s="40">
        <v>-115122.32057789549</v>
      </c>
      <c r="S286" s="40">
        <v>704897.32142210449</v>
      </c>
    </row>
    <row r="287" spans="1:19">
      <c r="A287" s="36">
        <v>39209</v>
      </c>
      <c r="B287" s="37" t="s">
        <v>265</v>
      </c>
      <c r="C287" s="42">
        <v>2.1379999999999999E-4</v>
      </c>
      <c r="D287" s="42">
        <v>2.0369999999999999E-4</v>
      </c>
      <c r="E287" s="38">
        <v>1696383.4857999999</v>
      </c>
      <c r="F287" s="38"/>
      <c r="G287" s="39">
        <v>36774.455199999997</v>
      </c>
      <c r="H287" s="39">
        <v>808821.86259999999</v>
      </c>
      <c r="I287" s="39">
        <v>268003.0036</v>
      </c>
      <c r="J287" s="38">
        <v>54013.277751282891</v>
      </c>
      <c r="K287" s="38"/>
      <c r="L287" s="39">
        <v>55497.562599999997</v>
      </c>
      <c r="M287" s="39">
        <v>579243.63639999996</v>
      </c>
      <c r="N287" s="39">
        <v>0</v>
      </c>
      <c r="O287" s="38">
        <v>25607.352339462574</v>
      </c>
      <c r="P287" s="38"/>
      <c r="Q287" s="39">
        <v>457158.27759999997</v>
      </c>
      <c r="R287" s="40">
        <v>4272.0022298460026</v>
      </c>
      <c r="S287" s="40">
        <v>461430.279829846</v>
      </c>
    </row>
    <row r="288" spans="1:19">
      <c r="A288" s="36">
        <v>39300</v>
      </c>
      <c r="B288" s="37" t="s">
        <v>266</v>
      </c>
      <c r="C288" s="42">
        <v>8.6319999999999995E-4</v>
      </c>
      <c r="D288" s="42">
        <v>9.5830000000000004E-4</v>
      </c>
      <c r="E288" s="38">
        <v>6849009.4711999996</v>
      </c>
      <c r="F288" s="38"/>
      <c r="G288" s="39">
        <v>148473.85279999999</v>
      </c>
      <c r="H288" s="39">
        <v>3265552.0663999999</v>
      </c>
      <c r="I288" s="39">
        <v>1082040.1904</v>
      </c>
      <c r="J288" s="38">
        <v>56439.656289178522</v>
      </c>
      <c r="K288" s="38"/>
      <c r="L288" s="39">
        <v>224066.8664</v>
      </c>
      <c r="M288" s="39">
        <v>2338648.7695999998</v>
      </c>
      <c r="N288" s="39">
        <v>0</v>
      </c>
      <c r="O288" s="38">
        <v>332866.03776796587</v>
      </c>
      <c r="P288" s="38"/>
      <c r="Q288" s="39">
        <v>1845739.1264</v>
      </c>
      <c r="R288" s="40">
        <v>-93447.545727867575</v>
      </c>
      <c r="S288" s="40">
        <v>1752291.5806721323</v>
      </c>
    </row>
    <row r="289" spans="1:19">
      <c r="A289" s="36">
        <v>39301</v>
      </c>
      <c r="B289" s="37" t="s">
        <v>267</v>
      </c>
      <c r="C289" s="42">
        <v>6.0099999999999997E-5</v>
      </c>
      <c r="D289" s="42">
        <v>5.2299999999999997E-5</v>
      </c>
      <c r="E289" s="38">
        <v>476859.90409999999</v>
      </c>
      <c r="F289" s="38"/>
      <c r="G289" s="39">
        <v>10337.440399999999</v>
      </c>
      <c r="H289" s="39">
        <v>227362.9277</v>
      </c>
      <c r="I289" s="39">
        <v>75336.672200000001</v>
      </c>
      <c r="J289" s="38">
        <v>39535.87587398546</v>
      </c>
      <c r="K289" s="38"/>
      <c r="L289" s="39">
        <v>15600.5777</v>
      </c>
      <c r="M289" s="39">
        <v>162827.6078</v>
      </c>
      <c r="N289" s="39">
        <v>0</v>
      </c>
      <c r="O289" s="38">
        <v>43991.383990646835</v>
      </c>
      <c r="P289" s="38"/>
      <c r="Q289" s="39">
        <v>128508.94519999999</v>
      </c>
      <c r="R289" s="40">
        <v>5647.0024523082138</v>
      </c>
      <c r="S289" s="40">
        <v>134155.94765230821</v>
      </c>
    </row>
    <row r="290" spans="1:19">
      <c r="A290" s="36">
        <v>39400</v>
      </c>
      <c r="B290" s="37" t="s">
        <v>268</v>
      </c>
      <c r="C290" s="42">
        <v>6.1859999999999997E-4</v>
      </c>
      <c r="D290" s="42">
        <v>6.5919999999999998E-4</v>
      </c>
      <c r="E290" s="38">
        <v>4908245.2025999995</v>
      </c>
      <c r="F290" s="38"/>
      <c r="G290" s="39">
        <v>106401.67439999999</v>
      </c>
      <c r="H290" s="39">
        <v>2340211.4321999997</v>
      </c>
      <c r="I290" s="39">
        <v>775428.70919999992</v>
      </c>
      <c r="J290" s="38">
        <v>67162.815880299939</v>
      </c>
      <c r="K290" s="38"/>
      <c r="L290" s="39">
        <v>160574.3322</v>
      </c>
      <c r="M290" s="39">
        <v>1675959.3707999999</v>
      </c>
      <c r="N290" s="39">
        <v>0</v>
      </c>
      <c r="O290" s="38">
        <v>148112.36141875788</v>
      </c>
      <c r="P290" s="38"/>
      <c r="Q290" s="39">
        <v>1322722.6871999998</v>
      </c>
      <c r="R290" s="40">
        <v>23785.642256173131</v>
      </c>
      <c r="S290" s="40">
        <v>1346508.3294561729</v>
      </c>
    </row>
    <row r="291" spans="1:19">
      <c r="A291" s="36">
        <v>39401</v>
      </c>
      <c r="B291" s="37" t="s">
        <v>269</v>
      </c>
      <c r="C291" s="42">
        <v>3.213E-4</v>
      </c>
      <c r="D291" s="42">
        <v>2.22E-4</v>
      </c>
      <c r="E291" s="38">
        <v>2549335.8933000001</v>
      </c>
      <c r="F291" s="38"/>
      <c r="G291" s="39">
        <v>55264.885199999997</v>
      </c>
      <c r="H291" s="39">
        <v>1215502.6401</v>
      </c>
      <c r="I291" s="39">
        <v>402756.61859999999</v>
      </c>
      <c r="J291" s="38">
        <v>510097.70640101819</v>
      </c>
      <c r="K291" s="38"/>
      <c r="L291" s="39">
        <v>83402.090100000001</v>
      </c>
      <c r="M291" s="39">
        <v>870491.02139999997</v>
      </c>
      <c r="N291" s="39">
        <v>0</v>
      </c>
      <c r="O291" s="38">
        <v>0</v>
      </c>
      <c r="P291" s="38"/>
      <c r="Q291" s="39">
        <v>687020.3676</v>
      </c>
      <c r="R291" s="40">
        <v>227395.03179623862</v>
      </c>
      <c r="S291" s="40">
        <v>914415.39939623862</v>
      </c>
    </row>
    <row r="292" spans="1:19">
      <c r="A292" s="36">
        <v>39500</v>
      </c>
      <c r="B292" s="37" t="s">
        <v>270</v>
      </c>
      <c r="C292" s="42">
        <v>1.9737000000000001E-3</v>
      </c>
      <c r="D292" s="42">
        <v>1.9851000000000001E-3</v>
      </c>
      <c r="E292" s="38">
        <v>15660206.2017</v>
      </c>
      <c r="F292" s="38"/>
      <c r="G292" s="39">
        <v>339484.29480000003</v>
      </c>
      <c r="H292" s="39">
        <v>7466659.0749000004</v>
      </c>
      <c r="I292" s="39">
        <v>2474076.3714000001</v>
      </c>
      <c r="J292" s="38">
        <v>37701.534022875159</v>
      </c>
      <c r="K292" s="38"/>
      <c r="L292" s="39">
        <v>512327.12490000005</v>
      </c>
      <c r="M292" s="39">
        <v>5347301.9886000007</v>
      </c>
      <c r="N292" s="39">
        <v>0</v>
      </c>
      <c r="O292" s="38">
        <v>141934.55252104142</v>
      </c>
      <c r="P292" s="38"/>
      <c r="Q292" s="39">
        <v>4220267.9724000003</v>
      </c>
      <c r="R292" s="40">
        <v>-26315.391162181288</v>
      </c>
      <c r="S292" s="40">
        <v>4193952.581237819</v>
      </c>
    </row>
    <row r="293" spans="1:19">
      <c r="A293" s="36">
        <v>39501</v>
      </c>
      <c r="B293" s="37" t="s">
        <v>271</v>
      </c>
      <c r="C293" s="42">
        <v>6.7600000000000003E-5</v>
      </c>
      <c r="D293" s="42">
        <v>6.41E-5</v>
      </c>
      <c r="E293" s="38">
        <v>536368.21160000004</v>
      </c>
      <c r="F293" s="38"/>
      <c r="G293" s="39">
        <v>11627.4704</v>
      </c>
      <c r="H293" s="39">
        <v>255736.00520000001</v>
      </c>
      <c r="I293" s="39">
        <v>84738.087200000009</v>
      </c>
      <c r="J293" s="38">
        <v>7622.0663579835718</v>
      </c>
      <c r="K293" s="38"/>
      <c r="L293" s="39">
        <v>17547.405200000001</v>
      </c>
      <c r="M293" s="39">
        <v>183147.19280000002</v>
      </c>
      <c r="N293" s="39">
        <v>0</v>
      </c>
      <c r="O293" s="38">
        <v>20116.638783763869</v>
      </c>
      <c r="P293" s="38"/>
      <c r="Q293" s="39">
        <v>144545.8352</v>
      </c>
      <c r="R293" s="40">
        <v>-5224.5452942168431</v>
      </c>
      <c r="S293" s="40">
        <v>139321.28990578317</v>
      </c>
    </row>
    <row r="294" spans="1:19">
      <c r="A294" s="36">
        <v>39600</v>
      </c>
      <c r="B294" s="37" t="s">
        <v>272</v>
      </c>
      <c r="C294" s="42">
        <v>6.5113000000000002E-3</v>
      </c>
      <c r="D294" s="42">
        <v>6.5063999999999999E-3</v>
      </c>
      <c r="E294" s="38">
        <v>51663525.683300003</v>
      </c>
      <c r="F294" s="38"/>
      <c r="G294" s="39">
        <v>1119969.6452000001</v>
      </c>
      <c r="H294" s="39">
        <v>24632749.270100001</v>
      </c>
      <c r="I294" s="39">
        <v>8162057.7986000003</v>
      </c>
      <c r="J294" s="38">
        <v>104259.684017455</v>
      </c>
      <c r="K294" s="38"/>
      <c r="L294" s="39">
        <v>1690183.7201</v>
      </c>
      <c r="M294" s="39">
        <v>17640921.841400001</v>
      </c>
      <c r="N294" s="39">
        <v>0</v>
      </c>
      <c r="O294" s="38">
        <v>275141.06029103062</v>
      </c>
      <c r="P294" s="38"/>
      <c r="Q294" s="39">
        <v>13922800.2476</v>
      </c>
      <c r="R294" s="40">
        <v>-296819.10870582657</v>
      </c>
      <c r="S294" s="40">
        <v>13625981.138894174</v>
      </c>
    </row>
    <row r="295" spans="1:19">
      <c r="A295" s="36">
        <v>39605</v>
      </c>
      <c r="B295" s="37" t="s">
        <v>273</v>
      </c>
      <c r="C295" s="42">
        <v>9.6020000000000003E-4</v>
      </c>
      <c r="D295" s="42">
        <v>9.4019999999999998E-4</v>
      </c>
      <c r="E295" s="38">
        <v>7618650.2482000003</v>
      </c>
      <c r="F295" s="38"/>
      <c r="G295" s="39">
        <v>165158.2408</v>
      </c>
      <c r="H295" s="39">
        <v>3632510.5353999999</v>
      </c>
      <c r="I295" s="39">
        <v>1203631.8244</v>
      </c>
      <c r="J295" s="38">
        <v>173424.93668243027</v>
      </c>
      <c r="K295" s="38"/>
      <c r="L295" s="39">
        <v>249245.83540000001</v>
      </c>
      <c r="M295" s="39">
        <v>2601448.7356000002</v>
      </c>
      <c r="N295" s="39">
        <v>0</v>
      </c>
      <c r="O295" s="38">
        <v>8892.0028423163822</v>
      </c>
      <c r="P295" s="38"/>
      <c r="Q295" s="39">
        <v>2053149.5704000001</v>
      </c>
      <c r="R295" s="40">
        <v>101529.93916703349</v>
      </c>
      <c r="S295" s="40">
        <v>2154679.5095670335</v>
      </c>
    </row>
    <row r="296" spans="1:19">
      <c r="A296" s="36">
        <v>39700</v>
      </c>
      <c r="B296" s="37" t="s">
        <v>274</v>
      </c>
      <c r="C296" s="42">
        <v>3.7607000000000001E-3</v>
      </c>
      <c r="D296" s="42">
        <v>3.8947000000000001E-3</v>
      </c>
      <c r="E296" s="38">
        <v>29839052.2687</v>
      </c>
      <c r="F296" s="38"/>
      <c r="G296" s="39">
        <v>646855.44279999996</v>
      </c>
      <c r="H296" s="39">
        <v>14227017.673900001</v>
      </c>
      <c r="I296" s="39">
        <v>4714120.1853999998</v>
      </c>
      <c r="J296" s="38">
        <v>165658.72435835114</v>
      </c>
      <c r="K296" s="38"/>
      <c r="L296" s="39">
        <v>976191.22389999998</v>
      </c>
      <c r="M296" s="39">
        <v>10188781.774600001</v>
      </c>
      <c r="N296" s="39">
        <v>0</v>
      </c>
      <c r="O296" s="38">
        <v>1026492.1388642974</v>
      </c>
      <c r="P296" s="38"/>
      <c r="Q296" s="39">
        <v>8041324.2964000003</v>
      </c>
      <c r="R296" s="40">
        <v>-329498.25730949687</v>
      </c>
      <c r="S296" s="40">
        <v>7711826.039090503</v>
      </c>
    </row>
    <row r="297" spans="1:19">
      <c r="A297" s="36">
        <v>39703</v>
      </c>
      <c r="B297" s="37" t="s">
        <v>275</v>
      </c>
      <c r="C297" s="42">
        <v>1.5559999999999999E-4</v>
      </c>
      <c r="D297" s="42">
        <v>1.199E-4</v>
      </c>
      <c r="E297" s="38">
        <v>1234599.0196</v>
      </c>
      <c r="F297" s="38"/>
      <c r="G297" s="39">
        <v>26763.822399999997</v>
      </c>
      <c r="H297" s="39">
        <v>588646.78119999997</v>
      </c>
      <c r="I297" s="39">
        <v>195048.0232</v>
      </c>
      <c r="J297" s="38">
        <v>262738.02212119789</v>
      </c>
      <c r="K297" s="38"/>
      <c r="L297" s="39">
        <v>40390.181199999999</v>
      </c>
      <c r="M297" s="39">
        <v>421563.65679999994</v>
      </c>
      <c r="N297" s="39">
        <v>0</v>
      </c>
      <c r="O297" s="38">
        <v>0</v>
      </c>
      <c r="P297" s="38"/>
      <c r="Q297" s="39">
        <v>332712.01119999995</v>
      </c>
      <c r="R297" s="40">
        <v>161253.41278333956</v>
      </c>
      <c r="S297" s="40">
        <v>493965.42398333951</v>
      </c>
    </row>
    <row r="298" spans="1:19">
      <c r="A298" s="36">
        <v>39705</v>
      </c>
      <c r="B298" s="37" t="s">
        <v>276</v>
      </c>
      <c r="C298" s="42">
        <v>9.0359999999999995E-4</v>
      </c>
      <c r="D298" s="42">
        <v>9.0930000000000004E-4</v>
      </c>
      <c r="E298" s="38">
        <v>7169560.8876</v>
      </c>
      <c r="F298" s="38"/>
      <c r="G298" s="39">
        <v>155422.8144</v>
      </c>
      <c r="H298" s="39">
        <v>3418388.3772</v>
      </c>
      <c r="I298" s="39">
        <v>1132682.4791999999</v>
      </c>
      <c r="J298" s="38">
        <v>148579.01761330091</v>
      </c>
      <c r="K298" s="38"/>
      <c r="L298" s="39">
        <v>234553.77719999998</v>
      </c>
      <c r="M298" s="39">
        <v>2448103.6007999997</v>
      </c>
      <c r="N298" s="39">
        <v>0</v>
      </c>
      <c r="O298" s="38">
        <v>0</v>
      </c>
      <c r="P298" s="38"/>
      <c r="Q298" s="39">
        <v>1932124.5071999999</v>
      </c>
      <c r="R298" s="40">
        <v>111072.85097087547</v>
      </c>
      <c r="S298" s="40">
        <v>2043197.3581708753</v>
      </c>
    </row>
    <row r="299" spans="1:19">
      <c r="A299" s="36">
        <v>39800</v>
      </c>
      <c r="B299" s="37" t="s">
        <v>277</v>
      </c>
      <c r="C299" s="42">
        <v>4.2407E-3</v>
      </c>
      <c r="D299" s="42">
        <v>4.3068999999999998E-3</v>
      </c>
      <c r="E299" s="38">
        <v>33647583.948700003</v>
      </c>
      <c r="F299" s="38"/>
      <c r="G299" s="39">
        <v>729417.3628</v>
      </c>
      <c r="H299" s="39">
        <v>16042894.6339</v>
      </c>
      <c r="I299" s="39">
        <v>5315810.7454000004</v>
      </c>
      <c r="J299" s="38">
        <v>0</v>
      </c>
      <c r="K299" s="38"/>
      <c r="L299" s="39">
        <v>1100788.1839000001</v>
      </c>
      <c r="M299" s="39">
        <v>11489235.214600001</v>
      </c>
      <c r="N299" s="39">
        <v>0</v>
      </c>
      <c r="O299" s="38">
        <v>753191.57249522058</v>
      </c>
      <c r="P299" s="38"/>
      <c r="Q299" s="39">
        <v>9067685.2564000003</v>
      </c>
      <c r="R299" s="40">
        <v>-464619.2100037401</v>
      </c>
      <c r="S299" s="40">
        <v>8603066.0463962611</v>
      </c>
    </row>
    <row r="300" spans="1:19">
      <c r="A300" s="36">
        <v>39805</v>
      </c>
      <c r="B300" s="37" t="s">
        <v>278</v>
      </c>
      <c r="C300" s="42">
        <v>5.0589999999999999E-4</v>
      </c>
      <c r="D300" s="42">
        <v>4.8710000000000002E-4</v>
      </c>
      <c r="E300" s="38">
        <v>4014033.7018999998</v>
      </c>
      <c r="F300" s="38"/>
      <c r="G300" s="39">
        <v>87016.823600000003</v>
      </c>
      <c r="H300" s="39">
        <v>1913858.6543000001</v>
      </c>
      <c r="I300" s="39">
        <v>634156.77980000002</v>
      </c>
      <c r="J300" s="38">
        <v>138940.31361758421</v>
      </c>
      <c r="K300" s="38"/>
      <c r="L300" s="39">
        <v>131320.0043</v>
      </c>
      <c r="M300" s="39">
        <v>1370623.7401999999</v>
      </c>
      <c r="N300" s="39">
        <v>0</v>
      </c>
      <c r="O300" s="38">
        <v>15721.848953033881</v>
      </c>
      <c r="P300" s="38"/>
      <c r="Q300" s="39">
        <v>1081741.6868</v>
      </c>
      <c r="R300" s="40">
        <v>32303.522285932537</v>
      </c>
      <c r="S300" s="40">
        <v>1114045.2090859325</v>
      </c>
    </row>
    <row r="301" spans="1:19">
      <c r="A301" s="36">
        <v>39900</v>
      </c>
      <c r="B301" s="37" t="s">
        <v>279</v>
      </c>
      <c r="C301" s="42">
        <v>2.1381E-3</v>
      </c>
      <c r="D301" s="42">
        <v>2.1467000000000001E-3</v>
      </c>
      <c r="E301" s="38">
        <v>16964628.302099999</v>
      </c>
      <c r="F301" s="38"/>
      <c r="G301" s="39">
        <v>367761.7524</v>
      </c>
      <c r="H301" s="39">
        <v>8088596.9336999999</v>
      </c>
      <c r="I301" s="39">
        <v>2680155.3881999999</v>
      </c>
      <c r="J301" s="38">
        <v>62913.294847722478</v>
      </c>
      <c r="K301" s="38"/>
      <c r="L301" s="39">
        <v>555001.58369999996</v>
      </c>
      <c r="M301" s="39">
        <v>5792707.2917999998</v>
      </c>
      <c r="N301" s="39">
        <v>0</v>
      </c>
      <c r="O301" s="38">
        <v>167206.89581482846</v>
      </c>
      <c r="P301" s="38"/>
      <c r="Q301" s="39">
        <v>4571796.6012000004</v>
      </c>
      <c r="R301" s="40">
        <v>-110418.69148844788</v>
      </c>
      <c r="S301" s="40">
        <v>4461377.9097115528</v>
      </c>
    </row>
    <row r="302" spans="1:19">
      <c r="A302" s="36">
        <v>51000</v>
      </c>
      <c r="B302" s="37" t="s">
        <v>371</v>
      </c>
      <c r="C302" s="42">
        <v>3.04433E-2</v>
      </c>
      <c r="D302" s="42">
        <v>3.3725400000000003E-2</v>
      </c>
      <c r="E302" s="38">
        <v>241550567.69529998</v>
      </c>
      <c r="F302" s="38"/>
      <c r="G302" s="39">
        <v>5236369.3732000003</v>
      </c>
      <c r="H302" s="39">
        <v>115169348.0341</v>
      </c>
      <c r="I302" s="39">
        <v>38161346.302599996</v>
      </c>
      <c r="J302" s="38">
        <v>1019124.2729943651</v>
      </c>
      <c r="K302" s="38"/>
      <c r="L302" s="39">
        <v>7902380.4841</v>
      </c>
      <c r="M302" s="39">
        <v>82479362.937399998</v>
      </c>
      <c r="N302" s="39">
        <v>0</v>
      </c>
      <c r="O302" s="38">
        <v>8708097.3831201047</v>
      </c>
      <c r="P302" s="38"/>
      <c r="Q302" s="39">
        <v>65095447.111599997</v>
      </c>
      <c r="R302" s="40">
        <v>-1903220.9492875959</v>
      </c>
      <c r="S302" s="40">
        <v>63192226.162312403</v>
      </c>
    </row>
    <row r="303" spans="1:19">
      <c r="A303" s="36">
        <v>51000.2</v>
      </c>
      <c r="B303" s="37" t="s">
        <v>372</v>
      </c>
      <c r="C303" s="42">
        <v>1.95E-5</v>
      </c>
      <c r="D303" s="42">
        <v>2.34E-5</v>
      </c>
      <c r="E303" s="38">
        <v>154721.59950000001</v>
      </c>
      <c r="F303" s="38"/>
      <c r="G303" s="39">
        <v>3354.078</v>
      </c>
      <c r="H303" s="39">
        <v>73770.001499999998</v>
      </c>
      <c r="I303" s="39">
        <v>24443.679</v>
      </c>
      <c r="J303" s="38">
        <v>1148.3678839545264</v>
      </c>
      <c r="K303" s="38"/>
      <c r="L303" s="39">
        <v>5061.7515000000003</v>
      </c>
      <c r="M303" s="39">
        <v>52830.921000000002</v>
      </c>
      <c r="N303" s="39">
        <v>0</v>
      </c>
      <c r="O303" s="38">
        <v>36235.74611387105</v>
      </c>
      <c r="P303" s="38"/>
      <c r="Q303" s="39">
        <v>41695.913999999997</v>
      </c>
      <c r="R303" s="40">
        <v>-13152.443562819562</v>
      </c>
      <c r="S303" s="40">
        <v>28543.470437180433</v>
      </c>
    </row>
    <row r="304" spans="1:19">
      <c r="A304" s="36">
        <v>51000.3</v>
      </c>
      <c r="B304" s="37" t="s">
        <v>373</v>
      </c>
      <c r="C304" s="42">
        <v>7.3510000000000003E-4</v>
      </c>
      <c r="D304" s="42">
        <v>7.8580000000000002E-4</v>
      </c>
      <c r="E304" s="38">
        <v>5832607.5791000007</v>
      </c>
      <c r="F304" s="38"/>
      <c r="G304" s="39">
        <v>126440.1404</v>
      </c>
      <c r="H304" s="39">
        <v>2780939.9027</v>
      </c>
      <c r="I304" s="39">
        <v>921464.02220000001</v>
      </c>
      <c r="J304" s="38">
        <v>23698.135808457249</v>
      </c>
      <c r="K304" s="38"/>
      <c r="L304" s="39">
        <v>190815.0527</v>
      </c>
      <c r="M304" s="39">
        <v>1991590.2578</v>
      </c>
      <c r="N304" s="39">
        <v>0</v>
      </c>
      <c r="O304" s="38">
        <v>64486.654889448706</v>
      </c>
      <c r="P304" s="38"/>
      <c r="Q304" s="39">
        <v>1571829.0452000001</v>
      </c>
      <c r="R304" s="40">
        <v>4125.4370598665555</v>
      </c>
      <c r="S304" s="40">
        <v>1575954.4822598665</v>
      </c>
    </row>
    <row r="305" spans="1:19">
      <c r="A305" s="36"/>
      <c r="B305" s="37"/>
      <c r="C305" s="42"/>
      <c r="D305" s="42"/>
      <c r="E305" s="38"/>
      <c r="F305" s="38"/>
      <c r="G305" s="39"/>
      <c r="H305" s="39"/>
      <c r="I305" s="39"/>
      <c r="J305" s="38"/>
      <c r="K305" s="38"/>
      <c r="L305" s="39"/>
      <c r="M305" s="39"/>
      <c r="N305" s="39"/>
      <c r="O305" s="38"/>
      <c r="P305" s="38"/>
      <c r="Q305" s="39"/>
      <c r="R305" s="40"/>
      <c r="S305" s="40"/>
    </row>
    <row r="307" spans="1:19" s="82" customFormat="1">
      <c r="C307" s="79">
        <v>0.99999999999999967</v>
      </c>
      <c r="D307" s="79">
        <v>0.99999999999999978</v>
      </c>
      <c r="E307" s="80">
        <v>7934441000.000001</v>
      </c>
      <c r="F307" s="81"/>
      <c r="G307" s="80">
        <v>172003999.99999997</v>
      </c>
      <c r="H307" s="80">
        <v>3783077000</v>
      </c>
      <c r="I307" s="80">
        <v>1253521999.999999</v>
      </c>
      <c r="J307" s="80">
        <v>115997288.72818072</v>
      </c>
      <c r="K307" s="81"/>
      <c r="L307" s="80">
        <v>259577000.00000018</v>
      </c>
      <c r="M307" s="80">
        <v>2709277999.9999986</v>
      </c>
      <c r="N307" s="80">
        <v>0</v>
      </c>
      <c r="O307" s="80">
        <v>115997085.01810135</v>
      </c>
      <c r="P307" s="81"/>
      <c r="Q307" s="80">
        <v>2138252000.0000002</v>
      </c>
      <c r="R307" s="80">
        <v>142.90443777723885</v>
      </c>
      <c r="S307" s="80">
        <v>2138252142.9044375</v>
      </c>
    </row>
    <row r="310" spans="1:19">
      <c r="B310" s="75" t="s">
        <v>444</v>
      </c>
      <c r="C310" s="75" t="s">
        <v>445</v>
      </c>
    </row>
    <row r="311" spans="1:19">
      <c r="B311" s="159" t="s">
        <v>131</v>
      </c>
      <c r="C311" s="160">
        <v>33501</v>
      </c>
      <c r="J311" s="40"/>
    </row>
    <row r="312" spans="1:19">
      <c r="B312" s="159" t="s">
        <v>191</v>
      </c>
      <c r="C312" s="158">
        <v>36301</v>
      </c>
    </row>
    <row r="313" spans="1:19">
      <c r="B313" s="159" t="s">
        <v>4</v>
      </c>
      <c r="C313" s="158">
        <v>10800</v>
      </c>
    </row>
    <row r="314" spans="1:19">
      <c r="B314" s="159" t="s">
        <v>58</v>
      </c>
      <c r="C314" s="158">
        <v>30105</v>
      </c>
    </row>
    <row r="315" spans="1:19">
      <c r="B315" s="159" t="s">
        <v>54</v>
      </c>
      <c r="C315" s="158">
        <v>30100</v>
      </c>
    </row>
    <row r="316" spans="1:19">
      <c r="B316" s="159" t="s">
        <v>59</v>
      </c>
      <c r="C316" s="158">
        <v>30200</v>
      </c>
    </row>
    <row r="317" spans="1:19">
      <c r="B317" s="159" t="s">
        <v>60</v>
      </c>
      <c r="C317" s="158">
        <v>30300</v>
      </c>
    </row>
    <row r="318" spans="1:19">
      <c r="B318" s="159" t="s">
        <v>289</v>
      </c>
      <c r="C318" s="158">
        <v>34901</v>
      </c>
    </row>
    <row r="319" spans="1:19">
      <c r="B319" s="159" t="s">
        <v>61</v>
      </c>
      <c r="C319" s="158">
        <v>30400</v>
      </c>
    </row>
    <row r="320" spans="1:19">
      <c r="B320" s="159" t="s">
        <v>33</v>
      </c>
      <c r="C320" s="158">
        <v>20100</v>
      </c>
    </row>
    <row r="321" spans="2:3">
      <c r="B321" s="159" t="s">
        <v>210</v>
      </c>
      <c r="C321" s="158">
        <v>36901</v>
      </c>
    </row>
    <row r="322" spans="2:3">
      <c r="B322" s="159" t="s">
        <v>128</v>
      </c>
      <c r="C322" s="158">
        <v>33402</v>
      </c>
    </row>
    <row r="323" spans="2:3">
      <c r="B323" s="159" t="s">
        <v>63</v>
      </c>
      <c r="C323" s="158">
        <v>30500</v>
      </c>
    </row>
    <row r="324" spans="2:3">
      <c r="B324" s="159" t="s">
        <v>225</v>
      </c>
      <c r="C324" s="158">
        <v>37610</v>
      </c>
    </row>
    <row r="325" spans="2:3">
      <c r="B325" s="159" t="s">
        <v>77</v>
      </c>
      <c r="C325" s="158">
        <v>31110</v>
      </c>
    </row>
    <row r="326" spans="2:3">
      <c r="B326" s="159" t="s">
        <v>76</v>
      </c>
      <c r="C326" s="158">
        <v>31105</v>
      </c>
    </row>
    <row r="327" spans="2:3">
      <c r="B327" s="159" t="s">
        <v>64</v>
      </c>
      <c r="C327" s="158">
        <v>30600</v>
      </c>
    </row>
    <row r="328" spans="2:3">
      <c r="B328" s="159" t="s">
        <v>26</v>
      </c>
      <c r="C328" s="158">
        <v>18600</v>
      </c>
    </row>
    <row r="329" spans="2:3">
      <c r="B329" s="159" t="s">
        <v>124</v>
      </c>
      <c r="C329" s="158">
        <v>33206</v>
      </c>
    </row>
    <row r="330" spans="2:3">
      <c r="B330" s="159" t="s">
        <v>67</v>
      </c>
      <c r="C330" s="158">
        <v>30705</v>
      </c>
    </row>
    <row r="331" spans="2:3">
      <c r="B331" s="159" t="s">
        <v>66</v>
      </c>
      <c r="C331" s="158">
        <v>30700</v>
      </c>
    </row>
    <row r="332" spans="2:3">
      <c r="B332" s="159" t="s">
        <v>68</v>
      </c>
      <c r="C332" s="158">
        <v>30800</v>
      </c>
    </row>
    <row r="333" spans="2:3">
      <c r="B333" s="159" t="s">
        <v>232</v>
      </c>
      <c r="C333" s="158">
        <v>37901</v>
      </c>
    </row>
    <row r="334" spans="2:3">
      <c r="B334" s="159" t="s">
        <v>70</v>
      </c>
      <c r="C334" s="158">
        <v>30905</v>
      </c>
    </row>
    <row r="335" spans="2:3">
      <c r="B335" s="159" t="s">
        <v>69</v>
      </c>
      <c r="C335" s="158">
        <v>30900</v>
      </c>
    </row>
    <row r="336" spans="2:3">
      <c r="B336" s="159" t="s">
        <v>149</v>
      </c>
      <c r="C336" s="158">
        <v>34505</v>
      </c>
    </row>
    <row r="337" spans="2:3">
      <c r="B337" s="159" t="s">
        <v>255</v>
      </c>
      <c r="C337" s="158">
        <v>38801</v>
      </c>
    </row>
    <row r="338" spans="2:3">
      <c r="B338" s="159" t="s">
        <v>247</v>
      </c>
      <c r="C338" s="158">
        <v>38601</v>
      </c>
    </row>
    <row r="339" spans="2:3">
      <c r="B339" s="159" t="s">
        <v>72</v>
      </c>
      <c r="C339" s="158">
        <v>31005</v>
      </c>
    </row>
    <row r="340" spans="2:3">
      <c r="B340" s="159" t="s">
        <v>71</v>
      </c>
      <c r="C340" s="158">
        <v>31000</v>
      </c>
    </row>
    <row r="341" spans="2:3">
      <c r="B341" s="159" t="s">
        <v>73</v>
      </c>
      <c r="C341" s="158">
        <v>31100</v>
      </c>
    </row>
    <row r="342" spans="2:3">
      <c r="B342" s="159" t="s">
        <v>78</v>
      </c>
      <c r="C342" s="158">
        <v>31200</v>
      </c>
    </row>
    <row r="343" spans="2:3">
      <c r="B343" s="159" t="s">
        <v>80</v>
      </c>
      <c r="C343" s="158">
        <v>31300</v>
      </c>
    </row>
    <row r="344" spans="2:3">
      <c r="B344" s="159" t="s">
        <v>84</v>
      </c>
      <c r="C344" s="158">
        <v>31405</v>
      </c>
    </row>
    <row r="345" spans="2:3">
      <c r="B345" s="159" t="s">
        <v>83</v>
      </c>
      <c r="C345" s="158">
        <v>31400</v>
      </c>
    </row>
    <row r="346" spans="2:3">
      <c r="B346" s="159" t="s">
        <v>85</v>
      </c>
      <c r="C346" s="158">
        <v>31500</v>
      </c>
    </row>
    <row r="347" spans="2:3">
      <c r="B347" s="159" t="s">
        <v>199</v>
      </c>
      <c r="C347" s="158">
        <v>36505</v>
      </c>
    </row>
    <row r="348" spans="2:3">
      <c r="B348" s="159" t="s">
        <v>197</v>
      </c>
      <c r="C348" s="158">
        <v>36501</v>
      </c>
    </row>
    <row r="349" spans="2:3">
      <c r="B349" s="159" t="s">
        <v>285</v>
      </c>
      <c r="C349" s="158">
        <v>31601</v>
      </c>
    </row>
    <row r="350" spans="2:3">
      <c r="B350" s="159" t="s">
        <v>81</v>
      </c>
      <c r="C350" s="158">
        <v>31301</v>
      </c>
    </row>
    <row r="351" spans="2:3">
      <c r="B351" s="159" t="s">
        <v>87</v>
      </c>
      <c r="C351" s="158">
        <v>31605</v>
      </c>
    </row>
    <row r="352" spans="2:3">
      <c r="B352" s="159" t="s">
        <v>86</v>
      </c>
      <c r="C352" s="158">
        <v>31600</v>
      </c>
    </row>
    <row r="353" spans="2:3">
      <c r="B353" s="159" t="s">
        <v>265</v>
      </c>
      <c r="C353" s="158">
        <v>39209</v>
      </c>
    </row>
    <row r="354" spans="2:3">
      <c r="B354" s="159" t="s">
        <v>88</v>
      </c>
      <c r="C354" s="158">
        <v>31700</v>
      </c>
    </row>
    <row r="355" spans="2:3">
      <c r="B355" s="159" t="s">
        <v>89</v>
      </c>
      <c r="C355" s="158">
        <v>31800</v>
      </c>
    </row>
    <row r="356" spans="2:3">
      <c r="B356" s="159" t="s">
        <v>90</v>
      </c>
      <c r="C356" s="158">
        <v>31805</v>
      </c>
    </row>
    <row r="357" spans="2:3">
      <c r="B357" s="159" t="s">
        <v>164</v>
      </c>
      <c r="C357" s="158">
        <v>35305</v>
      </c>
    </row>
    <row r="358" spans="2:3">
      <c r="B358" s="159" t="s">
        <v>120</v>
      </c>
      <c r="C358" s="158">
        <v>33202</v>
      </c>
    </row>
    <row r="359" spans="2:3">
      <c r="B359" s="159" t="s">
        <v>180</v>
      </c>
      <c r="C359" s="158">
        <v>36005</v>
      </c>
    </row>
    <row r="360" spans="2:3">
      <c r="B360" s="159" t="s">
        <v>208</v>
      </c>
      <c r="C360" s="158">
        <v>36810</v>
      </c>
    </row>
    <row r="361" spans="2:3">
      <c r="B361" s="159" t="s">
        <v>184</v>
      </c>
      <c r="C361" s="158">
        <v>36009</v>
      </c>
    </row>
    <row r="362" spans="2:3">
      <c r="B362" s="159" t="s">
        <v>176</v>
      </c>
      <c r="C362" s="158">
        <v>36000</v>
      </c>
    </row>
    <row r="363" spans="2:3">
      <c r="B363" s="159" t="s">
        <v>93</v>
      </c>
      <c r="C363" s="158">
        <v>31900</v>
      </c>
    </row>
    <row r="364" spans="2:3">
      <c r="B364" s="159" t="s">
        <v>94</v>
      </c>
      <c r="C364" s="158">
        <v>32000</v>
      </c>
    </row>
    <row r="365" spans="2:3">
      <c r="B365" s="159" t="s">
        <v>166</v>
      </c>
      <c r="C365" s="158">
        <v>35401</v>
      </c>
    </row>
    <row r="366" spans="2:3">
      <c r="B366" s="159" t="s">
        <v>97</v>
      </c>
      <c r="C366" s="158">
        <v>32200</v>
      </c>
    </row>
    <row r="367" spans="2:3">
      <c r="B367" s="159" t="s">
        <v>98</v>
      </c>
      <c r="C367" s="158">
        <v>32300</v>
      </c>
    </row>
    <row r="368" spans="2:3">
      <c r="B368" s="159" t="s">
        <v>99</v>
      </c>
      <c r="C368" s="158">
        <v>32305</v>
      </c>
    </row>
    <row r="369" spans="2:3">
      <c r="B369" s="159" t="s">
        <v>240</v>
      </c>
      <c r="C369" s="158">
        <v>38210</v>
      </c>
    </row>
    <row r="370" spans="2:3">
      <c r="B370" s="159" t="s">
        <v>55</v>
      </c>
      <c r="C370" s="158">
        <v>30102</v>
      </c>
    </row>
    <row r="371" spans="2:3">
      <c r="B371" s="159" t="s">
        <v>204</v>
      </c>
      <c r="C371" s="158">
        <v>36705</v>
      </c>
    </row>
    <row r="372" spans="2:3">
      <c r="B372" s="159" t="s">
        <v>213</v>
      </c>
      <c r="C372" s="158">
        <v>37005</v>
      </c>
    </row>
    <row r="373" spans="2:3">
      <c r="B373" s="159" t="s">
        <v>100</v>
      </c>
      <c r="C373" s="158">
        <v>32400</v>
      </c>
    </row>
    <row r="374" spans="2:3">
      <c r="B374" s="159" t="s">
        <v>177</v>
      </c>
      <c r="C374" s="158">
        <v>36001</v>
      </c>
    </row>
    <row r="375" spans="2:3">
      <c r="B375" s="159" t="s">
        <v>31</v>
      </c>
      <c r="C375" s="158">
        <v>19005</v>
      </c>
    </row>
    <row r="376" spans="2:3">
      <c r="B376" s="159" t="s">
        <v>179</v>
      </c>
      <c r="C376" s="158">
        <v>36003</v>
      </c>
    </row>
    <row r="377" spans="2:3">
      <c r="B377" s="159" t="s">
        <v>116</v>
      </c>
      <c r="C377" s="158">
        <v>33027</v>
      </c>
    </row>
    <row r="378" spans="2:3">
      <c r="B378" s="159" t="s">
        <v>290</v>
      </c>
      <c r="C378" s="158">
        <v>36004</v>
      </c>
    </row>
    <row r="379" spans="2:3">
      <c r="B379" s="159" t="s">
        <v>105</v>
      </c>
      <c r="C379" s="158">
        <v>32505</v>
      </c>
    </row>
    <row r="380" spans="2:3">
      <c r="B380" s="159" t="s">
        <v>106</v>
      </c>
      <c r="C380" s="158">
        <v>32600</v>
      </c>
    </row>
    <row r="381" spans="2:3">
      <c r="B381" s="159" t="s">
        <v>108</v>
      </c>
      <c r="C381" s="158">
        <v>32700</v>
      </c>
    </row>
    <row r="382" spans="2:3">
      <c r="B382" s="159" t="s">
        <v>109</v>
      </c>
      <c r="C382" s="158">
        <v>32800</v>
      </c>
    </row>
    <row r="383" spans="2:3">
      <c r="B383" s="159" t="s">
        <v>111</v>
      </c>
      <c r="C383" s="158">
        <v>32905</v>
      </c>
    </row>
    <row r="384" spans="2:3">
      <c r="B384" s="159" t="s">
        <v>110</v>
      </c>
      <c r="C384" s="158">
        <v>32900</v>
      </c>
    </row>
    <row r="385" spans="2:3">
      <c r="B385" s="159" t="s">
        <v>114</v>
      </c>
      <c r="C385" s="158">
        <v>33000</v>
      </c>
    </row>
    <row r="386" spans="2:3">
      <c r="B386" s="159" t="s">
        <v>6</v>
      </c>
      <c r="C386" s="158">
        <v>10900</v>
      </c>
    </row>
    <row r="387" spans="2:3">
      <c r="B387" s="159" t="s">
        <v>25</v>
      </c>
      <c r="C387" s="158">
        <v>18400</v>
      </c>
    </row>
    <row r="388" spans="2:3">
      <c r="B388" s="159" t="s">
        <v>19</v>
      </c>
      <c r="C388" s="158">
        <v>12510</v>
      </c>
    </row>
    <row r="389" spans="2:3">
      <c r="B389" s="159" t="s">
        <v>3</v>
      </c>
      <c r="C389" s="158">
        <v>10700</v>
      </c>
    </row>
    <row r="390" spans="2:3">
      <c r="B390" s="159" t="s">
        <v>1</v>
      </c>
      <c r="C390" s="158">
        <v>10400</v>
      </c>
    </row>
    <row r="391" spans="2:3">
      <c r="B391" s="159" t="s">
        <v>49</v>
      </c>
      <c r="C391" s="158">
        <v>22000</v>
      </c>
    </row>
    <row r="392" spans="2:3">
      <c r="B392" s="159" t="s">
        <v>32</v>
      </c>
      <c r="C392" s="158">
        <v>19100</v>
      </c>
    </row>
    <row r="393" spans="2:3">
      <c r="B393" s="159" t="s">
        <v>287</v>
      </c>
      <c r="C393" s="158">
        <v>33403</v>
      </c>
    </row>
    <row r="394" spans="2:3">
      <c r="B394" s="159" t="s">
        <v>117</v>
      </c>
      <c r="C394" s="158">
        <v>33100</v>
      </c>
    </row>
    <row r="395" spans="2:3">
      <c r="B395" s="159" t="s">
        <v>119</v>
      </c>
      <c r="C395" s="158">
        <v>33200</v>
      </c>
    </row>
    <row r="396" spans="2:3">
      <c r="B396" s="159" t="s">
        <v>123</v>
      </c>
      <c r="C396" s="158">
        <v>33205</v>
      </c>
    </row>
    <row r="397" spans="2:3">
      <c r="B397" s="159" t="s">
        <v>35</v>
      </c>
      <c r="C397" s="158">
        <v>20300</v>
      </c>
    </row>
    <row r="398" spans="2:3">
      <c r="B398" s="159" t="s">
        <v>291</v>
      </c>
      <c r="C398" s="158">
        <v>39208</v>
      </c>
    </row>
    <row r="399" spans="2:3">
      <c r="B399" s="159" t="s">
        <v>96</v>
      </c>
      <c r="C399" s="158">
        <v>32100</v>
      </c>
    </row>
    <row r="400" spans="2:3">
      <c r="B400" s="159" t="s">
        <v>125</v>
      </c>
      <c r="C400" s="158">
        <v>33300</v>
      </c>
    </row>
    <row r="401" spans="2:3">
      <c r="B401" s="159" t="s">
        <v>126</v>
      </c>
      <c r="C401" s="158">
        <v>33305</v>
      </c>
    </row>
    <row r="402" spans="2:3">
      <c r="B402" s="159" t="s">
        <v>212</v>
      </c>
      <c r="C402" s="158">
        <v>37000</v>
      </c>
    </row>
    <row r="403" spans="2:3">
      <c r="B403" s="159" t="s">
        <v>36</v>
      </c>
      <c r="C403" s="158">
        <v>20400</v>
      </c>
    </row>
    <row r="404" spans="2:3">
      <c r="B404" s="159" t="s">
        <v>251</v>
      </c>
      <c r="C404" s="158">
        <v>38620</v>
      </c>
    </row>
    <row r="405" spans="2:3">
      <c r="B405" s="159" t="s">
        <v>262</v>
      </c>
      <c r="C405" s="158">
        <v>39201</v>
      </c>
    </row>
    <row r="406" spans="2:3">
      <c r="B406" s="159" t="s">
        <v>11</v>
      </c>
      <c r="C406" s="158">
        <v>11300</v>
      </c>
    </row>
    <row r="407" spans="2:3">
      <c r="B407" s="159" t="s">
        <v>75</v>
      </c>
      <c r="C407" s="158">
        <v>31102</v>
      </c>
    </row>
    <row r="408" spans="2:3">
      <c r="B408" s="159" t="s">
        <v>74</v>
      </c>
      <c r="C408" s="158">
        <v>31101</v>
      </c>
    </row>
    <row r="409" spans="2:3">
      <c r="B409" s="159" t="s">
        <v>37</v>
      </c>
      <c r="C409" s="158">
        <v>20600</v>
      </c>
    </row>
    <row r="410" spans="2:3">
      <c r="B410" s="159" t="s">
        <v>107</v>
      </c>
      <c r="C410" s="158">
        <v>32605</v>
      </c>
    </row>
    <row r="411" spans="2:3">
      <c r="B411" s="159" t="s">
        <v>383</v>
      </c>
      <c r="C411" s="78">
        <v>36310</v>
      </c>
    </row>
    <row r="412" spans="2:3">
      <c r="B412" s="159" t="s">
        <v>129</v>
      </c>
      <c r="C412" s="158">
        <v>33405</v>
      </c>
    </row>
    <row r="413" spans="2:3">
      <c r="B413" s="159" t="s">
        <v>130</v>
      </c>
      <c r="C413" s="160">
        <v>33500</v>
      </c>
    </row>
    <row r="414" spans="2:3">
      <c r="B414" s="159" t="s">
        <v>133</v>
      </c>
      <c r="C414" s="158">
        <v>33605</v>
      </c>
    </row>
    <row r="415" spans="2:3">
      <c r="B415" s="159" t="s">
        <v>201</v>
      </c>
      <c r="C415" s="158">
        <v>36601</v>
      </c>
    </row>
    <row r="416" spans="2:3">
      <c r="B416" s="159" t="s">
        <v>132</v>
      </c>
      <c r="C416" s="160">
        <v>33600</v>
      </c>
    </row>
    <row r="417" spans="2:3">
      <c r="B417" s="159" t="s">
        <v>134</v>
      </c>
      <c r="C417" s="158">
        <v>33700</v>
      </c>
    </row>
    <row r="418" spans="2:3">
      <c r="B418" s="159" t="s">
        <v>17</v>
      </c>
      <c r="C418" s="158">
        <v>12160</v>
      </c>
    </row>
    <row r="419" spans="2:3">
      <c r="B419" s="159" t="s">
        <v>15</v>
      </c>
      <c r="C419" s="158">
        <v>12100</v>
      </c>
    </row>
    <row r="420" spans="2:3">
      <c r="B420" s="159" t="s">
        <v>135</v>
      </c>
      <c r="C420" s="158">
        <v>33800</v>
      </c>
    </row>
    <row r="421" spans="2:3">
      <c r="B421" s="159" t="s">
        <v>65</v>
      </c>
      <c r="C421" s="158">
        <v>30601</v>
      </c>
    </row>
    <row r="422" spans="2:3">
      <c r="B422" s="159" t="s">
        <v>136</v>
      </c>
      <c r="C422" s="158">
        <v>33900</v>
      </c>
    </row>
    <row r="423" spans="2:3">
      <c r="B423" s="159" t="s">
        <v>243</v>
      </c>
      <c r="C423" s="158">
        <v>38402</v>
      </c>
    </row>
    <row r="424" spans="2:3">
      <c r="B424" s="159" t="s">
        <v>137</v>
      </c>
      <c r="C424" s="158">
        <v>34000</v>
      </c>
    </row>
    <row r="425" spans="2:3">
      <c r="B425" s="159" t="s">
        <v>138</v>
      </c>
      <c r="C425" s="158">
        <v>34100</v>
      </c>
    </row>
    <row r="426" spans="2:3">
      <c r="B426" s="159" t="s">
        <v>139</v>
      </c>
      <c r="C426" s="158">
        <v>34105</v>
      </c>
    </row>
    <row r="427" spans="2:3">
      <c r="B427" s="159" t="s">
        <v>141</v>
      </c>
      <c r="C427" s="158">
        <v>34205</v>
      </c>
    </row>
    <row r="428" spans="2:3">
      <c r="B428" s="159" t="s">
        <v>140</v>
      </c>
      <c r="C428" s="158">
        <v>34200</v>
      </c>
    </row>
    <row r="429" spans="2:3">
      <c r="B429" s="159" t="s">
        <v>267</v>
      </c>
      <c r="C429" s="158">
        <v>39301</v>
      </c>
    </row>
    <row r="430" spans="2:3">
      <c r="B430" s="159" t="s">
        <v>144</v>
      </c>
      <c r="C430" s="158">
        <v>34300</v>
      </c>
    </row>
    <row r="431" spans="2:3">
      <c r="B431" s="159" t="s">
        <v>145</v>
      </c>
      <c r="C431" s="158">
        <v>34400</v>
      </c>
    </row>
    <row r="432" spans="2:3">
      <c r="B432" s="159" t="s">
        <v>146</v>
      </c>
      <c r="C432" s="158">
        <v>34405</v>
      </c>
    </row>
    <row r="433" spans="2:3">
      <c r="B433" s="159" t="s">
        <v>18</v>
      </c>
      <c r="C433" s="158">
        <v>12220</v>
      </c>
    </row>
    <row r="434" spans="2:3">
      <c r="B434" s="159" t="s">
        <v>121</v>
      </c>
      <c r="C434" s="158">
        <v>33203</v>
      </c>
    </row>
    <row r="435" spans="2:3">
      <c r="B435" s="159" t="s">
        <v>269</v>
      </c>
      <c r="C435" s="158">
        <v>39401</v>
      </c>
    </row>
    <row r="436" spans="2:3">
      <c r="B436" s="159" t="s">
        <v>147</v>
      </c>
      <c r="C436" s="158">
        <v>34500</v>
      </c>
    </row>
    <row r="437" spans="2:3">
      <c r="B437" s="159" t="s">
        <v>150</v>
      </c>
      <c r="C437" s="158">
        <v>34600</v>
      </c>
    </row>
    <row r="438" spans="2:3">
      <c r="B438" s="159" t="s">
        <v>91</v>
      </c>
      <c r="C438" s="158">
        <v>31810</v>
      </c>
    </row>
    <row r="439" spans="2:3">
      <c r="B439" s="159" t="s">
        <v>372</v>
      </c>
      <c r="C439" s="158">
        <v>51000.2</v>
      </c>
    </row>
    <row r="440" spans="2:3">
      <c r="B440" s="159" t="s">
        <v>373</v>
      </c>
      <c r="C440" s="158">
        <v>51000.3</v>
      </c>
    </row>
    <row r="441" spans="2:3">
      <c r="B441" s="159" t="s">
        <v>371</v>
      </c>
      <c r="C441" s="158">
        <v>51000</v>
      </c>
    </row>
    <row r="442" spans="2:3">
      <c r="B442" s="159" t="s">
        <v>152</v>
      </c>
      <c r="C442" s="158">
        <v>34700</v>
      </c>
    </row>
    <row r="443" spans="2:3">
      <c r="B443" s="159" t="s">
        <v>153</v>
      </c>
      <c r="C443" s="158">
        <v>34800</v>
      </c>
    </row>
    <row r="444" spans="2:3">
      <c r="B444" s="159" t="s">
        <v>8</v>
      </c>
      <c r="C444" s="158">
        <v>10930</v>
      </c>
    </row>
    <row r="445" spans="2:3">
      <c r="B445" s="159" t="s">
        <v>20</v>
      </c>
      <c r="C445" s="158">
        <v>12600</v>
      </c>
    </row>
    <row r="446" spans="2:3">
      <c r="B446" s="159" t="s">
        <v>345</v>
      </c>
      <c r="C446" s="158">
        <v>33207</v>
      </c>
    </row>
    <row r="447" spans="2:3">
      <c r="B447" s="159" t="s">
        <v>286</v>
      </c>
      <c r="C447" s="158">
        <v>32901</v>
      </c>
    </row>
    <row r="448" spans="2:3">
      <c r="B448" s="159" t="s">
        <v>288</v>
      </c>
      <c r="C448" s="158">
        <v>34900</v>
      </c>
    </row>
    <row r="449" spans="2:3">
      <c r="B449" s="159" t="s">
        <v>237</v>
      </c>
      <c r="C449" s="158">
        <v>38105</v>
      </c>
    </row>
    <row r="450" spans="2:3">
      <c r="B450" s="159" t="s">
        <v>157</v>
      </c>
      <c r="C450" s="158">
        <v>35000</v>
      </c>
    </row>
    <row r="451" spans="2:3">
      <c r="B451" s="159" t="s">
        <v>118</v>
      </c>
      <c r="C451" s="158">
        <v>33105</v>
      </c>
    </row>
    <row r="452" spans="2:3">
      <c r="B452" s="159" t="s">
        <v>159</v>
      </c>
      <c r="C452" s="158">
        <v>35100</v>
      </c>
    </row>
    <row r="453" spans="2:3">
      <c r="B453" s="159" t="s">
        <v>160</v>
      </c>
      <c r="C453" s="158">
        <v>35105</v>
      </c>
    </row>
    <row r="454" spans="2:3">
      <c r="B454" s="159" t="s">
        <v>162</v>
      </c>
      <c r="C454" s="158">
        <v>35200</v>
      </c>
    </row>
    <row r="455" spans="2:3">
      <c r="B455" s="159" t="s">
        <v>82</v>
      </c>
      <c r="C455" s="158">
        <v>31320</v>
      </c>
    </row>
    <row r="456" spans="2:3">
      <c r="B456" s="159" t="s">
        <v>178</v>
      </c>
      <c r="C456" s="158">
        <v>36002</v>
      </c>
    </row>
    <row r="457" spans="2:3">
      <c r="B457" s="159" t="s">
        <v>167</v>
      </c>
      <c r="C457" s="158">
        <v>35402</v>
      </c>
    </row>
    <row r="458" spans="2:3">
      <c r="B458" s="159" t="s">
        <v>186</v>
      </c>
      <c r="C458" s="158">
        <v>36102</v>
      </c>
    </row>
    <row r="459" spans="2:3">
      <c r="B459" s="159" t="s">
        <v>346</v>
      </c>
      <c r="C459" s="158">
        <v>33208</v>
      </c>
    </row>
    <row r="460" spans="2:3">
      <c r="B460" s="159" t="s">
        <v>21</v>
      </c>
      <c r="C460" s="158">
        <v>12700</v>
      </c>
    </row>
    <row r="461" spans="2:3">
      <c r="B461" s="159" t="s">
        <v>181</v>
      </c>
      <c r="C461" s="158">
        <v>36006</v>
      </c>
    </row>
    <row r="462" spans="2:3">
      <c r="B462" s="159" t="s">
        <v>168</v>
      </c>
      <c r="C462" s="158">
        <v>35405</v>
      </c>
    </row>
    <row r="463" spans="2:3">
      <c r="B463" s="159" t="s">
        <v>165</v>
      </c>
      <c r="C463" s="158">
        <v>35400</v>
      </c>
    </row>
    <row r="464" spans="2:3">
      <c r="B464" s="159" t="s">
        <v>112</v>
      </c>
      <c r="C464" s="158">
        <v>32910</v>
      </c>
    </row>
    <row r="465" spans="2:3">
      <c r="B465" s="159" t="s">
        <v>169</v>
      </c>
      <c r="C465" s="158">
        <v>35500</v>
      </c>
    </row>
    <row r="466" spans="2:3">
      <c r="B466" s="159" t="s">
        <v>16</v>
      </c>
      <c r="C466" s="158">
        <v>12150</v>
      </c>
    </row>
    <row r="467" spans="2:3">
      <c r="B467" s="159" t="s">
        <v>170</v>
      </c>
      <c r="C467" s="158">
        <v>35600</v>
      </c>
    </row>
    <row r="468" spans="2:3">
      <c r="B468" s="159" t="s">
        <v>171</v>
      </c>
      <c r="C468" s="158">
        <v>35700</v>
      </c>
    </row>
    <row r="469" spans="2:3">
      <c r="B469" s="159" t="s">
        <v>173</v>
      </c>
      <c r="C469" s="158">
        <v>35805</v>
      </c>
    </row>
    <row r="470" spans="2:3">
      <c r="B470" s="159" t="s">
        <v>172</v>
      </c>
      <c r="C470" s="158">
        <v>35800</v>
      </c>
    </row>
    <row r="471" spans="2:3">
      <c r="B471" s="159" t="s">
        <v>187</v>
      </c>
      <c r="C471" s="158">
        <v>36105</v>
      </c>
    </row>
    <row r="472" spans="2:3">
      <c r="B472" s="159" t="s">
        <v>174</v>
      </c>
      <c r="C472" s="158">
        <v>35900</v>
      </c>
    </row>
    <row r="473" spans="2:3">
      <c r="B473" s="159" t="s">
        <v>175</v>
      </c>
      <c r="C473" s="158">
        <v>35905</v>
      </c>
    </row>
    <row r="474" spans="2:3">
      <c r="B474" s="159" t="s">
        <v>248</v>
      </c>
      <c r="C474" s="158">
        <v>38602</v>
      </c>
    </row>
    <row r="475" spans="2:3">
      <c r="B475" s="159" t="s">
        <v>155</v>
      </c>
      <c r="C475" s="158">
        <v>34905</v>
      </c>
    </row>
    <row r="476" spans="2:3">
      <c r="B476" s="159" t="s">
        <v>185</v>
      </c>
      <c r="C476" s="158">
        <v>36100</v>
      </c>
    </row>
    <row r="477" spans="2:3">
      <c r="B477" s="159" t="s">
        <v>189</v>
      </c>
      <c r="C477" s="158">
        <v>36205</v>
      </c>
    </row>
    <row r="478" spans="2:3">
      <c r="B478" s="159" t="s">
        <v>188</v>
      </c>
      <c r="C478" s="158">
        <v>36200</v>
      </c>
    </row>
    <row r="479" spans="2:3">
      <c r="B479" s="159" t="s">
        <v>190</v>
      </c>
      <c r="C479" s="158">
        <v>36300</v>
      </c>
    </row>
    <row r="480" spans="2:3">
      <c r="B480" s="159" t="s">
        <v>156</v>
      </c>
      <c r="C480" s="158">
        <v>34910</v>
      </c>
    </row>
    <row r="481" spans="2:3">
      <c r="B481" s="159" t="s">
        <v>250</v>
      </c>
      <c r="C481" s="158">
        <v>38610</v>
      </c>
    </row>
    <row r="482" spans="2:3">
      <c r="B482" s="159" t="s">
        <v>148</v>
      </c>
      <c r="C482" s="158">
        <v>34501</v>
      </c>
    </row>
    <row r="483" spans="2:3">
      <c r="B483" s="159" t="s">
        <v>253</v>
      </c>
      <c r="C483" s="158">
        <v>38701</v>
      </c>
    </row>
    <row r="484" spans="2:3">
      <c r="B484" s="159" t="s">
        <v>29</v>
      </c>
      <c r="C484" s="158">
        <v>18740</v>
      </c>
    </row>
    <row r="485" spans="2:3">
      <c r="B485" s="159" t="s">
        <v>39</v>
      </c>
      <c r="C485" s="158">
        <v>20800</v>
      </c>
    </row>
    <row r="486" spans="2:3">
      <c r="B486" s="159" t="s">
        <v>28</v>
      </c>
      <c r="C486" s="158">
        <v>18690</v>
      </c>
    </row>
    <row r="487" spans="2:3">
      <c r="B487" s="159" t="s">
        <v>10</v>
      </c>
      <c r="C487" s="158">
        <v>10950</v>
      </c>
    </row>
    <row r="488" spans="2:3">
      <c r="B488" s="159" t="s">
        <v>34</v>
      </c>
      <c r="C488" s="158">
        <v>20200</v>
      </c>
    </row>
    <row r="489" spans="2:3">
      <c r="B489" s="159" t="s">
        <v>30</v>
      </c>
      <c r="C489" s="158">
        <v>18780</v>
      </c>
    </row>
    <row r="490" spans="2:3">
      <c r="B490" s="159" t="s">
        <v>42</v>
      </c>
      <c r="C490" s="158">
        <v>21300</v>
      </c>
    </row>
    <row r="491" spans="2:3">
      <c r="B491" s="159" t="s">
        <v>370</v>
      </c>
      <c r="C491" s="158">
        <v>37001</v>
      </c>
    </row>
    <row r="492" spans="2:3">
      <c r="B492" s="159" t="s">
        <v>115</v>
      </c>
      <c r="C492" s="158">
        <v>33001</v>
      </c>
    </row>
    <row r="493" spans="2:3">
      <c r="B493" s="159" t="s">
        <v>195</v>
      </c>
      <c r="C493" s="158">
        <v>36405</v>
      </c>
    </row>
    <row r="494" spans="2:3">
      <c r="B494" s="159" t="s">
        <v>194</v>
      </c>
      <c r="C494" s="158">
        <v>36400</v>
      </c>
    </row>
    <row r="495" spans="2:3">
      <c r="B495" s="159" t="s">
        <v>38</v>
      </c>
      <c r="C495" s="158">
        <v>20700</v>
      </c>
    </row>
    <row r="496" spans="2:3">
      <c r="B496" s="159" t="s">
        <v>283</v>
      </c>
      <c r="C496" s="158">
        <v>14200</v>
      </c>
    </row>
    <row r="497" spans="2:3">
      <c r="B497" s="159" t="s">
        <v>12</v>
      </c>
      <c r="C497" s="158">
        <v>11310</v>
      </c>
    </row>
    <row r="498" spans="2:3">
      <c r="B498" s="159" t="s">
        <v>161</v>
      </c>
      <c r="C498" s="158">
        <v>35106</v>
      </c>
    </row>
    <row r="499" spans="2:3">
      <c r="B499" s="159" t="s">
        <v>104</v>
      </c>
      <c r="C499" s="158">
        <v>32500</v>
      </c>
    </row>
    <row r="500" spans="2:3">
      <c r="B500" s="159" t="s">
        <v>196</v>
      </c>
      <c r="C500" s="158">
        <v>36500</v>
      </c>
    </row>
    <row r="501" spans="2:3">
      <c r="B501" s="159" t="s">
        <v>92</v>
      </c>
      <c r="C501" s="158">
        <v>31820</v>
      </c>
    </row>
    <row r="502" spans="2:3">
      <c r="B502" s="159" t="s">
        <v>27</v>
      </c>
      <c r="C502" s="158">
        <v>18640</v>
      </c>
    </row>
    <row r="503" spans="2:3">
      <c r="B503" s="159" t="s">
        <v>0</v>
      </c>
      <c r="C503" s="158">
        <v>10200</v>
      </c>
    </row>
    <row r="504" spans="2:3">
      <c r="B504" s="159" t="s">
        <v>200</v>
      </c>
      <c r="C504" s="158">
        <v>36600</v>
      </c>
    </row>
    <row r="505" spans="2:3">
      <c r="B505" s="159" t="s">
        <v>5</v>
      </c>
      <c r="C505" s="158">
        <v>10850</v>
      </c>
    </row>
    <row r="506" spans="2:3">
      <c r="B506" s="159" t="s">
        <v>7</v>
      </c>
      <c r="C506" s="158">
        <v>10910</v>
      </c>
    </row>
    <row r="507" spans="2:3">
      <c r="B507" s="159" t="s">
        <v>9</v>
      </c>
      <c r="C507" s="158">
        <v>10940</v>
      </c>
    </row>
    <row r="508" spans="2:3">
      <c r="B508" s="159" t="s">
        <v>202</v>
      </c>
      <c r="C508" s="158">
        <v>36700</v>
      </c>
    </row>
    <row r="509" spans="2:3">
      <c r="B509" s="159" t="s">
        <v>207</v>
      </c>
      <c r="C509" s="158">
        <v>36802</v>
      </c>
    </row>
    <row r="510" spans="2:3">
      <c r="B510" s="159" t="s">
        <v>205</v>
      </c>
      <c r="C510" s="158">
        <v>36800</v>
      </c>
    </row>
    <row r="511" spans="2:3">
      <c r="B511" s="159" t="s">
        <v>206</v>
      </c>
      <c r="C511" s="158">
        <v>36801</v>
      </c>
    </row>
    <row r="512" spans="2:3">
      <c r="B512" s="159" t="s">
        <v>211</v>
      </c>
      <c r="C512" s="158">
        <v>36905</v>
      </c>
    </row>
    <row r="513" spans="2:3">
      <c r="B513" s="159" t="s">
        <v>209</v>
      </c>
      <c r="C513" s="158">
        <v>36900</v>
      </c>
    </row>
    <row r="514" spans="2:3">
      <c r="B514" s="159" t="s">
        <v>214</v>
      </c>
      <c r="C514" s="158">
        <v>37100</v>
      </c>
    </row>
    <row r="515" spans="2:3">
      <c r="B515" s="159" t="s">
        <v>215</v>
      </c>
      <c r="C515" s="158">
        <v>37200</v>
      </c>
    </row>
    <row r="516" spans="2:3">
      <c r="B516" s="159" t="s">
        <v>216</v>
      </c>
      <c r="C516" s="158">
        <v>37300</v>
      </c>
    </row>
    <row r="517" spans="2:3">
      <c r="B517" s="159" t="s">
        <v>218</v>
      </c>
      <c r="C517" s="158">
        <v>37305</v>
      </c>
    </row>
    <row r="518" spans="2:3">
      <c r="B518" s="159" t="s">
        <v>183</v>
      </c>
      <c r="C518" s="158">
        <v>36008</v>
      </c>
    </row>
    <row r="519" spans="2:3">
      <c r="B519" s="159" t="s">
        <v>275</v>
      </c>
      <c r="C519" s="158">
        <v>39703</v>
      </c>
    </row>
    <row r="520" spans="2:3">
      <c r="B520" s="159" t="s">
        <v>347</v>
      </c>
      <c r="C520" s="158">
        <v>33209</v>
      </c>
    </row>
    <row r="521" spans="2:3">
      <c r="B521" s="159" t="s">
        <v>220</v>
      </c>
      <c r="C521" s="158">
        <v>37405</v>
      </c>
    </row>
    <row r="522" spans="2:3">
      <c r="B522" s="159" t="s">
        <v>219</v>
      </c>
      <c r="C522" s="158">
        <v>37400</v>
      </c>
    </row>
    <row r="523" spans="2:3">
      <c r="B523" s="159" t="s">
        <v>221</v>
      </c>
      <c r="C523" s="158">
        <v>37500</v>
      </c>
    </row>
    <row r="524" spans="2:3">
      <c r="B524" s="159" t="s">
        <v>224</v>
      </c>
      <c r="C524" s="158">
        <v>37605</v>
      </c>
    </row>
    <row r="525" spans="2:3">
      <c r="B525" s="159" t="s">
        <v>222</v>
      </c>
      <c r="C525" s="158">
        <v>37600</v>
      </c>
    </row>
    <row r="526" spans="2:3">
      <c r="B526" s="159" t="s">
        <v>22</v>
      </c>
      <c r="C526" s="158">
        <v>13500</v>
      </c>
    </row>
    <row r="527" spans="2:3">
      <c r="B527" s="159" t="s">
        <v>226</v>
      </c>
      <c r="C527" s="158">
        <v>37700</v>
      </c>
    </row>
    <row r="528" spans="2:3">
      <c r="B528" s="159" t="s">
        <v>227</v>
      </c>
      <c r="C528" s="158">
        <v>37705</v>
      </c>
    </row>
    <row r="529" spans="2:3">
      <c r="B529" s="159" t="s">
        <v>56</v>
      </c>
      <c r="C529" s="158">
        <v>30103</v>
      </c>
    </row>
    <row r="530" spans="2:3">
      <c r="B530" s="159" t="s">
        <v>142</v>
      </c>
      <c r="C530" s="158">
        <v>34220</v>
      </c>
    </row>
    <row r="531" spans="2:3">
      <c r="B531" s="159" t="s">
        <v>151</v>
      </c>
      <c r="C531" s="158">
        <v>34605</v>
      </c>
    </row>
    <row r="532" spans="2:3">
      <c r="B532" s="159" t="s">
        <v>230</v>
      </c>
      <c r="C532" s="158">
        <v>37805</v>
      </c>
    </row>
    <row r="533" spans="2:3">
      <c r="B533" s="159" t="s">
        <v>228</v>
      </c>
      <c r="C533" s="158">
        <v>37800</v>
      </c>
    </row>
    <row r="534" spans="2:3">
      <c r="B534" s="159" t="s">
        <v>233</v>
      </c>
      <c r="C534" s="158">
        <v>37905</v>
      </c>
    </row>
    <row r="535" spans="2:3">
      <c r="B535" s="159" t="s">
        <v>231</v>
      </c>
      <c r="C535" s="158">
        <v>37900</v>
      </c>
    </row>
    <row r="536" spans="2:3">
      <c r="B536" s="159" t="s">
        <v>235</v>
      </c>
      <c r="C536" s="158">
        <v>38005</v>
      </c>
    </row>
    <row r="537" spans="2:3">
      <c r="B537" s="159" t="s">
        <v>234</v>
      </c>
      <c r="C537" s="158">
        <v>38000</v>
      </c>
    </row>
    <row r="538" spans="2:3">
      <c r="B538" s="159" t="s">
        <v>217</v>
      </c>
      <c r="C538" s="158">
        <v>37301</v>
      </c>
    </row>
    <row r="539" spans="2:3">
      <c r="B539" s="159" t="s">
        <v>236</v>
      </c>
      <c r="C539" s="158">
        <v>38100</v>
      </c>
    </row>
    <row r="540" spans="2:3">
      <c r="B540" s="159" t="s">
        <v>239</v>
      </c>
      <c r="C540" s="158">
        <v>38205</v>
      </c>
    </row>
    <row r="541" spans="2:3">
      <c r="B541" s="159" t="s">
        <v>238</v>
      </c>
      <c r="C541" s="158">
        <v>38200</v>
      </c>
    </row>
    <row r="542" spans="2:3">
      <c r="B542" s="159" t="s">
        <v>193</v>
      </c>
      <c r="C542" s="158">
        <v>36305</v>
      </c>
    </row>
    <row r="543" spans="2:3">
      <c r="B543" s="159" t="s">
        <v>163</v>
      </c>
      <c r="C543" s="158">
        <v>35300</v>
      </c>
    </row>
    <row r="544" spans="2:3">
      <c r="B544" s="159" t="s">
        <v>241</v>
      </c>
      <c r="C544" s="158">
        <v>38300</v>
      </c>
    </row>
    <row r="545" spans="2:3">
      <c r="B545" s="159" t="s">
        <v>23</v>
      </c>
      <c r="C545" s="158">
        <v>13700</v>
      </c>
    </row>
    <row r="546" spans="2:3">
      <c r="B546" s="159" t="s">
        <v>103</v>
      </c>
      <c r="C546" s="158">
        <v>32420</v>
      </c>
    </row>
    <row r="547" spans="2:3">
      <c r="B547" s="159" t="s">
        <v>182</v>
      </c>
      <c r="C547" s="158">
        <v>36007</v>
      </c>
    </row>
    <row r="548" spans="2:3">
      <c r="B548" s="159" t="s">
        <v>62</v>
      </c>
      <c r="C548" s="158">
        <v>30405</v>
      </c>
    </row>
    <row r="549" spans="2:3">
      <c r="B549" s="159" t="s">
        <v>229</v>
      </c>
      <c r="C549" s="158">
        <v>37801</v>
      </c>
    </row>
    <row r="550" spans="2:3">
      <c r="B550" s="159" t="s">
        <v>101</v>
      </c>
      <c r="C550" s="158">
        <v>32405</v>
      </c>
    </row>
    <row r="551" spans="2:3">
      <c r="B551" s="159" t="s">
        <v>263</v>
      </c>
      <c r="C551" s="158">
        <v>39204</v>
      </c>
    </row>
    <row r="552" spans="2:3">
      <c r="B552" s="159" t="s">
        <v>158</v>
      </c>
      <c r="C552" s="158">
        <v>35005</v>
      </c>
    </row>
    <row r="553" spans="2:3">
      <c r="B553" s="159" t="s">
        <v>244</v>
      </c>
      <c r="C553" s="158">
        <v>38405</v>
      </c>
    </row>
    <row r="554" spans="2:3">
      <c r="B554" s="159" t="s">
        <v>242</v>
      </c>
      <c r="C554" s="158">
        <v>38400</v>
      </c>
    </row>
    <row r="555" spans="2:3">
      <c r="B555" s="159" t="s">
        <v>192</v>
      </c>
      <c r="C555" s="158">
        <v>36302</v>
      </c>
    </row>
    <row r="556" spans="2:3">
      <c r="B556" s="159" t="s">
        <v>2</v>
      </c>
      <c r="C556" s="158">
        <v>10500</v>
      </c>
    </row>
    <row r="557" spans="2:3">
      <c r="B557" s="159" t="s">
        <v>14</v>
      </c>
      <c r="C557" s="158">
        <v>11900</v>
      </c>
    </row>
    <row r="558" spans="2:3">
      <c r="B558" s="159" t="s">
        <v>284</v>
      </c>
      <c r="C558" s="158">
        <v>18670</v>
      </c>
    </row>
    <row r="559" spans="2:3">
      <c r="B559" s="159" t="s">
        <v>382</v>
      </c>
      <c r="C559" s="78">
        <v>12200</v>
      </c>
    </row>
    <row r="560" spans="2:3">
      <c r="B560" s="159" t="s">
        <v>367</v>
      </c>
      <c r="C560" s="158">
        <v>14300.2</v>
      </c>
    </row>
    <row r="561" spans="2:3">
      <c r="B561" s="159" t="s">
        <v>366</v>
      </c>
      <c r="C561" s="158">
        <v>14300</v>
      </c>
    </row>
    <row r="562" spans="2:3">
      <c r="B562" s="159" t="s">
        <v>245</v>
      </c>
      <c r="C562" s="158">
        <v>38500</v>
      </c>
    </row>
    <row r="563" spans="2:3">
      <c r="B563" s="159" t="s">
        <v>154</v>
      </c>
      <c r="C563" s="158">
        <v>34903</v>
      </c>
    </row>
    <row r="564" spans="2:3">
      <c r="B564" s="159" t="s">
        <v>249</v>
      </c>
      <c r="C564" s="158">
        <v>38605</v>
      </c>
    </row>
    <row r="565" spans="2:3">
      <c r="B565" s="159" t="s">
        <v>246</v>
      </c>
      <c r="C565" s="158">
        <v>38600</v>
      </c>
    </row>
    <row r="566" spans="2:3">
      <c r="B566" s="159" t="s">
        <v>252</v>
      </c>
      <c r="C566" s="158">
        <v>38700</v>
      </c>
    </row>
    <row r="567" spans="2:3">
      <c r="B567" s="159" t="s">
        <v>57</v>
      </c>
      <c r="C567" s="158">
        <v>30104</v>
      </c>
    </row>
    <row r="568" spans="2:3">
      <c r="B568" s="159" t="s">
        <v>113</v>
      </c>
      <c r="C568" s="158">
        <v>32920</v>
      </c>
    </row>
    <row r="569" spans="2:3">
      <c r="B569" s="159" t="s">
        <v>254</v>
      </c>
      <c r="C569" s="158">
        <v>38800</v>
      </c>
    </row>
    <row r="570" spans="2:3">
      <c r="B570" s="159" t="s">
        <v>95</v>
      </c>
      <c r="C570" s="158">
        <v>32005</v>
      </c>
    </row>
    <row r="571" spans="2:3">
      <c r="B571" s="159" t="s">
        <v>271</v>
      </c>
      <c r="C571" s="158">
        <v>39501</v>
      </c>
    </row>
    <row r="572" spans="2:3">
      <c r="B572" s="159" t="s">
        <v>256</v>
      </c>
      <c r="C572" s="158">
        <v>38900</v>
      </c>
    </row>
    <row r="573" spans="2:3">
      <c r="B573" s="159" t="s">
        <v>41</v>
      </c>
      <c r="C573" s="158">
        <v>21200</v>
      </c>
    </row>
    <row r="574" spans="2:3">
      <c r="B574" s="159" t="s">
        <v>45</v>
      </c>
      <c r="C574" s="158">
        <v>21550</v>
      </c>
    </row>
    <row r="575" spans="2:3">
      <c r="B575" s="159" t="s">
        <v>43</v>
      </c>
      <c r="C575" s="158">
        <v>21520</v>
      </c>
    </row>
    <row r="576" spans="2:3">
      <c r="B576" s="159" t="s">
        <v>369</v>
      </c>
      <c r="C576" s="158">
        <v>21525.200000000001</v>
      </c>
    </row>
    <row r="577" spans="2:3">
      <c r="B577" s="159" t="s">
        <v>368</v>
      </c>
      <c r="C577" s="158">
        <v>21525</v>
      </c>
    </row>
    <row r="578" spans="2:3">
      <c r="B578" s="159" t="s">
        <v>257</v>
      </c>
      <c r="C578" s="158">
        <v>39000</v>
      </c>
    </row>
    <row r="579" spans="2:3">
      <c r="B579" s="159" t="s">
        <v>50</v>
      </c>
      <c r="C579" s="158">
        <v>23000</v>
      </c>
    </row>
    <row r="580" spans="2:3">
      <c r="B580" s="159" t="s">
        <v>51</v>
      </c>
      <c r="C580" s="158">
        <v>23100</v>
      </c>
    </row>
    <row r="581" spans="2:3">
      <c r="B581" s="159" t="s">
        <v>40</v>
      </c>
      <c r="C581" s="158">
        <v>20900</v>
      </c>
    </row>
    <row r="582" spans="2:3">
      <c r="B582" s="159" t="s">
        <v>52</v>
      </c>
      <c r="C582" s="158">
        <v>23200</v>
      </c>
    </row>
    <row r="583" spans="2:3">
      <c r="B583" s="159" t="s">
        <v>46</v>
      </c>
      <c r="C583" s="158">
        <v>21570</v>
      </c>
    </row>
    <row r="584" spans="2:3">
      <c r="B584" s="159" t="s">
        <v>223</v>
      </c>
      <c r="C584" s="158">
        <v>37601</v>
      </c>
    </row>
    <row r="585" spans="2:3">
      <c r="B585" s="159" t="s">
        <v>259</v>
      </c>
      <c r="C585" s="158">
        <v>39101</v>
      </c>
    </row>
    <row r="586" spans="2:3">
      <c r="B586" s="159" t="s">
        <v>258</v>
      </c>
      <c r="C586" s="158">
        <v>39100</v>
      </c>
    </row>
    <row r="587" spans="2:3">
      <c r="B587" s="159" t="s">
        <v>260</v>
      </c>
      <c r="C587" s="158">
        <v>39105</v>
      </c>
    </row>
    <row r="588" spans="2:3">
      <c r="B588" s="159" t="s">
        <v>122</v>
      </c>
      <c r="C588" s="158">
        <v>33204</v>
      </c>
    </row>
    <row r="589" spans="2:3">
      <c r="B589" s="159" t="s">
        <v>261</v>
      </c>
      <c r="C589" s="158">
        <v>39200</v>
      </c>
    </row>
    <row r="590" spans="2:3">
      <c r="B590" s="159" t="s">
        <v>264</v>
      </c>
      <c r="C590" s="158">
        <v>39205</v>
      </c>
    </row>
    <row r="591" spans="2:3">
      <c r="B591" s="159" t="s">
        <v>266</v>
      </c>
      <c r="C591" s="158">
        <v>39300</v>
      </c>
    </row>
    <row r="592" spans="2:3">
      <c r="B592" s="159" t="s">
        <v>268</v>
      </c>
      <c r="C592" s="158">
        <v>39400</v>
      </c>
    </row>
    <row r="593" spans="2:3">
      <c r="B593" s="159" t="s">
        <v>270</v>
      </c>
      <c r="C593" s="158">
        <v>39500</v>
      </c>
    </row>
    <row r="594" spans="2:3">
      <c r="B594" s="159" t="s">
        <v>273</v>
      </c>
      <c r="C594" s="158">
        <v>39605</v>
      </c>
    </row>
    <row r="595" spans="2:3">
      <c r="B595" s="159" t="s">
        <v>272</v>
      </c>
      <c r="C595" s="158">
        <v>39600</v>
      </c>
    </row>
    <row r="596" spans="2:3">
      <c r="B596" s="159" t="s">
        <v>143</v>
      </c>
      <c r="C596" s="158">
        <v>34230</v>
      </c>
    </row>
    <row r="597" spans="2:3">
      <c r="B597" s="159" t="s">
        <v>47</v>
      </c>
      <c r="C597" s="158">
        <v>21800</v>
      </c>
    </row>
    <row r="598" spans="2:3">
      <c r="B598" s="159" t="s">
        <v>79</v>
      </c>
      <c r="C598" s="158">
        <v>31205</v>
      </c>
    </row>
    <row r="599" spans="2:3">
      <c r="B599" s="159" t="s">
        <v>102</v>
      </c>
      <c r="C599" s="158">
        <v>32410</v>
      </c>
    </row>
    <row r="600" spans="2:3">
      <c r="B600" s="159" t="s">
        <v>13</v>
      </c>
      <c r="C600" s="158">
        <v>11600</v>
      </c>
    </row>
    <row r="601" spans="2:3">
      <c r="B601" s="159" t="s">
        <v>276</v>
      </c>
      <c r="C601" s="158">
        <v>39705</v>
      </c>
    </row>
    <row r="602" spans="2:3">
      <c r="B602" s="159" t="s">
        <v>274</v>
      </c>
      <c r="C602" s="158">
        <v>39700</v>
      </c>
    </row>
    <row r="603" spans="2:3">
      <c r="B603" s="159" t="s">
        <v>198</v>
      </c>
      <c r="C603" s="158">
        <v>36502</v>
      </c>
    </row>
    <row r="604" spans="2:3">
      <c r="B604" s="159" t="s">
        <v>278</v>
      </c>
      <c r="C604" s="158">
        <v>39805</v>
      </c>
    </row>
    <row r="605" spans="2:3">
      <c r="B605" s="159" t="s">
        <v>277</v>
      </c>
      <c r="C605" s="158">
        <v>39800</v>
      </c>
    </row>
    <row r="606" spans="2:3">
      <c r="B606" s="159" t="s">
        <v>48</v>
      </c>
      <c r="C606" s="158">
        <v>21900</v>
      </c>
    </row>
    <row r="607" spans="2:3">
      <c r="B607" s="159" t="s">
        <v>127</v>
      </c>
      <c r="C607" s="158">
        <v>33400</v>
      </c>
    </row>
    <row r="608" spans="2:3">
      <c r="B608" s="159" t="s">
        <v>279</v>
      </c>
      <c r="C608" s="158">
        <v>39900</v>
      </c>
    </row>
    <row r="609" spans="2:3">
      <c r="B609" s="159" t="s">
        <v>53</v>
      </c>
      <c r="C609" s="158">
        <v>30000</v>
      </c>
    </row>
    <row r="610" spans="2:3">
      <c r="B610" s="159" t="s">
        <v>203</v>
      </c>
      <c r="C610" s="158">
        <v>36701</v>
      </c>
    </row>
  </sheetData>
  <sortState ref="B309:C608">
    <sortCondition ref="B309:B608"/>
  </sortState>
  <pageMargins left="0.25" right="0.25" top="0.75" bottom="0.75" header="0.3" footer="0.3"/>
  <pageSetup scale="39" fitToHeight="0" orientation="landscape" r:id="rId1"/>
  <headerFooter>
    <oddHeader>&amp;C&amp;"-,Bold"&amp;28Appendix B: Allocation of Pension Expense</oddHeader>
    <oddFooter>&amp;R&amp;G</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615"/>
  <sheetViews>
    <sheetView topLeftCell="C10" workbookViewId="0">
      <selection activeCell="O24" sqref="O24"/>
    </sheetView>
  </sheetViews>
  <sheetFormatPr defaultRowHeight="15"/>
  <cols>
    <col min="1" max="1" width="13" style="2" customWidth="1"/>
    <col min="2" max="2" width="64.85546875" style="2" bestFit="1" customWidth="1"/>
    <col min="3" max="4" width="13.85546875" style="2" customWidth="1"/>
    <col min="5" max="5" width="18.85546875" style="2" customWidth="1"/>
    <col min="6" max="6" width="13.85546875" style="2" customWidth="1"/>
    <col min="7" max="7" width="18.28515625" style="2" customWidth="1"/>
    <col min="8" max="8" width="1.7109375" style="2" customWidth="1"/>
    <col min="9" max="9" width="12" style="2" customWidth="1"/>
    <col min="10" max="10" width="20" style="2" customWidth="1"/>
    <col min="11" max="11" width="15.140625" style="2" hidden="1" customWidth="1"/>
    <col min="12" max="12" width="19.42578125" style="2" hidden="1" customWidth="1"/>
    <col min="13" max="13" width="1.28515625" style="2" hidden="1" customWidth="1"/>
    <col min="14" max="14" width="18.28515625" style="2" hidden="1" customWidth="1"/>
    <col min="15" max="15" width="20" style="2" customWidth="1"/>
    <col min="16" max="16" width="12.42578125" style="2" customWidth="1"/>
    <col min="17" max="17" width="19.42578125" style="2" customWidth="1"/>
    <col min="18" max="18" width="2" style="2" customWidth="1"/>
    <col min="19" max="19" width="16.42578125" style="2" bestFit="1" customWidth="1"/>
    <col min="20" max="20" width="22.42578125" style="2" customWidth="1"/>
    <col min="21" max="21" width="16" style="2" bestFit="1" customWidth="1"/>
    <col min="22" max="16384" width="9.140625" style="2"/>
  </cols>
  <sheetData>
    <row r="1" spans="1:21" s="157" customFormat="1">
      <c r="A1" s="157" t="s">
        <v>441</v>
      </c>
    </row>
    <row r="2" spans="1:21">
      <c r="A2" s="67" t="s">
        <v>442</v>
      </c>
      <c r="I2" s="34" t="s">
        <v>293</v>
      </c>
      <c r="J2" s="34"/>
      <c r="K2" s="34"/>
      <c r="L2" s="34"/>
      <c r="N2" s="34" t="s">
        <v>294</v>
      </c>
      <c r="O2" s="34"/>
      <c r="P2" s="34"/>
      <c r="Q2" s="34"/>
      <c r="S2" s="34" t="s">
        <v>295</v>
      </c>
      <c r="T2" s="34"/>
      <c r="U2" s="34"/>
    </row>
    <row r="3" spans="1:21" ht="120">
      <c r="A3" s="6" t="s">
        <v>281</v>
      </c>
      <c r="B3" s="6" t="s">
        <v>282</v>
      </c>
      <c r="C3" s="6" t="s">
        <v>343</v>
      </c>
      <c r="D3" s="6" t="s">
        <v>344</v>
      </c>
      <c r="E3" s="6" t="s">
        <v>303</v>
      </c>
      <c r="F3" s="6" t="s">
        <v>349</v>
      </c>
      <c r="G3" s="6" t="s">
        <v>348</v>
      </c>
      <c r="H3" s="6"/>
      <c r="I3" s="6" t="s">
        <v>296</v>
      </c>
      <c r="J3" s="6" t="s">
        <v>297</v>
      </c>
      <c r="K3" s="6" t="s">
        <v>298</v>
      </c>
      <c r="L3" s="6" t="s">
        <v>299</v>
      </c>
      <c r="M3" s="6"/>
      <c r="N3" s="6" t="s">
        <v>296</v>
      </c>
      <c r="O3" s="6" t="s">
        <v>297</v>
      </c>
      <c r="P3" s="6" t="s">
        <v>298</v>
      </c>
      <c r="Q3" s="6" t="s">
        <v>299</v>
      </c>
      <c r="R3" s="6"/>
      <c r="S3" s="6" t="s">
        <v>300</v>
      </c>
      <c r="T3" s="6" t="s">
        <v>301</v>
      </c>
      <c r="U3" s="6" t="s">
        <v>302</v>
      </c>
    </row>
    <row r="4" spans="1:21" s="67" customFormat="1">
      <c r="A4" s="190" t="s">
        <v>445</v>
      </c>
      <c r="B4" s="159" t="s">
        <v>444</v>
      </c>
      <c r="C4" s="39">
        <v>0</v>
      </c>
      <c r="D4" s="39">
        <v>0</v>
      </c>
      <c r="E4" s="39">
        <v>0</v>
      </c>
      <c r="F4" s="39">
        <v>0</v>
      </c>
      <c r="G4" s="39">
        <v>0</v>
      </c>
      <c r="H4" s="190"/>
      <c r="I4" s="39">
        <v>0</v>
      </c>
      <c r="J4" s="39">
        <v>0</v>
      </c>
      <c r="K4" s="39">
        <v>0</v>
      </c>
      <c r="L4" s="39">
        <v>0</v>
      </c>
      <c r="M4" s="190"/>
      <c r="N4" s="39">
        <v>0</v>
      </c>
      <c r="O4" s="39">
        <v>0</v>
      </c>
      <c r="P4" s="39">
        <v>0</v>
      </c>
      <c r="Q4" s="39">
        <v>0</v>
      </c>
      <c r="R4" s="190"/>
      <c r="S4" s="39">
        <v>0</v>
      </c>
      <c r="T4" s="39">
        <v>0</v>
      </c>
      <c r="U4" s="39">
        <v>0</v>
      </c>
    </row>
    <row r="5" spans="1:21">
      <c r="A5" s="36">
        <v>10200</v>
      </c>
      <c r="B5" s="37" t="s">
        <v>0</v>
      </c>
      <c r="C5" s="42">
        <v>1.1054000000000001E-3</v>
      </c>
      <c r="D5" s="42">
        <v>1.1215000000000001E-3</v>
      </c>
      <c r="E5" s="38">
        <v>1368412.67</v>
      </c>
      <c r="F5" s="38">
        <v>4132950</v>
      </c>
      <c r="G5" s="38">
        <v>10159768</v>
      </c>
      <c r="H5" s="38"/>
      <c r="I5" s="39">
        <v>0</v>
      </c>
      <c r="J5" s="39">
        <v>5812643</v>
      </c>
      <c r="K5" s="39">
        <v>1498319</v>
      </c>
      <c r="L5" s="38">
        <v>87774</v>
      </c>
      <c r="M5" s="38"/>
      <c r="N5" s="39">
        <v>480165</v>
      </c>
      <c r="O5" s="39">
        <v>2189344</v>
      </c>
      <c r="P5" s="39">
        <v>0</v>
      </c>
      <c r="Q5" s="38">
        <v>127082</v>
      </c>
      <c r="R5" s="38"/>
      <c r="S5" s="39">
        <v>1946468</v>
      </c>
      <c r="T5" s="40">
        <v>8634</v>
      </c>
      <c r="U5" s="40">
        <v>1955102</v>
      </c>
    </row>
    <row r="6" spans="1:21">
      <c r="A6" s="36">
        <v>10400</v>
      </c>
      <c r="B6" s="37" t="s">
        <v>1</v>
      </c>
      <c r="C6" s="42">
        <v>3.2499999999999999E-3</v>
      </c>
      <c r="D6" s="42">
        <v>3.2226999999999998E-3</v>
      </c>
      <c r="E6" s="38">
        <v>4427732.9300000006</v>
      </c>
      <c r="F6" s="38">
        <v>11876288</v>
      </c>
      <c r="G6" s="38">
        <v>29870857</v>
      </c>
      <c r="H6" s="38"/>
      <c r="I6" s="39">
        <v>0</v>
      </c>
      <c r="J6" s="39">
        <v>17089823</v>
      </c>
      <c r="K6" s="39">
        <v>4405225.5</v>
      </c>
      <c r="L6" s="38">
        <v>323386</v>
      </c>
      <c r="M6" s="38"/>
      <c r="N6" s="39">
        <v>1411738.25</v>
      </c>
      <c r="O6" s="39">
        <v>6436918</v>
      </c>
      <c r="P6" s="39">
        <v>0</v>
      </c>
      <c r="Q6" s="38">
        <v>4527611</v>
      </c>
      <c r="R6" s="38"/>
      <c r="S6" s="39">
        <v>5722834</v>
      </c>
      <c r="T6" s="40">
        <v>-1642250</v>
      </c>
      <c r="U6" s="40">
        <v>4080584</v>
      </c>
    </row>
    <row r="7" spans="1:21">
      <c r="A7" s="36">
        <v>10500</v>
      </c>
      <c r="B7" s="37" t="s">
        <v>2</v>
      </c>
      <c r="C7" s="42">
        <v>7.2939999999999995E-4</v>
      </c>
      <c r="D7" s="42">
        <v>7.291E-4</v>
      </c>
      <c r="E7" s="38">
        <v>973166.72</v>
      </c>
      <c r="F7" s="38">
        <v>2686878</v>
      </c>
      <c r="G7" s="38">
        <v>6703939</v>
      </c>
      <c r="H7" s="38"/>
      <c r="I7" s="39">
        <v>0</v>
      </c>
      <c r="J7" s="39">
        <v>3835482</v>
      </c>
      <c r="K7" s="39">
        <v>988668</v>
      </c>
      <c r="L7" s="38">
        <v>44187</v>
      </c>
      <c r="M7" s="38"/>
      <c r="N7" s="39">
        <v>316838</v>
      </c>
      <c r="O7" s="39">
        <v>1444642</v>
      </c>
      <c r="P7" s="39">
        <v>0</v>
      </c>
      <c r="Q7" s="38">
        <v>56922</v>
      </c>
      <c r="R7" s="38"/>
      <c r="S7" s="39">
        <v>1284380</v>
      </c>
      <c r="T7" s="40">
        <v>-18368</v>
      </c>
      <c r="U7" s="40">
        <v>1266012</v>
      </c>
    </row>
    <row r="8" spans="1:21">
      <c r="A8" s="36">
        <v>10700</v>
      </c>
      <c r="B8" s="37" t="s">
        <v>3</v>
      </c>
      <c r="C8" s="42">
        <v>4.5304999999999998E-3</v>
      </c>
      <c r="D8" s="42">
        <v>1.854E-3</v>
      </c>
      <c r="E8" s="38">
        <v>5454042.5299999993</v>
      </c>
      <c r="F8" s="38">
        <v>6832357</v>
      </c>
      <c r="G8" s="38">
        <v>41639975</v>
      </c>
      <c r="H8" s="38"/>
      <c r="I8" s="39">
        <v>0</v>
      </c>
      <c r="J8" s="39">
        <v>23823213</v>
      </c>
      <c r="K8" s="39">
        <v>6140884</v>
      </c>
      <c r="L8" s="38">
        <v>9291283</v>
      </c>
      <c r="M8" s="38"/>
      <c r="N8" s="39">
        <v>1967963</v>
      </c>
      <c r="O8" s="39">
        <v>8973063</v>
      </c>
      <c r="P8" s="39">
        <v>0</v>
      </c>
      <c r="Q8" s="38">
        <v>0</v>
      </c>
      <c r="R8" s="38"/>
      <c r="S8" s="39">
        <v>7977631</v>
      </c>
      <c r="T8" s="40">
        <v>2692937</v>
      </c>
      <c r="U8" s="40">
        <v>10670568</v>
      </c>
    </row>
    <row r="9" spans="1:21">
      <c r="A9" s="36">
        <v>10800</v>
      </c>
      <c r="B9" s="37" t="s">
        <v>4</v>
      </c>
      <c r="C9" s="42">
        <v>1.9146300000000002E-2</v>
      </c>
      <c r="D9" s="42">
        <v>1.9480399999999998E-2</v>
      </c>
      <c r="E9" s="38">
        <v>26198397.030000001</v>
      </c>
      <c r="F9" s="38">
        <v>71789131</v>
      </c>
      <c r="G9" s="38">
        <v>175974275</v>
      </c>
      <c r="H9" s="38"/>
      <c r="I9" s="39">
        <v>0</v>
      </c>
      <c r="J9" s="39">
        <v>100679038</v>
      </c>
      <c r="K9" s="39">
        <v>25951929</v>
      </c>
      <c r="L9" s="38">
        <v>384557</v>
      </c>
      <c r="M9" s="38"/>
      <c r="N9" s="39">
        <v>8316789</v>
      </c>
      <c r="O9" s="39">
        <v>37920970</v>
      </c>
      <c r="P9" s="39">
        <v>0</v>
      </c>
      <c r="Q9" s="38">
        <v>397121</v>
      </c>
      <c r="R9" s="38"/>
      <c r="S9" s="39">
        <v>33714184</v>
      </c>
      <c r="T9" s="40">
        <v>-8384</v>
      </c>
      <c r="U9" s="40">
        <v>33705800</v>
      </c>
    </row>
    <row r="10" spans="1:21">
      <c r="A10" s="36">
        <v>10850</v>
      </c>
      <c r="B10" s="37" t="s">
        <v>5</v>
      </c>
      <c r="C10" s="42">
        <v>1.383E-4</v>
      </c>
      <c r="D10" s="42">
        <v>1.2410000000000001E-4</v>
      </c>
      <c r="E10" s="38">
        <v>267938.84000000003</v>
      </c>
      <c r="F10" s="38">
        <v>457333</v>
      </c>
      <c r="G10" s="38">
        <v>1271120</v>
      </c>
      <c r="H10" s="38"/>
      <c r="I10" s="39">
        <v>0</v>
      </c>
      <c r="J10" s="39">
        <v>727238</v>
      </c>
      <c r="K10" s="39">
        <v>187459</v>
      </c>
      <c r="L10" s="38">
        <v>264047</v>
      </c>
      <c r="M10" s="38"/>
      <c r="N10" s="39">
        <v>60075</v>
      </c>
      <c r="O10" s="39">
        <v>273916</v>
      </c>
      <c r="P10" s="39">
        <v>0</v>
      </c>
      <c r="Q10" s="38">
        <v>0</v>
      </c>
      <c r="R10" s="38"/>
      <c r="S10" s="39">
        <v>243529</v>
      </c>
      <c r="T10" s="40">
        <v>103484</v>
      </c>
      <c r="U10" s="40">
        <v>347013</v>
      </c>
    </row>
    <row r="11" spans="1:21">
      <c r="A11" s="36">
        <v>10900</v>
      </c>
      <c r="B11" s="37" t="s">
        <v>6</v>
      </c>
      <c r="C11" s="42">
        <v>1.9082000000000001E-3</v>
      </c>
      <c r="D11" s="42">
        <v>1.9277000000000001E-3</v>
      </c>
      <c r="E11" s="38">
        <v>3000627.11</v>
      </c>
      <c r="F11" s="38">
        <v>7103956</v>
      </c>
      <c r="G11" s="38">
        <v>17538329</v>
      </c>
      <c r="H11" s="38"/>
      <c r="I11" s="39">
        <v>0</v>
      </c>
      <c r="J11" s="39">
        <v>10034092</v>
      </c>
      <c r="K11" s="39">
        <v>2586477</v>
      </c>
      <c r="L11" s="38">
        <v>1355906</v>
      </c>
      <c r="M11" s="38"/>
      <c r="N11" s="39">
        <v>828886</v>
      </c>
      <c r="O11" s="39">
        <v>3779362</v>
      </c>
      <c r="P11" s="39">
        <v>0</v>
      </c>
      <c r="Q11" s="38">
        <v>0</v>
      </c>
      <c r="R11" s="38"/>
      <c r="S11" s="39">
        <v>3360096</v>
      </c>
      <c r="T11" s="40">
        <v>555722</v>
      </c>
      <c r="U11" s="40">
        <v>3915818</v>
      </c>
    </row>
    <row r="12" spans="1:21">
      <c r="A12" s="36">
        <v>10910</v>
      </c>
      <c r="B12" s="37" t="s">
        <v>7</v>
      </c>
      <c r="C12" s="42">
        <v>2.6919999999999998E-4</v>
      </c>
      <c r="D12" s="42">
        <v>3.3819999999999998E-4</v>
      </c>
      <c r="E12" s="38">
        <v>373715.86000000004</v>
      </c>
      <c r="F12" s="38">
        <v>1246334</v>
      </c>
      <c r="G12" s="38">
        <v>2474226</v>
      </c>
      <c r="H12" s="38"/>
      <c r="I12" s="39">
        <v>0</v>
      </c>
      <c r="J12" s="39">
        <v>1415563</v>
      </c>
      <c r="K12" s="39">
        <v>364888</v>
      </c>
      <c r="L12" s="38">
        <v>142463</v>
      </c>
      <c r="M12" s="38"/>
      <c r="N12" s="39">
        <v>116935</v>
      </c>
      <c r="O12" s="39">
        <v>533175</v>
      </c>
      <c r="P12" s="39">
        <v>0</v>
      </c>
      <c r="Q12" s="38">
        <v>248392</v>
      </c>
      <c r="R12" s="38"/>
      <c r="S12" s="39">
        <v>474027</v>
      </c>
      <c r="T12" s="40">
        <v>-25064</v>
      </c>
      <c r="U12" s="40">
        <v>448963</v>
      </c>
    </row>
    <row r="13" spans="1:21">
      <c r="A13" s="36">
        <v>10930</v>
      </c>
      <c r="B13" s="37" t="s">
        <v>8</v>
      </c>
      <c r="C13" s="42">
        <v>2.5428E-3</v>
      </c>
      <c r="D13" s="42">
        <v>2.6234000000000001E-3</v>
      </c>
      <c r="E13" s="38">
        <v>3811103.52</v>
      </c>
      <c r="F13" s="38">
        <v>9667748</v>
      </c>
      <c r="G13" s="38">
        <v>23370959</v>
      </c>
      <c r="H13" s="38"/>
      <c r="I13" s="39">
        <v>0</v>
      </c>
      <c r="J13" s="39">
        <v>13371077</v>
      </c>
      <c r="K13" s="39">
        <v>3446648</v>
      </c>
      <c r="L13" s="38">
        <v>1086418</v>
      </c>
      <c r="M13" s="38"/>
      <c r="N13" s="39">
        <v>1104544</v>
      </c>
      <c r="O13" s="39">
        <v>5036244</v>
      </c>
      <c r="P13" s="39">
        <v>0</v>
      </c>
      <c r="Q13" s="38">
        <v>139752</v>
      </c>
      <c r="R13" s="38"/>
      <c r="S13" s="39">
        <v>4477545</v>
      </c>
      <c r="T13" s="40">
        <v>322169</v>
      </c>
      <c r="U13" s="40">
        <v>4799715</v>
      </c>
    </row>
    <row r="14" spans="1:21">
      <c r="A14" s="36">
        <v>10940</v>
      </c>
      <c r="B14" s="37" t="s">
        <v>9</v>
      </c>
      <c r="C14" s="42">
        <v>6.9930000000000003E-4</v>
      </c>
      <c r="D14" s="42">
        <v>7.228E-4</v>
      </c>
      <c r="E14" s="38">
        <v>1046821.5700000001</v>
      </c>
      <c r="F14" s="38">
        <v>2663661</v>
      </c>
      <c r="G14" s="38">
        <v>6427289</v>
      </c>
      <c r="H14" s="38"/>
      <c r="I14" s="39">
        <v>0</v>
      </c>
      <c r="J14" s="39">
        <v>3677204</v>
      </c>
      <c r="K14" s="39">
        <v>947869</v>
      </c>
      <c r="L14" s="38">
        <v>39909</v>
      </c>
      <c r="M14" s="38"/>
      <c r="N14" s="39">
        <v>303763</v>
      </c>
      <c r="O14" s="39">
        <v>1385027</v>
      </c>
      <c r="P14" s="39">
        <v>0</v>
      </c>
      <c r="Q14" s="38">
        <v>358660</v>
      </c>
      <c r="R14" s="38"/>
      <c r="S14" s="39">
        <v>1231378</v>
      </c>
      <c r="T14" s="40">
        <v>-130950</v>
      </c>
      <c r="U14" s="40">
        <v>1100428</v>
      </c>
    </row>
    <row r="15" spans="1:21">
      <c r="A15" s="36">
        <v>10950</v>
      </c>
      <c r="B15" s="37" t="s">
        <v>10</v>
      </c>
      <c r="C15" s="42">
        <v>6.8150000000000003E-4</v>
      </c>
      <c r="D15" s="42">
        <v>6.7480000000000003E-4</v>
      </c>
      <c r="E15" s="38">
        <v>943659.91999999993</v>
      </c>
      <c r="F15" s="38">
        <v>2486772</v>
      </c>
      <c r="G15" s="38">
        <v>6263689</v>
      </c>
      <c r="H15" s="38"/>
      <c r="I15" s="39">
        <v>0</v>
      </c>
      <c r="J15" s="39">
        <v>3583604</v>
      </c>
      <c r="K15" s="39">
        <v>923742</v>
      </c>
      <c r="L15" s="38">
        <v>257180</v>
      </c>
      <c r="M15" s="38"/>
      <c r="N15" s="39">
        <v>296031</v>
      </c>
      <c r="O15" s="39">
        <v>1349772</v>
      </c>
      <c r="P15" s="39">
        <v>0</v>
      </c>
      <c r="Q15" s="38">
        <v>0</v>
      </c>
      <c r="R15" s="38"/>
      <c r="S15" s="39">
        <v>1200034</v>
      </c>
      <c r="T15" s="40">
        <v>110112</v>
      </c>
      <c r="U15" s="40">
        <v>1310146</v>
      </c>
    </row>
    <row r="16" spans="1:21">
      <c r="A16" s="36">
        <v>11300</v>
      </c>
      <c r="B16" s="37" t="s">
        <v>11</v>
      </c>
      <c r="C16" s="42">
        <v>5.2521E-3</v>
      </c>
      <c r="D16" s="42">
        <v>8.1285999999999997E-3</v>
      </c>
      <c r="E16" s="38">
        <v>8514289.7599999998</v>
      </c>
      <c r="F16" s="38">
        <v>29955500</v>
      </c>
      <c r="G16" s="38">
        <v>48272224</v>
      </c>
      <c r="H16" s="38"/>
      <c r="I16" s="39">
        <v>0</v>
      </c>
      <c r="J16" s="39">
        <v>27617679</v>
      </c>
      <c r="K16" s="39">
        <v>7118980</v>
      </c>
      <c r="L16" s="38">
        <v>0</v>
      </c>
      <c r="M16" s="38"/>
      <c r="N16" s="39">
        <v>2281412</v>
      </c>
      <c r="O16" s="39">
        <v>10402257</v>
      </c>
      <c r="P16" s="39">
        <v>0</v>
      </c>
      <c r="Q16" s="38">
        <v>9492954</v>
      </c>
      <c r="R16" s="38"/>
      <c r="S16" s="39">
        <v>9248276</v>
      </c>
      <c r="T16" s="40">
        <v>-2825960</v>
      </c>
      <c r="U16" s="40">
        <v>6422316</v>
      </c>
    </row>
    <row r="17" spans="1:21">
      <c r="A17" s="36">
        <v>11310</v>
      </c>
      <c r="B17" s="37" t="s">
        <v>12</v>
      </c>
      <c r="C17" s="42">
        <v>5.0109999999999998E-4</v>
      </c>
      <c r="D17" s="42">
        <v>5.1639999999999998E-4</v>
      </c>
      <c r="E17" s="38">
        <v>719213.91</v>
      </c>
      <c r="F17" s="38">
        <v>1903036</v>
      </c>
      <c r="G17" s="38">
        <v>4605627</v>
      </c>
      <c r="H17" s="38"/>
      <c r="I17" s="39">
        <v>0</v>
      </c>
      <c r="J17" s="39">
        <v>2634988</v>
      </c>
      <c r="K17" s="39">
        <v>679218</v>
      </c>
      <c r="L17" s="38">
        <v>56069</v>
      </c>
      <c r="M17" s="38"/>
      <c r="N17" s="39">
        <v>217668</v>
      </c>
      <c r="O17" s="39">
        <v>992474</v>
      </c>
      <c r="P17" s="39">
        <v>0</v>
      </c>
      <c r="Q17" s="38">
        <v>0</v>
      </c>
      <c r="R17" s="38"/>
      <c r="S17" s="39">
        <v>882373</v>
      </c>
      <c r="T17" s="40">
        <v>23055</v>
      </c>
      <c r="U17" s="40">
        <v>905428</v>
      </c>
    </row>
    <row r="18" spans="1:21">
      <c r="A18" s="36">
        <v>11600</v>
      </c>
      <c r="B18" s="37" t="s">
        <v>13</v>
      </c>
      <c r="C18" s="42">
        <v>2.1102E-3</v>
      </c>
      <c r="D18" s="42">
        <v>2.1665E-3</v>
      </c>
      <c r="E18" s="38">
        <v>2680079.3199999998</v>
      </c>
      <c r="F18" s="38">
        <v>7983981</v>
      </c>
      <c r="G18" s="38">
        <v>19394918</v>
      </c>
      <c r="H18" s="38"/>
      <c r="I18" s="39">
        <v>0</v>
      </c>
      <c r="J18" s="39">
        <v>11096290</v>
      </c>
      <c r="K18" s="39">
        <v>2860279</v>
      </c>
      <c r="L18" s="38">
        <v>98558</v>
      </c>
      <c r="M18" s="38"/>
      <c r="N18" s="39">
        <v>916631</v>
      </c>
      <c r="O18" s="39">
        <v>4179441</v>
      </c>
      <c r="P18" s="39">
        <v>0</v>
      </c>
      <c r="Q18" s="38">
        <v>408215</v>
      </c>
      <c r="R18" s="38"/>
      <c r="S18" s="39">
        <v>3715792</v>
      </c>
      <c r="T18" s="40">
        <v>-81966</v>
      </c>
      <c r="U18" s="40">
        <v>3633826</v>
      </c>
    </row>
    <row r="19" spans="1:21">
      <c r="A19" s="36">
        <v>11900</v>
      </c>
      <c r="B19" s="37" t="s">
        <v>14</v>
      </c>
      <c r="C19" s="42">
        <v>2.4699999999999999E-4</v>
      </c>
      <c r="D19" s="42">
        <v>2.474E-4</v>
      </c>
      <c r="E19" s="38">
        <v>297961.31999999995</v>
      </c>
      <c r="F19" s="38">
        <v>911718</v>
      </c>
      <c r="G19" s="38">
        <v>2270185</v>
      </c>
      <c r="H19" s="38"/>
      <c r="I19" s="39">
        <v>0</v>
      </c>
      <c r="J19" s="39">
        <v>1298827</v>
      </c>
      <c r="K19" s="39">
        <v>334797</v>
      </c>
      <c r="L19" s="38">
        <v>70027</v>
      </c>
      <c r="M19" s="38"/>
      <c r="N19" s="39">
        <v>107292</v>
      </c>
      <c r="O19" s="39">
        <v>489205.73</v>
      </c>
      <c r="P19" s="39">
        <v>0</v>
      </c>
      <c r="Q19" s="38">
        <v>42325</v>
      </c>
      <c r="R19" s="38"/>
      <c r="S19" s="39">
        <v>434935</v>
      </c>
      <c r="T19" s="40">
        <v>7007</v>
      </c>
      <c r="U19" s="40">
        <v>441943</v>
      </c>
    </row>
    <row r="20" spans="1:21">
      <c r="A20" s="36">
        <v>12100</v>
      </c>
      <c r="B20" s="37" t="s">
        <v>15</v>
      </c>
      <c r="C20" s="42">
        <v>2.6439999999999998E-4</v>
      </c>
      <c r="D20" s="42">
        <v>2.677E-4</v>
      </c>
      <c r="E20" s="38">
        <v>378243.38</v>
      </c>
      <c r="F20" s="38">
        <v>986528</v>
      </c>
      <c r="G20" s="38">
        <v>2430109</v>
      </c>
      <c r="H20" s="38"/>
      <c r="I20" s="39">
        <v>0</v>
      </c>
      <c r="J20" s="39">
        <v>1390323</v>
      </c>
      <c r="K20" s="39">
        <v>358382</v>
      </c>
      <c r="L20" s="38">
        <v>211401</v>
      </c>
      <c r="M20" s="38"/>
      <c r="N20" s="39">
        <v>114850</v>
      </c>
      <c r="O20" s="39">
        <v>523668</v>
      </c>
      <c r="P20" s="39">
        <v>0</v>
      </c>
      <c r="Q20" s="38">
        <v>0</v>
      </c>
      <c r="R20" s="38"/>
      <c r="S20" s="39">
        <v>465575</v>
      </c>
      <c r="T20" s="40">
        <v>100753</v>
      </c>
      <c r="U20" s="40">
        <v>566328</v>
      </c>
    </row>
    <row r="21" spans="1:21">
      <c r="A21" s="36">
        <v>12150</v>
      </c>
      <c r="B21" s="37" t="s">
        <v>16</v>
      </c>
      <c r="C21" s="42">
        <v>4.0200000000000001E-5</v>
      </c>
      <c r="D21" s="42">
        <v>4.3000000000000002E-5</v>
      </c>
      <c r="E21" s="38">
        <v>44062.060000000012</v>
      </c>
      <c r="F21" s="38">
        <v>158464</v>
      </c>
      <c r="G21" s="38">
        <v>369480</v>
      </c>
      <c r="H21" s="38"/>
      <c r="I21" s="39">
        <v>0</v>
      </c>
      <c r="J21" s="39">
        <v>211388</v>
      </c>
      <c r="K21" s="39">
        <v>54489</v>
      </c>
      <c r="L21" s="38">
        <v>28067</v>
      </c>
      <c r="M21" s="38"/>
      <c r="N21" s="39">
        <v>17462</v>
      </c>
      <c r="O21" s="39">
        <v>79620</v>
      </c>
      <c r="P21" s="39">
        <v>0</v>
      </c>
      <c r="Q21" s="38">
        <v>15305</v>
      </c>
      <c r="R21" s="38"/>
      <c r="S21" s="39">
        <v>70787</v>
      </c>
      <c r="T21" s="40">
        <v>7324</v>
      </c>
      <c r="U21" s="40">
        <v>78111</v>
      </c>
    </row>
    <row r="22" spans="1:21">
      <c r="A22" s="36">
        <v>12160</v>
      </c>
      <c r="B22" s="37" t="s">
        <v>17</v>
      </c>
      <c r="C22" s="42">
        <v>1.8841000000000001E-3</v>
      </c>
      <c r="D22" s="42">
        <v>1.8278000000000001E-3</v>
      </c>
      <c r="E22" s="38">
        <v>2668036.5100000002</v>
      </c>
      <c r="F22" s="38">
        <v>6735805</v>
      </c>
      <c r="G22" s="38">
        <v>17316825</v>
      </c>
      <c r="H22" s="38"/>
      <c r="I22" s="39">
        <v>0</v>
      </c>
      <c r="J22" s="39">
        <v>9907365</v>
      </c>
      <c r="K22" s="39">
        <v>2553811</v>
      </c>
      <c r="L22" s="38">
        <v>935381</v>
      </c>
      <c r="M22" s="38"/>
      <c r="N22" s="39">
        <v>818417</v>
      </c>
      <c r="O22" s="39">
        <v>3731630</v>
      </c>
      <c r="P22" s="39">
        <v>0</v>
      </c>
      <c r="Q22" s="38">
        <v>0</v>
      </c>
      <c r="R22" s="38"/>
      <c r="S22" s="39">
        <v>3317659</v>
      </c>
      <c r="T22" s="40">
        <v>385282</v>
      </c>
      <c r="U22" s="40">
        <v>3702941</v>
      </c>
    </row>
    <row r="23" spans="1:21">
      <c r="A23" s="36">
        <v>12220</v>
      </c>
      <c r="B23" s="37" t="s">
        <v>18</v>
      </c>
      <c r="C23" s="42">
        <v>4.7691699999999997E-2</v>
      </c>
      <c r="D23" s="42">
        <v>4.9292900000000001E-2</v>
      </c>
      <c r="E23" s="38">
        <v>67600773.789999992</v>
      </c>
      <c r="F23" s="38">
        <v>181654096</v>
      </c>
      <c r="G23" s="38">
        <v>438335989</v>
      </c>
      <c r="H23" s="38"/>
      <c r="I23" s="39">
        <v>0</v>
      </c>
      <c r="J23" s="39">
        <v>250782369</v>
      </c>
      <c r="K23" s="39">
        <v>64643906</v>
      </c>
      <c r="L23" s="38">
        <v>4166992</v>
      </c>
      <c r="M23" s="38"/>
      <c r="N23" s="39">
        <v>20716368</v>
      </c>
      <c r="O23" s="39">
        <v>94457704</v>
      </c>
      <c r="P23" s="39">
        <v>0</v>
      </c>
      <c r="Q23" s="38">
        <v>220180</v>
      </c>
      <c r="R23" s="38"/>
      <c r="S23" s="39">
        <v>83978979</v>
      </c>
      <c r="T23" s="40">
        <v>1715732</v>
      </c>
      <c r="U23" s="40">
        <v>85694712</v>
      </c>
    </row>
    <row r="24" spans="1:21">
      <c r="A24" s="36">
        <v>12510</v>
      </c>
      <c r="B24" s="37" t="s">
        <v>19</v>
      </c>
      <c r="C24" s="42">
        <v>5.4278E-3</v>
      </c>
      <c r="D24" s="42">
        <v>5.705E-3</v>
      </c>
      <c r="E24" s="38">
        <v>8288804.7699999986</v>
      </c>
      <c r="F24" s="38">
        <v>21024055</v>
      </c>
      <c r="G24" s="38">
        <v>49887089</v>
      </c>
      <c r="H24" s="38"/>
      <c r="I24" s="39">
        <v>0</v>
      </c>
      <c r="J24" s="39">
        <v>28541582</v>
      </c>
      <c r="K24" s="39">
        <v>7357133</v>
      </c>
      <c r="L24" s="38">
        <v>266475</v>
      </c>
      <c r="M24" s="38"/>
      <c r="N24" s="39">
        <v>2357733</v>
      </c>
      <c r="O24" s="39">
        <v>10750246</v>
      </c>
      <c r="P24" s="39">
        <v>0</v>
      </c>
      <c r="Q24" s="38">
        <v>1031684</v>
      </c>
      <c r="R24" s="38"/>
      <c r="S24" s="39">
        <v>9557661</v>
      </c>
      <c r="T24" s="40">
        <v>-275016</v>
      </c>
      <c r="U24" s="40">
        <v>9282645</v>
      </c>
    </row>
    <row r="25" spans="1:21">
      <c r="A25" s="36">
        <v>12600</v>
      </c>
      <c r="B25" s="37" t="s">
        <v>20</v>
      </c>
      <c r="C25" s="42">
        <v>1.4882000000000001E-3</v>
      </c>
      <c r="D25" s="42">
        <v>1.5257000000000001E-3</v>
      </c>
      <c r="E25" s="38">
        <v>2245693.3999999994</v>
      </c>
      <c r="F25" s="38">
        <v>5622507</v>
      </c>
      <c r="G25" s="38">
        <v>13678095</v>
      </c>
      <c r="H25" s="38"/>
      <c r="I25" s="39">
        <v>0</v>
      </c>
      <c r="J25" s="39">
        <v>7825561</v>
      </c>
      <c r="K25" s="39">
        <v>2017187</v>
      </c>
      <c r="L25" s="38">
        <v>178502</v>
      </c>
      <c r="M25" s="38"/>
      <c r="N25" s="39">
        <v>646446</v>
      </c>
      <c r="O25" s="39">
        <v>2947514</v>
      </c>
      <c r="P25" s="39">
        <v>0</v>
      </c>
      <c r="Q25" s="38">
        <v>32241</v>
      </c>
      <c r="R25" s="38"/>
      <c r="S25" s="39">
        <v>2620530</v>
      </c>
      <c r="T25" s="40">
        <v>36597</v>
      </c>
      <c r="U25" s="40">
        <v>2657127</v>
      </c>
    </row>
    <row r="26" spans="1:21">
      <c r="A26" s="36">
        <v>12700</v>
      </c>
      <c r="B26" s="37" t="s">
        <v>21</v>
      </c>
      <c r="C26" s="42">
        <v>1.1444999999999999E-3</v>
      </c>
      <c r="D26" s="42">
        <v>1.1758000000000001E-3</v>
      </c>
      <c r="E26" s="38">
        <v>1696550.85</v>
      </c>
      <c r="F26" s="38">
        <v>4333056</v>
      </c>
      <c r="G26" s="38">
        <v>10519137</v>
      </c>
      <c r="H26" s="38"/>
      <c r="I26" s="39">
        <v>0</v>
      </c>
      <c r="J26" s="39">
        <v>6018247</v>
      </c>
      <c r="K26" s="39">
        <v>1551317</v>
      </c>
      <c r="L26" s="38">
        <v>77391</v>
      </c>
      <c r="M26" s="38"/>
      <c r="N26" s="39">
        <v>497149</v>
      </c>
      <c r="O26" s="39">
        <v>2266785</v>
      </c>
      <c r="P26" s="39">
        <v>0</v>
      </c>
      <c r="Q26" s="38">
        <v>45855</v>
      </c>
      <c r="R26" s="38"/>
      <c r="S26" s="39">
        <v>2015318</v>
      </c>
      <c r="T26" s="40">
        <v>3400</v>
      </c>
      <c r="U26" s="40">
        <v>2018718</v>
      </c>
    </row>
    <row r="27" spans="1:21">
      <c r="A27" s="36">
        <v>13500</v>
      </c>
      <c r="B27" s="37" t="s">
        <v>22</v>
      </c>
      <c r="C27" s="42">
        <v>4.3654999999999996E-3</v>
      </c>
      <c r="D27" s="42">
        <v>4.2383999999999998E-3</v>
      </c>
      <c r="E27" s="38">
        <v>6111936.2200000007</v>
      </c>
      <c r="F27" s="38">
        <v>15619343</v>
      </c>
      <c r="G27" s="38">
        <v>40123455</v>
      </c>
      <c r="H27" s="38"/>
      <c r="I27" s="39">
        <v>0</v>
      </c>
      <c r="J27" s="39">
        <v>22955576</v>
      </c>
      <c r="K27" s="39">
        <v>5917234</v>
      </c>
      <c r="L27" s="38">
        <v>1147174</v>
      </c>
      <c r="M27" s="38"/>
      <c r="N27" s="39">
        <v>1896290</v>
      </c>
      <c r="O27" s="39">
        <v>8646266</v>
      </c>
      <c r="P27" s="39">
        <v>0</v>
      </c>
      <c r="Q27" s="38">
        <v>0</v>
      </c>
      <c r="R27" s="38"/>
      <c r="S27" s="39">
        <v>7687087</v>
      </c>
      <c r="T27" s="40">
        <v>370257</v>
      </c>
      <c r="U27" s="40">
        <v>8057344</v>
      </c>
    </row>
    <row r="28" spans="1:21">
      <c r="A28" s="36">
        <v>13700</v>
      </c>
      <c r="B28" s="37" t="s">
        <v>23</v>
      </c>
      <c r="C28" s="42">
        <v>5.1610000000000002E-4</v>
      </c>
      <c r="D28" s="42">
        <v>5.3370000000000002E-4</v>
      </c>
      <c r="E28" s="38">
        <v>750673.48</v>
      </c>
      <c r="F28" s="38">
        <v>1966790</v>
      </c>
      <c r="G28" s="38">
        <v>4743492</v>
      </c>
      <c r="H28" s="38"/>
      <c r="I28" s="39">
        <v>0</v>
      </c>
      <c r="J28" s="39">
        <v>2713864</v>
      </c>
      <c r="K28" s="39">
        <v>699550</v>
      </c>
      <c r="L28" s="38">
        <v>29670</v>
      </c>
      <c r="M28" s="38"/>
      <c r="N28" s="39">
        <v>224184</v>
      </c>
      <c r="O28" s="39">
        <v>1022182</v>
      </c>
      <c r="P28" s="39">
        <v>0</v>
      </c>
      <c r="Q28" s="38">
        <v>74198</v>
      </c>
      <c r="R28" s="38"/>
      <c r="S28" s="39">
        <v>908786</v>
      </c>
      <c r="T28" s="40">
        <v>-14991</v>
      </c>
      <c r="U28" s="40">
        <v>893796</v>
      </c>
    </row>
    <row r="29" spans="1:21">
      <c r="A29" s="36">
        <v>14200</v>
      </c>
      <c r="B29" s="37" t="s">
        <v>283</v>
      </c>
      <c r="C29" s="42">
        <v>0</v>
      </c>
      <c r="D29" s="42">
        <v>0</v>
      </c>
      <c r="E29" s="38"/>
      <c r="F29" s="38">
        <v>0</v>
      </c>
      <c r="G29" s="38">
        <v>0</v>
      </c>
      <c r="H29" s="38"/>
      <c r="I29" s="39">
        <v>0</v>
      </c>
      <c r="J29" s="39">
        <v>0</v>
      </c>
      <c r="K29" s="39">
        <v>0</v>
      </c>
      <c r="L29" s="38">
        <v>0</v>
      </c>
      <c r="M29" s="38"/>
      <c r="N29" s="39">
        <v>0</v>
      </c>
      <c r="O29" s="39">
        <v>0</v>
      </c>
      <c r="P29" s="39">
        <v>0</v>
      </c>
      <c r="Q29" s="38">
        <v>4537</v>
      </c>
      <c r="R29" s="38"/>
      <c r="S29" s="39">
        <v>0</v>
      </c>
      <c r="T29" s="40">
        <v>-2535</v>
      </c>
      <c r="U29" s="40">
        <v>-2535</v>
      </c>
    </row>
    <row r="30" spans="1:21">
      <c r="A30" s="36">
        <v>14300</v>
      </c>
      <c r="B30" s="37" t="s">
        <v>366</v>
      </c>
      <c r="C30" s="42">
        <v>1.4986999999999999E-3</v>
      </c>
      <c r="D30" s="42">
        <v>1.3797E-3</v>
      </c>
      <c r="E30" s="38">
        <v>2263219.52</v>
      </c>
      <c r="F30" s="38">
        <v>5771389</v>
      </c>
      <c r="G30" s="38">
        <v>13774601</v>
      </c>
      <c r="H30" s="38"/>
      <c r="I30" s="39">
        <v>0</v>
      </c>
      <c r="J30" s="39">
        <v>7880775</v>
      </c>
      <c r="K30" s="39">
        <v>2031419</v>
      </c>
      <c r="L30" s="38">
        <v>560748</v>
      </c>
      <c r="M30" s="38"/>
      <c r="N30" s="39">
        <v>651007</v>
      </c>
      <c r="O30" s="39">
        <v>2968310</v>
      </c>
      <c r="P30" s="39">
        <v>0</v>
      </c>
      <c r="Q30" s="38">
        <v>31733</v>
      </c>
      <c r="R30" s="38"/>
      <c r="S30" s="39">
        <v>2639019</v>
      </c>
      <c r="T30" s="40">
        <v>148991</v>
      </c>
      <c r="U30" s="40">
        <v>2788010</v>
      </c>
    </row>
    <row r="31" spans="1:21">
      <c r="A31" s="36">
        <v>14300.2</v>
      </c>
      <c r="B31" s="37" t="s">
        <v>367</v>
      </c>
      <c r="C31" s="42">
        <v>1.694E-4</v>
      </c>
      <c r="D31" s="42">
        <v>1.864E-4</v>
      </c>
      <c r="E31" s="38"/>
      <c r="F31" s="38"/>
      <c r="G31" s="38">
        <v>1556961</v>
      </c>
      <c r="H31" s="38"/>
      <c r="I31" s="39">
        <v>0</v>
      </c>
      <c r="J31" s="39">
        <v>890774</v>
      </c>
      <c r="K31" s="39">
        <v>229614</v>
      </c>
      <c r="L31" s="38">
        <v>8453</v>
      </c>
      <c r="M31" s="38"/>
      <c r="N31" s="39">
        <v>73584</v>
      </c>
      <c r="O31" s="39">
        <v>335512</v>
      </c>
      <c r="P31" s="39">
        <v>0</v>
      </c>
      <c r="Q31" s="38">
        <v>35751</v>
      </c>
      <c r="R31" s="38"/>
      <c r="S31" s="39">
        <v>298292</v>
      </c>
      <c r="T31" s="40">
        <v>-8172</v>
      </c>
      <c r="U31" s="40">
        <v>290120</v>
      </c>
    </row>
    <row r="32" spans="1:21">
      <c r="A32" s="36">
        <v>18400</v>
      </c>
      <c r="B32" s="37" t="s">
        <v>25</v>
      </c>
      <c r="C32" s="42">
        <v>5.6007000000000001E-3</v>
      </c>
      <c r="D32" s="42">
        <v>5.7102999999999998E-3</v>
      </c>
      <c r="E32" s="38">
        <v>7896103.669999999</v>
      </c>
      <c r="F32" s="38">
        <v>21043586</v>
      </c>
      <c r="G32" s="38">
        <v>51476219</v>
      </c>
      <c r="H32" s="38"/>
      <c r="I32" s="39">
        <v>0</v>
      </c>
      <c r="J32" s="39">
        <v>29450760</v>
      </c>
      <c r="K32" s="39">
        <v>7591491</v>
      </c>
      <c r="L32" s="38">
        <v>886093</v>
      </c>
      <c r="M32" s="38"/>
      <c r="N32" s="39">
        <v>2432838</v>
      </c>
      <c r="O32" s="39">
        <v>11092690</v>
      </c>
      <c r="P32" s="39">
        <v>0</v>
      </c>
      <c r="Q32" s="38">
        <v>0</v>
      </c>
      <c r="R32" s="38"/>
      <c r="S32" s="39">
        <v>9862116</v>
      </c>
      <c r="T32" s="40">
        <v>386763</v>
      </c>
      <c r="U32" s="40">
        <v>10248879</v>
      </c>
    </row>
    <row r="33" spans="1:21">
      <c r="A33" s="36">
        <v>18600</v>
      </c>
      <c r="B33" s="37" t="s">
        <v>26</v>
      </c>
      <c r="C33" s="42">
        <v>2.19E-5</v>
      </c>
      <c r="D33" s="42">
        <v>1.8600000000000001E-5</v>
      </c>
      <c r="E33" s="38">
        <v>31180.090000000004</v>
      </c>
      <c r="F33" s="38">
        <v>68545</v>
      </c>
      <c r="G33" s="38">
        <v>201284</v>
      </c>
      <c r="H33" s="38"/>
      <c r="I33" s="39">
        <v>0</v>
      </c>
      <c r="J33" s="39">
        <v>115159</v>
      </c>
      <c r="K33" s="39">
        <v>29684</v>
      </c>
      <c r="L33" s="38">
        <v>16996</v>
      </c>
      <c r="M33" s="38"/>
      <c r="N33" s="39">
        <v>9513</v>
      </c>
      <c r="O33" s="39">
        <v>43375</v>
      </c>
      <c r="P33" s="39">
        <v>0</v>
      </c>
      <c r="Q33" s="38">
        <v>10775</v>
      </c>
      <c r="R33" s="38"/>
      <c r="S33" s="39">
        <v>38563</v>
      </c>
      <c r="T33" s="40">
        <v>1521</v>
      </c>
      <c r="U33" s="40">
        <v>40084</v>
      </c>
    </row>
    <row r="34" spans="1:21">
      <c r="A34" s="36">
        <v>18640</v>
      </c>
      <c r="B34" s="37" t="s">
        <v>27</v>
      </c>
      <c r="C34" s="42">
        <v>0</v>
      </c>
      <c r="D34" s="42">
        <v>0</v>
      </c>
      <c r="E34" s="38">
        <v>0</v>
      </c>
      <c r="F34" s="38">
        <v>0</v>
      </c>
      <c r="G34" s="38">
        <v>0</v>
      </c>
      <c r="H34" s="38"/>
      <c r="I34" s="39">
        <v>0</v>
      </c>
      <c r="J34" s="39">
        <v>0</v>
      </c>
      <c r="K34" s="39">
        <v>0</v>
      </c>
      <c r="L34" s="38">
        <v>0</v>
      </c>
      <c r="M34" s="38"/>
      <c r="N34" s="39">
        <v>0</v>
      </c>
      <c r="O34" s="39">
        <v>0</v>
      </c>
      <c r="P34" s="39">
        <v>0</v>
      </c>
      <c r="Q34" s="38">
        <v>10248</v>
      </c>
      <c r="R34" s="38"/>
      <c r="S34" s="39">
        <v>0</v>
      </c>
      <c r="T34" s="40">
        <v>-4758</v>
      </c>
      <c r="U34" s="40">
        <v>-4758</v>
      </c>
    </row>
    <row r="35" spans="1:21">
      <c r="A35" s="36">
        <v>18670</v>
      </c>
      <c r="B35" s="37" t="s">
        <v>284</v>
      </c>
      <c r="C35" s="42">
        <v>0</v>
      </c>
      <c r="D35" s="42">
        <v>0</v>
      </c>
      <c r="E35" s="38"/>
      <c r="F35" s="38">
        <v>0</v>
      </c>
      <c r="G35" s="38">
        <v>0</v>
      </c>
      <c r="H35" s="38"/>
      <c r="I35" s="39">
        <v>0</v>
      </c>
      <c r="J35" s="39">
        <v>0</v>
      </c>
      <c r="K35" s="39">
        <v>0</v>
      </c>
      <c r="L35" s="38">
        <v>0</v>
      </c>
      <c r="M35" s="38"/>
      <c r="N35" s="39">
        <v>0</v>
      </c>
      <c r="O35" s="39">
        <v>0</v>
      </c>
      <c r="P35" s="39">
        <v>0</v>
      </c>
      <c r="Q35" s="38">
        <v>13373</v>
      </c>
      <c r="R35" s="38"/>
      <c r="S35" s="39">
        <v>0</v>
      </c>
      <c r="T35" s="40">
        <v>-5591</v>
      </c>
      <c r="U35" s="40">
        <v>-5591</v>
      </c>
    </row>
    <row r="36" spans="1:21">
      <c r="A36" s="36">
        <v>18690</v>
      </c>
      <c r="B36" s="37" t="s">
        <v>28</v>
      </c>
      <c r="C36" s="42">
        <v>5.2000000000000002E-6</v>
      </c>
      <c r="D36" s="42">
        <v>8.6999999999999997E-6</v>
      </c>
      <c r="E36" s="38">
        <v>17512.64</v>
      </c>
      <c r="F36" s="38">
        <v>32061</v>
      </c>
      <c r="G36" s="38">
        <v>47793</v>
      </c>
      <c r="H36" s="38"/>
      <c r="I36" s="39">
        <v>0</v>
      </c>
      <c r="J36" s="39">
        <v>27344</v>
      </c>
      <c r="K36" s="39">
        <v>7048</v>
      </c>
      <c r="L36" s="38">
        <v>11143</v>
      </c>
      <c r="M36" s="38"/>
      <c r="N36" s="39">
        <v>2259</v>
      </c>
      <c r="O36" s="39">
        <v>10299</v>
      </c>
      <c r="P36" s="39">
        <v>0</v>
      </c>
      <c r="Q36" s="38">
        <v>5844</v>
      </c>
      <c r="R36" s="38"/>
      <c r="S36" s="39">
        <v>9157</v>
      </c>
      <c r="T36" s="40">
        <v>4351</v>
      </c>
      <c r="U36" s="40">
        <v>13508</v>
      </c>
    </row>
    <row r="37" spans="1:21">
      <c r="A37" s="36">
        <v>18740</v>
      </c>
      <c r="B37" s="37" t="s">
        <v>29</v>
      </c>
      <c r="C37" s="42">
        <v>7.7999999999999999E-6</v>
      </c>
      <c r="D37" s="42">
        <v>6.2999999999999998E-6</v>
      </c>
      <c r="E37" s="38">
        <v>9499.4600000000009</v>
      </c>
      <c r="F37" s="38">
        <v>23217</v>
      </c>
      <c r="G37" s="38">
        <v>71690</v>
      </c>
      <c r="H37" s="38"/>
      <c r="I37" s="39">
        <v>0</v>
      </c>
      <c r="J37" s="39">
        <v>41016</v>
      </c>
      <c r="K37" s="39">
        <v>10573</v>
      </c>
      <c r="L37" s="38">
        <v>5197</v>
      </c>
      <c r="M37" s="38"/>
      <c r="N37" s="39">
        <v>3388</v>
      </c>
      <c r="O37" s="39">
        <v>15449</v>
      </c>
      <c r="P37" s="39">
        <v>0</v>
      </c>
      <c r="Q37" s="38">
        <v>933</v>
      </c>
      <c r="R37" s="38"/>
      <c r="S37" s="39">
        <v>13735</v>
      </c>
      <c r="T37" s="40">
        <v>1206</v>
      </c>
      <c r="U37" s="40">
        <v>14941</v>
      </c>
    </row>
    <row r="38" spans="1:21">
      <c r="A38" s="36">
        <v>18780</v>
      </c>
      <c r="B38" s="37" t="s">
        <v>30</v>
      </c>
      <c r="C38" s="42">
        <v>1.5500000000000001E-5</v>
      </c>
      <c r="D38" s="42">
        <v>1.3200000000000001E-5</v>
      </c>
      <c r="E38" s="38">
        <v>22953.699999999997</v>
      </c>
      <c r="F38" s="38">
        <v>48645</v>
      </c>
      <c r="G38" s="38">
        <v>142461</v>
      </c>
      <c r="H38" s="38"/>
      <c r="I38" s="39">
        <v>0</v>
      </c>
      <c r="J38" s="39">
        <v>81505</v>
      </c>
      <c r="K38" s="39">
        <v>21010</v>
      </c>
      <c r="L38" s="38">
        <v>21003</v>
      </c>
      <c r="M38" s="38"/>
      <c r="N38" s="39">
        <v>6733</v>
      </c>
      <c r="O38" s="39">
        <v>30699</v>
      </c>
      <c r="P38" s="39">
        <v>0</v>
      </c>
      <c r="Q38" s="38">
        <v>0</v>
      </c>
      <c r="R38" s="38"/>
      <c r="S38" s="39">
        <v>27294</v>
      </c>
      <c r="T38" s="40">
        <v>8228</v>
      </c>
      <c r="U38" s="40">
        <v>35521</v>
      </c>
    </row>
    <row r="39" spans="1:21">
      <c r="A39" s="36">
        <v>19005</v>
      </c>
      <c r="B39" s="37" t="s">
        <v>31</v>
      </c>
      <c r="C39" s="42">
        <v>7.7099999999999998E-4</v>
      </c>
      <c r="D39" s="42">
        <v>8.0519999999999995E-4</v>
      </c>
      <c r="E39" s="38">
        <v>1180058.3</v>
      </c>
      <c r="F39" s="38">
        <v>2967321</v>
      </c>
      <c r="G39" s="38">
        <v>7086286</v>
      </c>
      <c r="H39" s="38"/>
      <c r="I39" s="39">
        <v>0</v>
      </c>
      <c r="J39" s="39">
        <v>4054232</v>
      </c>
      <c r="K39" s="39">
        <v>1045055</v>
      </c>
      <c r="L39" s="38">
        <v>159264</v>
      </c>
      <c r="M39" s="38"/>
      <c r="N39" s="39">
        <v>334908</v>
      </c>
      <c r="O39" s="39">
        <v>1527034.89</v>
      </c>
      <c r="P39" s="39">
        <v>0</v>
      </c>
      <c r="Q39" s="38">
        <v>0</v>
      </c>
      <c r="R39" s="38"/>
      <c r="S39" s="39">
        <v>1357632</v>
      </c>
      <c r="T39" s="40">
        <v>61818</v>
      </c>
      <c r="U39" s="40">
        <v>1419450</v>
      </c>
    </row>
    <row r="40" spans="1:21">
      <c r="A40" s="36">
        <v>19100</v>
      </c>
      <c r="B40" s="37" t="s">
        <v>32</v>
      </c>
      <c r="C40" s="42">
        <v>6.9063399999999997E-2</v>
      </c>
      <c r="D40" s="42">
        <v>7.0273699999999995E-2</v>
      </c>
      <c r="E40" s="38">
        <v>90973310.329999998</v>
      </c>
      <c r="F40" s="38">
        <v>258972499</v>
      </c>
      <c r="G40" s="38">
        <v>634763988</v>
      </c>
      <c r="H40" s="38"/>
      <c r="I40" s="39">
        <v>0</v>
      </c>
      <c r="J40" s="39">
        <v>363163466</v>
      </c>
      <c r="K40" s="39">
        <v>93612262</v>
      </c>
      <c r="L40" s="38">
        <v>2943403</v>
      </c>
      <c r="M40" s="38"/>
      <c r="N40" s="39">
        <v>29999829</v>
      </c>
      <c r="O40" s="39">
        <v>136786279</v>
      </c>
      <c r="P40" s="39">
        <v>0</v>
      </c>
      <c r="Q40" s="38">
        <v>4601332</v>
      </c>
      <c r="R40" s="38"/>
      <c r="S40" s="39">
        <v>121611807</v>
      </c>
      <c r="T40" s="40">
        <v>-948034</v>
      </c>
      <c r="U40" s="40">
        <v>120663773</v>
      </c>
    </row>
    <row r="41" spans="1:21">
      <c r="A41" s="36">
        <v>20100</v>
      </c>
      <c r="B41" s="37" t="s">
        <v>33</v>
      </c>
      <c r="C41" s="42">
        <v>5.9985000000000004E-3</v>
      </c>
      <c r="D41" s="42">
        <v>5.7920999999999997E-3</v>
      </c>
      <c r="E41" s="38">
        <v>7786600.6699999999</v>
      </c>
      <c r="F41" s="38">
        <v>21345035</v>
      </c>
      <c r="G41" s="38">
        <v>55132411</v>
      </c>
      <c r="H41" s="38"/>
      <c r="I41" s="39">
        <v>0</v>
      </c>
      <c r="J41" s="39">
        <v>31542554</v>
      </c>
      <c r="K41" s="39">
        <v>8130691</v>
      </c>
      <c r="L41" s="38">
        <v>1759842</v>
      </c>
      <c r="M41" s="38"/>
      <c r="N41" s="39">
        <v>2605634</v>
      </c>
      <c r="O41" s="39">
        <v>11880569</v>
      </c>
      <c r="P41" s="39">
        <v>0</v>
      </c>
      <c r="Q41" s="38">
        <v>0</v>
      </c>
      <c r="R41" s="38"/>
      <c r="S41" s="39">
        <v>10562591</v>
      </c>
      <c r="T41" s="40">
        <v>642093</v>
      </c>
      <c r="U41" s="40">
        <v>11204684</v>
      </c>
    </row>
    <row r="42" spans="1:21">
      <c r="A42" s="36">
        <v>20200</v>
      </c>
      <c r="B42" s="37" t="s">
        <v>34</v>
      </c>
      <c r="C42" s="42">
        <v>8.2930000000000005E-4</v>
      </c>
      <c r="D42" s="42">
        <v>8.0079999999999995E-4</v>
      </c>
      <c r="E42" s="38">
        <v>1198426.92</v>
      </c>
      <c r="F42" s="38">
        <v>2951107</v>
      </c>
      <c r="G42" s="38">
        <v>7622124</v>
      </c>
      <c r="H42" s="38"/>
      <c r="I42" s="39">
        <v>0</v>
      </c>
      <c r="J42" s="39">
        <v>4360797</v>
      </c>
      <c r="K42" s="39">
        <v>1124078</v>
      </c>
      <c r="L42" s="38">
        <v>314828</v>
      </c>
      <c r="M42" s="38"/>
      <c r="N42" s="39">
        <v>360232</v>
      </c>
      <c r="O42" s="39">
        <v>1642503</v>
      </c>
      <c r="P42" s="39">
        <v>0</v>
      </c>
      <c r="Q42" s="38">
        <v>0</v>
      </c>
      <c r="R42" s="38"/>
      <c r="S42" s="39">
        <v>1460291</v>
      </c>
      <c r="T42" s="40">
        <v>108975</v>
      </c>
      <c r="U42" s="40">
        <v>1569267</v>
      </c>
    </row>
    <row r="43" spans="1:21">
      <c r="A43" s="36">
        <v>20300</v>
      </c>
      <c r="B43" s="37" t="s">
        <v>35</v>
      </c>
      <c r="C43" s="42">
        <v>1.3350000000000001E-2</v>
      </c>
      <c r="D43" s="42">
        <v>1.34568E-2</v>
      </c>
      <c r="E43" s="38">
        <v>17641708.859999999</v>
      </c>
      <c r="F43" s="38">
        <v>49590972</v>
      </c>
      <c r="G43" s="38">
        <v>122700291</v>
      </c>
      <c r="H43" s="38"/>
      <c r="I43" s="39">
        <v>0</v>
      </c>
      <c r="J43" s="39">
        <v>70199733</v>
      </c>
      <c r="K43" s="39">
        <v>18095311</v>
      </c>
      <c r="L43" s="38">
        <v>1446477</v>
      </c>
      <c r="M43" s="38"/>
      <c r="N43" s="39">
        <v>5798986</v>
      </c>
      <c r="O43" s="39">
        <v>26440877</v>
      </c>
      <c r="P43" s="39">
        <v>0</v>
      </c>
      <c r="Q43" s="38">
        <v>582528</v>
      </c>
      <c r="R43" s="38"/>
      <c r="S43" s="39">
        <v>23507641</v>
      </c>
      <c r="T43" s="40">
        <v>547469</v>
      </c>
      <c r="U43" s="40">
        <v>24055110</v>
      </c>
    </row>
    <row r="44" spans="1:21">
      <c r="A44" s="36">
        <v>20400</v>
      </c>
      <c r="B44" s="37" t="s">
        <v>36</v>
      </c>
      <c r="C44" s="42">
        <v>1.0759999999999999E-3</v>
      </c>
      <c r="D44" s="42">
        <v>1.1751999999999999E-3</v>
      </c>
      <c r="E44" s="38">
        <v>1557395.6899999997</v>
      </c>
      <c r="F44" s="38">
        <v>4330845</v>
      </c>
      <c r="G44" s="38">
        <v>9889552</v>
      </c>
      <c r="H44" s="38"/>
      <c r="I44" s="39">
        <v>0</v>
      </c>
      <c r="J44" s="39">
        <v>5658046</v>
      </c>
      <c r="K44" s="39">
        <v>1458469</v>
      </c>
      <c r="L44" s="38">
        <v>0</v>
      </c>
      <c r="M44" s="38"/>
      <c r="N44" s="39">
        <v>467394</v>
      </c>
      <c r="O44" s="39">
        <v>2131114.84</v>
      </c>
      <c r="P44" s="39">
        <v>0</v>
      </c>
      <c r="Q44" s="38">
        <v>1447937</v>
      </c>
      <c r="R44" s="38"/>
      <c r="S44" s="39">
        <v>1894698</v>
      </c>
      <c r="T44" s="40">
        <v>-616117</v>
      </c>
      <c r="U44" s="40">
        <v>1278581</v>
      </c>
    </row>
    <row r="45" spans="1:21">
      <c r="A45" s="36">
        <v>20600</v>
      </c>
      <c r="B45" s="37" t="s">
        <v>37</v>
      </c>
      <c r="C45" s="42">
        <v>1.9053E-3</v>
      </c>
      <c r="D45" s="42">
        <v>1.9930999999999998E-3</v>
      </c>
      <c r="E45" s="38">
        <v>2715457.72</v>
      </c>
      <c r="F45" s="38">
        <v>7344968</v>
      </c>
      <c r="G45" s="38">
        <v>17511675</v>
      </c>
      <c r="H45" s="38"/>
      <c r="I45" s="39">
        <v>0</v>
      </c>
      <c r="J45" s="39">
        <v>10018843</v>
      </c>
      <c r="K45" s="39">
        <v>2582547</v>
      </c>
      <c r="L45" s="38">
        <v>5704</v>
      </c>
      <c r="M45" s="38"/>
      <c r="N45" s="39">
        <v>827626</v>
      </c>
      <c r="O45" s="39">
        <v>3773618</v>
      </c>
      <c r="P45" s="39">
        <v>0</v>
      </c>
      <c r="Q45" s="38">
        <v>296973</v>
      </c>
      <c r="R45" s="38"/>
      <c r="S45" s="39">
        <v>3354989</v>
      </c>
      <c r="T45" s="40">
        <v>-102797</v>
      </c>
      <c r="U45" s="40">
        <v>3252192</v>
      </c>
    </row>
    <row r="46" spans="1:21">
      <c r="A46" s="36">
        <v>20700</v>
      </c>
      <c r="B46" s="37" t="s">
        <v>38</v>
      </c>
      <c r="C46" s="42">
        <v>4.0360999999999999E-3</v>
      </c>
      <c r="D46" s="42">
        <v>3.9925000000000004E-3</v>
      </c>
      <c r="E46" s="38">
        <v>5852680.54</v>
      </c>
      <c r="F46" s="38">
        <v>14713153</v>
      </c>
      <c r="G46" s="38">
        <v>37095928</v>
      </c>
      <c r="H46" s="38"/>
      <c r="I46" s="39">
        <v>0</v>
      </c>
      <c r="J46" s="39">
        <v>21223456</v>
      </c>
      <c r="K46" s="39">
        <v>5470748</v>
      </c>
      <c r="L46" s="38">
        <v>845405</v>
      </c>
      <c r="M46" s="38"/>
      <c r="N46" s="39">
        <v>1753205</v>
      </c>
      <c r="O46" s="39">
        <v>7993859</v>
      </c>
      <c r="P46" s="39">
        <v>0</v>
      </c>
      <c r="Q46" s="38">
        <v>0</v>
      </c>
      <c r="R46" s="38"/>
      <c r="S46" s="39">
        <v>7107055</v>
      </c>
      <c r="T46" s="40">
        <v>272503</v>
      </c>
      <c r="U46" s="40">
        <v>7379559</v>
      </c>
    </row>
    <row r="47" spans="1:21">
      <c r="A47" s="36">
        <v>20800</v>
      </c>
      <c r="B47" s="37" t="s">
        <v>39</v>
      </c>
      <c r="C47" s="42">
        <v>3.6143E-3</v>
      </c>
      <c r="D47" s="42">
        <v>3.6311E-3</v>
      </c>
      <c r="E47" s="38">
        <v>4969461.5700000012</v>
      </c>
      <c r="F47" s="38">
        <v>13381322</v>
      </c>
      <c r="G47" s="38">
        <v>33219151</v>
      </c>
      <c r="H47" s="38"/>
      <c r="I47" s="39">
        <v>0</v>
      </c>
      <c r="J47" s="39">
        <v>19005460</v>
      </c>
      <c r="K47" s="39">
        <v>4899017</v>
      </c>
      <c r="L47" s="38">
        <v>321737</v>
      </c>
      <c r="M47" s="38"/>
      <c r="N47" s="39">
        <v>1569983</v>
      </c>
      <c r="O47" s="39">
        <v>7158446</v>
      </c>
      <c r="P47" s="39">
        <v>0</v>
      </c>
      <c r="Q47" s="38">
        <v>598392</v>
      </c>
      <c r="R47" s="38"/>
      <c r="S47" s="39">
        <v>6364320</v>
      </c>
      <c r="T47" s="40">
        <v>-112076</v>
      </c>
      <c r="U47" s="40">
        <v>6252243</v>
      </c>
    </row>
    <row r="48" spans="1:21">
      <c r="A48" s="36">
        <v>20900</v>
      </c>
      <c r="B48" s="37" t="s">
        <v>40</v>
      </c>
      <c r="C48" s="42">
        <v>4.7756999999999999E-3</v>
      </c>
      <c r="D48" s="42">
        <v>4.9801000000000003E-3</v>
      </c>
      <c r="E48" s="38">
        <v>6786867.4800000004</v>
      </c>
      <c r="F48" s="38">
        <v>18352655</v>
      </c>
      <c r="G48" s="38">
        <v>43893616</v>
      </c>
      <c r="H48" s="38"/>
      <c r="I48" s="39">
        <v>0</v>
      </c>
      <c r="J48" s="39">
        <v>25112574</v>
      </c>
      <c r="K48" s="39">
        <v>6473242</v>
      </c>
      <c r="L48" s="38">
        <v>0</v>
      </c>
      <c r="M48" s="38"/>
      <c r="N48" s="39">
        <v>2074473</v>
      </c>
      <c r="O48" s="39">
        <v>9458704</v>
      </c>
      <c r="P48" s="39">
        <v>0</v>
      </c>
      <c r="Q48" s="38">
        <v>1237001</v>
      </c>
      <c r="R48" s="38"/>
      <c r="S48" s="39">
        <v>8409396</v>
      </c>
      <c r="T48" s="40">
        <v>-520026</v>
      </c>
      <c r="U48" s="40">
        <v>7889371</v>
      </c>
    </row>
    <row r="49" spans="1:21">
      <c r="A49" s="36">
        <v>21200</v>
      </c>
      <c r="B49" s="37" t="s">
        <v>41</v>
      </c>
      <c r="C49" s="42">
        <v>1.7662000000000001E-3</v>
      </c>
      <c r="D49" s="42">
        <v>1.6559000000000001E-3</v>
      </c>
      <c r="E49" s="38">
        <v>2326806.46</v>
      </c>
      <c r="F49" s="38">
        <v>6102319</v>
      </c>
      <c r="G49" s="38">
        <v>16233202</v>
      </c>
      <c r="H49" s="38"/>
      <c r="I49" s="39">
        <v>0</v>
      </c>
      <c r="J49" s="39">
        <v>9287398</v>
      </c>
      <c r="K49" s="39">
        <v>2394003</v>
      </c>
      <c r="L49" s="38">
        <v>531802</v>
      </c>
      <c r="M49" s="38"/>
      <c r="N49" s="39">
        <v>767204</v>
      </c>
      <c r="O49" s="39">
        <v>3498118</v>
      </c>
      <c r="P49" s="39">
        <v>0</v>
      </c>
      <c r="Q49" s="38">
        <v>83285</v>
      </c>
      <c r="R49" s="38"/>
      <c r="S49" s="39">
        <v>3110052</v>
      </c>
      <c r="T49" s="40">
        <v>113930</v>
      </c>
      <c r="U49" s="40">
        <v>3223982</v>
      </c>
    </row>
    <row r="50" spans="1:21">
      <c r="A50" s="36">
        <v>21300</v>
      </c>
      <c r="B50" s="37" t="s">
        <v>42</v>
      </c>
      <c r="C50" s="42">
        <v>2.20202E-2</v>
      </c>
      <c r="D50" s="42">
        <v>2.1394E-2</v>
      </c>
      <c r="E50" s="38">
        <v>28792582.189999998</v>
      </c>
      <c r="F50" s="38">
        <v>78841126</v>
      </c>
      <c r="G50" s="38">
        <v>202388385</v>
      </c>
      <c r="H50" s="38"/>
      <c r="I50" s="39">
        <v>0</v>
      </c>
      <c r="J50" s="39">
        <v>115791174</v>
      </c>
      <c r="K50" s="39">
        <v>29847368</v>
      </c>
      <c r="L50" s="38">
        <v>4612434</v>
      </c>
      <c r="M50" s="38"/>
      <c r="N50" s="39">
        <v>9565156</v>
      </c>
      <c r="O50" s="39">
        <v>43612988</v>
      </c>
      <c r="P50" s="39">
        <v>0</v>
      </c>
      <c r="Q50" s="38">
        <v>0</v>
      </c>
      <c r="R50" s="38"/>
      <c r="S50" s="39">
        <v>38774754</v>
      </c>
      <c r="T50" s="40">
        <v>1709019</v>
      </c>
      <c r="U50" s="40">
        <v>40483773</v>
      </c>
    </row>
    <row r="51" spans="1:21">
      <c r="A51" s="36">
        <v>21520</v>
      </c>
      <c r="B51" s="37" t="s">
        <v>43</v>
      </c>
      <c r="C51" s="42">
        <v>3.0936100000000001E-2</v>
      </c>
      <c r="D51" s="42">
        <v>3.1222699999999999E-2</v>
      </c>
      <c r="E51" s="38">
        <v>41988703.839999989</v>
      </c>
      <c r="F51" s="38">
        <v>115061832</v>
      </c>
      <c r="G51" s="38">
        <v>284334716</v>
      </c>
      <c r="H51" s="38"/>
      <c r="I51" s="39">
        <v>0</v>
      </c>
      <c r="J51" s="39">
        <v>162674605</v>
      </c>
      <c r="K51" s="39">
        <v>41932460</v>
      </c>
      <c r="L51" s="38">
        <v>2354130</v>
      </c>
      <c r="M51" s="38"/>
      <c r="N51" s="39">
        <v>13438054</v>
      </c>
      <c r="O51" s="39">
        <v>61271730</v>
      </c>
      <c r="P51" s="39">
        <v>0</v>
      </c>
      <c r="Q51" s="38">
        <v>2031640</v>
      </c>
      <c r="R51" s="38"/>
      <c r="S51" s="39">
        <v>54474512</v>
      </c>
      <c r="T51" s="40">
        <v>253042</v>
      </c>
      <c r="U51" s="40">
        <v>54727554</v>
      </c>
    </row>
    <row r="52" spans="1:21">
      <c r="A52" s="36">
        <v>21525</v>
      </c>
      <c r="B52" s="37" t="s">
        <v>368</v>
      </c>
      <c r="C52" s="42">
        <v>1.2384E-3</v>
      </c>
      <c r="D52" s="42">
        <v>1.1854999999999999E-3</v>
      </c>
      <c r="E52" s="38">
        <v>1974156.6799999997</v>
      </c>
      <c r="F52" s="38">
        <v>4851195</v>
      </c>
      <c r="G52" s="38">
        <v>11382175</v>
      </c>
      <c r="H52" s="38"/>
      <c r="I52" s="39">
        <v>0</v>
      </c>
      <c r="J52" s="39">
        <v>6512011</v>
      </c>
      <c r="K52" s="39">
        <v>1678594</v>
      </c>
      <c r="L52" s="38">
        <v>428623</v>
      </c>
      <c r="M52" s="38"/>
      <c r="N52" s="39">
        <v>537937</v>
      </c>
      <c r="O52" s="39">
        <v>2452763</v>
      </c>
      <c r="P52" s="39">
        <v>0</v>
      </c>
      <c r="Q52" s="38">
        <v>23011</v>
      </c>
      <c r="R52" s="38"/>
      <c r="S52" s="39">
        <v>2180664</v>
      </c>
      <c r="T52" s="40">
        <v>135538</v>
      </c>
      <c r="U52" s="40">
        <v>2316202</v>
      </c>
    </row>
    <row r="53" spans="1:21">
      <c r="A53" s="36">
        <v>21525.200000000001</v>
      </c>
      <c r="B53" s="37" t="s">
        <v>369</v>
      </c>
      <c r="C53" s="42">
        <v>1.1459999999999999E-4</v>
      </c>
      <c r="D53" s="42">
        <v>1.3090000000000001E-4</v>
      </c>
      <c r="E53" s="38"/>
      <c r="F53" s="38"/>
      <c r="G53" s="38">
        <v>1053292</v>
      </c>
      <c r="H53" s="38"/>
      <c r="I53" s="39">
        <v>0</v>
      </c>
      <c r="J53" s="39">
        <v>602613</v>
      </c>
      <c r="K53" s="39">
        <v>155335</v>
      </c>
      <c r="L53" s="38">
        <v>8736</v>
      </c>
      <c r="M53" s="38"/>
      <c r="N53" s="39">
        <v>49780</v>
      </c>
      <c r="O53" s="39">
        <v>226976</v>
      </c>
      <c r="P53" s="39">
        <v>0</v>
      </c>
      <c r="Q53" s="38">
        <v>27335</v>
      </c>
      <c r="R53" s="38"/>
      <c r="S53" s="39">
        <v>201796</v>
      </c>
      <c r="T53" s="40">
        <v>-3197</v>
      </c>
      <c r="U53" s="40">
        <v>198599</v>
      </c>
    </row>
    <row r="54" spans="1:21">
      <c r="A54" s="36">
        <v>21550</v>
      </c>
      <c r="B54" s="37" t="s">
        <v>45</v>
      </c>
      <c r="C54" s="42">
        <v>3.5286900000000003E-2</v>
      </c>
      <c r="D54" s="42">
        <v>3.5722400000000001E-2</v>
      </c>
      <c r="E54" s="38">
        <v>46226676</v>
      </c>
      <c r="F54" s="38">
        <v>131644117</v>
      </c>
      <c r="G54" s="38">
        <v>324323062</v>
      </c>
      <c r="H54" s="38"/>
      <c r="I54" s="39">
        <v>0</v>
      </c>
      <c r="J54" s="39">
        <v>185552882</v>
      </c>
      <c r="K54" s="39">
        <v>47829770</v>
      </c>
      <c r="L54" s="38">
        <v>4630165</v>
      </c>
      <c r="M54" s="38"/>
      <c r="N54" s="39">
        <v>15327959</v>
      </c>
      <c r="O54" s="39">
        <v>69888881</v>
      </c>
      <c r="P54" s="39">
        <v>0</v>
      </c>
      <c r="Q54" s="38">
        <v>4601832</v>
      </c>
      <c r="R54" s="38"/>
      <c r="S54" s="39">
        <v>62135714</v>
      </c>
      <c r="T54" s="40">
        <v>870566</v>
      </c>
      <c r="U54" s="40">
        <v>63006280</v>
      </c>
    </row>
    <row r="55" spans="1:21">
      <c r="A55" s="36">
        <v>21570</v>
      </c>
      <c r="B55" s="37" t="s">
        <v>46</v>
      </c>
      <c r="C55" s="42">
        <v>1.895E-4</v>
      </c>
      <c r="D55" s="42">
        <v>1.7019999999999999E-4</v>
      </c>
      <c r="E55" s="38">
        <v>266936.26</v>
      </c>
      <c r="F55" s="38">
        <v>627221</v>
      </c>
      <c r="G55" s="38">
        <v>1741701</v>
      </c>
      <c r="H55" s="38"/>
      <c r="I55" s="39">
        <v>0</v>
      </c>
      <c r="J55" s="39">
        <v>996468</v>
      </c>
      <c r="K55" s="39">
        <v>256859</v>
      </c>
      <c r="L55" s="38">
        <v>87656</v>
      </c>
      <c r="M55" s="38"/>
      <c r="N55" s="39">
        <v>82315</v>
      </c>
      <c r="O55" s="39">
        <v>375322</v>
      </c>
      <c r="P55" s="39">
        <v>0</v>
      </c>
      <c r="Q55" s="38">
        <v>69938</v>
      </c>
      <c r="R55" s="38"/>
      <c r="S55" s="39">
        <v>333685</v>
      </c>
      <c r="T55" s="40">
        <v>-8311</v>
      </c>
      <c r="U55" s="40">
        <v>325374</v>
      </c>
    </row>
    <row r="56" spans="1:21">
      <c r="A56" s="36">
        <v>21800</v>
      </c>
      <c r="B56" s="37" t="s">
        <v>47</v>
      </c>
      <c r="C56" s="42">
        <v>3.0324000000000002E-3</v>
      </c>
      <c r="D56" s="42">
        <v>2.9962999999999999E-3</v>
      </c>
      <c r="E56" s="38">
        <v>4093880.15</v>
      </c>
      <c r="F56" s="38">
        <v>11041959</v>
      </c>
      <c r="G56" s="38">
        <v>27870888</v>
      </c>
      <c r="H56" s="38"/>
      <c r="I56" s="39">
        <v>0</v>
      </c>
      <c r="J56" s="39">
        <v>15945593</v>
      </c>
      <c r="K56" s="39">
        <v>4110279</v>
      </c>
      <c r="L56" s="38">
        <v>993383</v>
      </c>
      <c r="M56" s="38"/>
      <c r="N56" s="39">
        <v>1317217</v>
      </c>
      <c r="O56" s="39">
        <v>6005941</v>
      </c>
      <c r="P56" s="39">
        <v>0</v>
      </c>
      <c r="Q56" s="38">
        <v>0</v>
      </c>
      <c r="R56" s="38"/>
      <c r="S56" s="39">
        <v>5339668</v>
      </c>
      <c r="T56" s="40">
        <v>408328</v>
      </c>
      <c r="U56" s="40">
        <v>5747996</v>
      </c>
    </row>
    <row r="57" spans="1:21">
      <c r="A57" s="36">
        <v>21900</v>
      </c>
      <c r="B57" s="37" t="s">
        <v>48</v>
      </c>
      <c r="C57" s="42">
        <v>2.3151999999999999E-3</v>
      </c>
      <c r="D57" s="42">
        <v>2.3990999999999999E-3</v>
      </c>
      <c r="E57" s="38">
        <v>3221979.68</v>
      </c>
      <c r="F57" s="38">
        <v>8841159</v>
      </c>
      <c r="G57" s="38">
        <v>21279080</v>
      </c>
      <c r="H57" s="38"/>
      <c r="I57" s="39">
        <v>0</v>
      </c>
      <c r="J57" s="39">
        <v>12174264</v>
      </c>
      <c r="K57" s="39">
        <v>3138147</v>
      </c>
      <c r="L57" s="38">
        <v>194157</v>
      </c>
      <c r="M57" s="38"/>
      <c r="N57" s="39">
        <v>1005679</v>
      </c>
      <c r="O57" s="39">
        <v>4585462</v>
      </c>
      <c r="P57" s="39">
        <v>0</v>
      </c>
      <c r="Q57" s="38">
        <v>137999</v>
      </c>
      <c r="R57" s="38"/>
      <c r="S57" s="39">
        <v>4076771</v>
      </c>
      <c r="T57" s="40">
        <v>63197</v>
      </c>
      <c r="U57" s="40">
        <v>4139968</v>
      </c>
    </row>
    <row r="58" spans="1:21">
      <c r="A58" s="36">
        <v>22000</v>
      </c>
      <c r="B58" s="37" t="s">
        <v>49</v>
      </c>
      <c r="C58" s="42">
        <v>3.8665000000000001E-3</v>
      </c>
      <c r="D58" s="42">
        <v>4.1340999999999999E-3</v>
      </c>
      <c r="E58" s="38">
        <v>5790351.4700000007</v>
      </c>
      <c r="F58" s="38">
        <v>15234977</v>
      </c>
      <c r="G58" s="38">
        <v>35537129</v>
      </c>
      <c r="H58" s="38"/>
      <c r="I58" s="39">
        <v>0</v>
      </c>
      <c r="J58" s="39">
        <v>20331631</v>
      </c>
      <c r="K58" s="39">
        <v>5240863</v>
      </c>
      <c r="L58" s="38">
        <v>525345</v>
      </c>
      <c r="M58" s="38"/>
      <c r="N58" s="39">
        <v>1679534</v>
      </c>
      <c r="O58" s="39">
        <v>7657951</v>
      </c>
      <c r="P58" s="39">
        <v>0</v>
      </c>
      <c r="Q58" s="38">
        <v>710995</v>
      </c>
      <c r="R58" s="38"/>
      <c r="S58" s="39">
        <v>6808412</v>
      </c>
      <c r="T58" s="40">
        <v>46137</v>
      </c>
      <c r="U58" s="40">
        <v>6854548</v>
      </c>
    </row>
    <row r="59" spans="1:21">
      <c r="A59" s="36">
        <v>23000</v>
      </c>
      <c r="B59" s="37" t="s">
        <v>50</v>
      </c>
      <c r="C59" s="42">
        <v>1.1896000000000001E-3</v>
      </c>
      <c r="D59" s="42">
        <v>1.1814E-3</v>
      </c>
      <c r="E59" s="38">
        <v>1693791.54</v>
      </c>
      <c r="F59" s="38">
        <v>4353693</v>
      </c>
      <c r="G59" s="38">
        <v>10933653</v>
      </c>
      <c r="H59" s="38"/>
      <c r="I59" s="39">
        <v>0</v>
      </c>
      <c r="J59" s="39">
        <v>6255401</v>
      </c>
      <c r="K59" s="39">
        <v>1612448</v>
      </c>
      <c r="L59" s="38">
        <v>514641</v>
      </c>
      <c r="M59" s="38"/>
      <c r="N59" s="39">
        <v>516740</v>
      </c>
      <c r="O59" s="39">
        <v>2356110</v>
      </c>
      <c r="P59" s="39">
        <v>0</v>
      </c>
      <c r="Q59" s="38">
        <v>0</v>
      </c>
      <c r="R59" s="38"/>
      <c r="S59" s="39">
        <v>2094733</v>
      </c>
      <c r="T59" s="40">
        <v>224563</v>
      </c>
      <c r="U59" s="40">
        <v>2319296</v>
      </c>
    </row>
    <row r="60" spans="1:21">
      <c r="A60" s="36">
        <v>23100</v>
      </c>
      <c r="B60" s="37" t="s">
        <v>51</v>
      </c>
      <c r="C60" s="42">
        <v>6.6102000000000001E-3</v>
      </c>
      <c r="D60" s="42">
        <v>6.7044000000000001E-3</v>
      </c>
      <c r="E60" s="38">
        <v>9303817.6699999999</v>
      </c>
      <c r="F60" s="38">
        <v>24707041</v>
      </c>
      <c r="G60" s="38">
        <v>60754566</v>
      </c>
      <c r="H60" s="38"/>
      <c r="I60" s="39">
        <v>0</v>
      </c>
      <c r="J60" s="39">
        <v>34759122</v>
      </c>
      <c r="K60" s="39">
        <v>8959822</v>
      </c>
      <c r="L60" s="38">
        <v>949749</v>
      </c>
      <c r="M60" s="38"/>
      <c r="N60" s="39">
        <v>2871345</v>
      </c>
      <c r="O60" s="39">
        <v>13092096</v>
      </c>
      <c r="P60" s="39">
        <v>0</v>
      </c>
      <c r="Q60" s="38">
        <v>0</v>
      </c>
      <c r="R60" s="38"/>
      <c r="S60" s="39">
        <v>11639716</v>
      </c>
      <c r="T60" s="40">
        <v>426689</v>
      </c>
      <c r="U60" s="40">
        <v>12066405</v>
      </c>
    </row>
    <row r="61" spans="1:21">
      <c r="A61" s="36">
        <v>23200</v>
      </c>
      <c r="B61" s="37" t="s">
        <v>52</v>
      </c>
      <c r="C61" s="42">
        <v>3.5978E-3</v>
      </c>
      <c r="D61" s="42">
        <v>3.5723E-3</v>
      </c>
      <c r="E61" s="38">
        <v>4896074.54</v>
      </c>
      <c r="F61" s="38">
        <v>13164633</v>
      </c>
      <c r="G61" s="38">
        <v>33067499</v>
      </c>
      <c r="H61" s="38"/>
      <c r="I61" s="39">
        <v>0</v>
      </c>
      <c r="J61" s="39">
        <v>18918697</v>
      </c>
      <c r="K61" s="39">
        <v>4876652</v>
      </c>
      <c r="L61" s="38">
        <v>337196</v>
      </c>
      <c r="M61" s="38"/>
      <c r="N61" s="39">
        <v>1562816</v>
      </c>
      <c r="O61" s="39">
        <v>7125767</v>
      </c>
      <c r="P61" s="39">
        <v>0</v>
      </c>
      <c r="Q61" s="38">
        <v>304802</v>
      </c>
      <c r="R61" s="38"/>
      <c r="S61" s="39">
        <v>6335265</v>
      </c>
      <c r="T61" s="40">
        <v>-71938</v>
      </c>
      <c r="U61" s="40">
        <v>6263327</v>
      </c>
    </row>
    <row r="62" spans="1:21">
      <c r="A62" s="36">
        <v>30000</v>
      </c>
      <c r="B62" s="37" t="s">
        <v>53</v>
      </c>
      <c r="C62" s="42">
        <v>1.0038E-3</v>
      </c>
      <c r="D62" s="42">
        <v>1.0149E-3</v>
      </c>
      <c r="E62" s="38">
        <v>1219677.1400000001</v>
      </c>
      <c r="F62" s="38">
        <v>3740107</v>
      </c>
      <c r="G62" s="38">
        <v>9225959</v>
      </c>
      <c r="H62" s="38"/>
      <c r="I62" s="39">
        <v>0</v>
      </c>
      <c r="J62" s="39">
        <v>5278389</v>
      </c>
      <c r="K62" s="39">
        <v>1360605</v>
      </c>
      <c r="L62" s="38">
        <v>0</v>
      </c>
      <c r="M62" s="38"/>
      <c r="N62" s="39">
        <v>436032</v>
      </c>
      <c r="O62" s="39">
        <v>1988116</v>
      </c>
      <c r="P62" s="39">
        <v>0</v>
      </c>
      <c r="Q62" s="38">
        <v>213016</v>
      </c>
      <c r="R62" s="38"/>
      <c r="S62" s="39">
        <v>1767563</v>
      </c>
      <c r="T62" s="40">
        <v>-89518</v>
      </c>
      <c r="U62" s="40">
        <v>1678045</v>
      </c>
    </row>
    <row r="63" spans="1:21">
      <c r="A63" s="36">
        <v>30100</v>
      </c>
      <c r="B63" s="37" t="s">
        <v>54</v>
      </c>
      <c r="C63" s="42">
        <v>8.8232999999999992E-3</v>
      </c>
      <c r="D63" s="42">
        <v>8.5774000000000006E-3</v>
      </c>
      <c r="E63" s="38">
        <v>10432012.620000001</v>
      </c>
      <c r="F63" s="38">
        <v>31609417</v>
      </c>
      <c r="G63" s="38">
        <v>81095241</v>
      </c>
      <c r="H63" s="38"/>
      <c r="I63" s="39">
        <v>0</v>
      </c>
      <c r="J63" s="39">
        <v>46396502</v>
      </c>
      <c r="K63" s="39">
        <v>11959577</v>
      </c>
      <c r="L63" s="38">
        <v>373040</v>
      </c>
      <c r="M63" s="38"/>
      <c r="N63" s="39">
        <v>3832674</v>
      </c>
      <c r="O63" s="39">
        <v>17475340</v>
      </c>
      <c r="P63" s="39">
        <v>0</v>
      </c>
      <c r="Q63" s="38">
        <v>657861</v>
      </c>
      <c r="R63" s="38"/>
      <c r="S63" s="39">
        <v>15536702</v>
      </c>
      <c r="T63" s="40">
        <v>-248207</v>
      </c>
      <c r="U63" s="40">
        <v>15288495</v>
      </c>
    </row>
    <row r="64" spans="1:21">
      <c r="A64" s="36">
        <v>30102</v>
      </c>
      <c r="B64" s="37" t="s">
        <v>55</v>
      </c>
      <c r="C64" s="42">
        <v>1.5970000000000001E-4</v>
      </c>
      <c r="D64" s="42">
        <v>1.407E-4</v>
      </c>
      <c r="E64" s="38">
        <v>181617.28999999998</v>
      </c>
      <c r="F64" s="38">
        <v>518507</v>
      </c>
      <c r="G64" s="38">
        <v>1467808</v>
      </c>
      <c r="H64" s="38"/>
      <c r="I64" s="39">
        <v>0</v>
      </c>
      <c r="J64" s="39">
        <v>839768</v>
      </c>
      <c r="K64" s="39">
        <v>216466</v>
      </c>
      <c r="L64" s="38">
        <v>102898</v>
      </c>
      <c r="M64" s="38"/>
      <c r="N64" s="39">
        <v>69371</v>
      </c>
      <c r="O64" s="39">
        <v>316300</v>
      </c>
      <c r="P64" s="39">
        <v>0</v>
      </c>
      <c r="Q64" s="38">
        <v>0</v>
      </c>
      <c r="R64" s="38"/>
      <c r="S64" s="39">
        <v>281211</v>
      </c>
      <c r="T64" s="40">
        <v>36558</v>
      </c>
      <c r="U64" s="40">
        <v>317769</v>
      </c>
    </row>
    <row r="65" spans="1:21">
      <c r="A65" s="36">
        <v>30103</v>
      </c>
      <c r="B65" s="37" t="s">
        <v>56</v>
      </c>
      <c r="C65" s="42">
        <v>1.8699999999999999E-4</v>
      </c>
      <c r="D65" s="42">
        <v>1.8760000000000001E-4</v>
      </c>
      <c r="E65" s="38">
        <v>211589.10000000003</v>
      </c>
      <c r="F65" s="38">
        <v>691343</v>
      </c>
      <c r="G65" s="38">
        <v>1718723</v>
      </c>
      <c r="H65" s="38"/>
      <c r="I65" s="39">
        <v>0</v>
      </c>
      <c r="J65" s="39">
        <v>983322</v>
      </c>
      <c r="K65" s="39">
        <v>253470</v>
      </c>
      <c r="L65" s="38">
        <v>59739</v>
      </c>
      <c r="M65" s="38"/>
      <c r="N65" s="39">
        <v>81229</v>
      </c>
      <c r="O65" s="39">
        <v>370370</v>
      </c>
      <c r="P65" s="39">
        <v>0</v>
      </c>
      <c r="Q65" s="38">
        <v>22552</v>
      </c>
      <c r="R65" s="38"/>
      <c r="S65" s="39">
        <v>329283</v>
      </c>
      <c r="T65" s="40">
        <v>21929</v>
      </c>
      <c r="U65" s="40">
        <v>351212</v>
      </c>
    </row>
    <row r="66" spans="1:21">
      <c r="A66" s="36">
        <v>30104</v>
      </c>
      <c r="B66" s="37" t="s">
        <v>57</v>
      </c>
      <c r="C66" s="42">
        <v>1.081E-4</v>
      </c>
      <c r="D66" s="42">
        <v>8.6700000000000007E-5</v>
      </c>
      <c r="E66" s="38">
        <v>118103.81999999998</v>
      </c>
      <c r="F66" s="38">
        <v>319507</v>
      </c>
      <c r="G66" s="38">
        <v>993551</v>
      </c>
      <c r="H66" s="38"/>
      <c r="I66" s="39">
        <v>0</v>
      </c>
      <c r="J66" s="39">
        <v>568434</v>
      </c>
      <c r="K66" s="39">
        <v>146525</v>
      </c>
      <c r="L66" s="38">
        <v>137326</v>
      </c>
      <c r="M66" s="38"/>
      <c r="N66" s="39">
        <v>46957</v>
      </c>
      <c r="O66" s="39">
        <v>214102</v>
      </c>
      <c r="P66" s="39">
        <v>0</v>
      </c>
      <c r="Q66" s="38">
        <v>0</v>
      </c>
      <c r="R66" s="38"/>
      <c r="S66" s="39">
        <v>190350</v>
      </c>
      <c r="T66" s="40">
        <v>52746</v>
      </c>
      <c r="U66" s="40">
        <v>243097</v>
      </c>
    </row>
    <row r="67" spans="1:21">
      <c r="A67" s="36">
        <v>30105</v>
      </c>
      <c r="B67" s="37" t="s">
        <v>58</v>
      </c>
      <c r="C67" s="42">
        <v>8.5320000000000003E-4</v>
      </c>
      <c r="D67" s="42">
        <v>8.1840000000000005E-4</v>
      </c>
      <c r="E67" s="38">
        <v>1143841.04</v>
      </c>
      <c r="F67" s="38">
        <v>3015966</v>
      </c>
      <c r="G67" s="38">
        <v>7841789</v>
      </c>
      <c r="H67" s="38"/>
      <c r="I67" s="39">
        <v>0</v>
      </c>
      <c r="J67" s="39">
        <v>4486473</v>
      </c>
      <c r="K67" s="39">
        <v>1156473</v>
      </c>
      <c r="L67" s="38">
        <v>264743</v>
      </c>
      <c r="M67" s="38"/>
      <c r="N67" s="39">
        <v>370614</v>
      </c>
      <c r="O67" s="39">
        <v>1689839</v>
      </c>
      <c r="P67" s="39">
        <v>0</v>
      </c>
      <c r="Q67" s="38">
        <v>0</v>
      </c>
      <c r="R67" s="38"/>
      <c r="S67" s="39">
        <v>1502376</v>
      </c>
      <c r="T67" s="40">
        <v>98522</v>
      </c>
      <c r="U67" s="40">
        <v>1600898</v>
      </c>
    </row>
    <row r="68" spans="1:21">
      <c r="A68" s="36">
        <v>30200</v>
      </c>
      <c r="B68" s="37" t="s">
        <v>59</v>
      </c>
      <c r="C68" s="42">
        <v>1.9545000000000001E-3</v>
      </c>
      <c r="D68" s="42">
        <v>2.0178000000000001E-3</v>
      </c>
      <c r="E68" s="38">
        <v>2394754.19</v>
      </c>
      <c r="F68" s="38">
        <v>7435993</v>
      </c>
      <c r="G68" s="38">
        <v>17963874</v>
      </c>
      <c r="H68" s="38"/>
      <c r="I68" s="39">
        <v>0</v>
      </c>
      <c r="J68" s="39">
        <v>10277556</v>
      </c>
      <c r="K68" s="39">
        <v>2649235</v>
      </c>
      <c r="L68" s="38">
        <v>0</v>
      </c>
      <c r="M68" s="38"/>
      <c r="N68" s="39">
        <v>848998</v>
      </c>
      <c r="O68" s="39">
        <v>3871063</v>
      </c>
      <c r="P68" s="39">
        <v>0</v>
      </c>
      <c r="Q68" s="38">
        <v>523572</v>
      </c>
      <c r="R68" s="38"/>
      <c r="S68" s="39">
        <v>3441624</v>
      </c>
      <c r="T68" s="40">
        <v>-199493</v>
      </c>
      <c r="U68" s="40">
        <v>3242131</v>
      </c>
    </row>
    <row r="69" spans="1:21">
      <c r="A69" s="36">
        <v>30300</v>
      </c>
      <c r="B69" s="37" t="s">
        <v>60</v>
      </c>
      <c r="C69" s="42">
        <v>6.8050000000000001E-4</v>
      </c>
      <c r="D69" s="42">
        <v>6.734E-4</v>
      </c>
      <c r="E69" s="38">
        <v>839107.02</v>
      </c>
      <c r="F69" s="38">
        <v>2481612</v>
      </c>
      <c r="G69" s="38">
        <v>6254498</v>
      </c>
      <c r="H69" s="38"/>
      <c r="I69" s="39">
        <v>0</v>
      </c>
      <c r="J69" s="39">
        <v>3578346</v>
      </c>
      <c r="K69" s="39">
        <v>922386</v>
      </c>
      <c r="L69" s="38">
        <v>4161</v>
      </c>
      <c r="M69" s="38"/>
      <c r="N69" s="39">
        <v>295596</v>
      </c>
      <c r="O69" s="39">
        <v>1347791</v>
      </c>
      <c r="P69" s="39">
        <v>0</v>
      </c>
      <c r="Q69" s="38">
        <v>18103</v>
      </c>
      <c r="R69" s="38"/>
      <c r="S69" s="39">
        <v>1198273</v>
      </c>
      <c r="T69" s="40">
        <v>-8476</v>
      </c>
      <c r="U69" s="40">
        <v>1189797</v>
      </c>
    </row>
    <row r="70" spans="1:21">
      <c r="A70" s="36">
        <v>30400</v>
      </c>
      <c r="B70" s="37" t="s">
        <v>61</v>
      </c>
      <c r="C70" s="42">
        <v>1.2626E-3</v>
      </c>
      <c r="D70" s="42">
        <v>1.3213000000000001E-3</v>
      </c>
      <c r="E70" s="38">
        <v>1698373.8399999999</v>
      </c>
      <c r="F70" s="38">
        <v>4869252</v>
      </c>
      <c r="G70" s="38">
        <v>11604598</v>
      </c>
      <c r="H70" s="38"/>
      <c r="I70" s="39">
        <v>0</v>
      </c>
      <c r="J70" s="39">
        <v>6639265</v>
      </c>
      <c r="K70" s="39">
        <v>1711396</v>
      </c>
      <c r="L70" s="38">
        <v>187296</v>
      </c>
      <c r="M70" s="38"/>
      <c r="N70" s="39">
        <v>548449</v>
      </c>
      <c r="O70" s="39">
        <v>2500693</v>
      </c>
      <c r="P70" s="39">
        <v>0</v>
      </c>
      <c r="Q70" s="38">
        <v>273573</v>
      </c>
      <c r="R70" s="38"/>
      <c r="S70" s="39">
        <v>2223277</v>
      </c>
      <c r="T70" s="40">
        <v>-44639</v>
      </c>
      <c r="U70" s="40">
        <v>2178638</v>
      </c>
    </row>
    <row r="71" spans="1:21">
      <c r="A71" s="36">
        <v>30405</v>
      </c>
      <c r="B71" s="37" t="s">
        <v>62</v>
      </c>
      <c r="C71" s="42">
        <v>8.2660000000000003E-4</v>
      </c>
      <c r="D71" s="42">
        <v>8.0889999999999998E-4</v>
      </c>
      <c r="E71" s="38">
        <v>1030942.5799999998</v>
      </c>
      <c r="F71" s="38">
        <v>2980957</v>
      </c>
      <c r="G71" s="38">
        <v>7597308</v>
      </c>
      <c r="H71" s="38"/>
      <c r="I71" s="39">
        <v>0</v>
      </c>
      <c r="J71" s="39">
        <v>4346599</v>
      </c>
      <c r="K71" s="39">
        <v>1120418</v>
      </c>
      <c r="L71" s="38">
        <v>353578</v>
      </c>
      <c r="M71" s="38"/>
      <c r="N71" s="39">
        <v>359059</v>
      </c>
      <c r="O71" s="39">
        <v>1637156</v>
      </c>
      <c r="P71" s="39">
        <v>0</v>
      </c>
      <c r="Q71" s="38">
        <v>0</v>
      </c>
      <c r="R71" s="38"/>
      <c r="S71" s="39">
        <v>1455537</v>
      </c>
      <c r="T71" s="40">
        <v>154877</v>
      </c>
      <c r="U71" s="40">
        <v>1610414</v>
      </c>
    </row>
    <row r="72" spans="1:21">
      <c r="A72" s="36">
        <v>30500</v>
      </c>
      <c r="B72" s="37" t="s">
        <v>63</v>
      </c>
      <c r="C72" s="42">
        <v>1.3144000000000001E-3</v>
      </c>
      <c r="D72" s="42">
        <v>1.3231E-3</v>
      </c>
      <c r="E72" s="38">
        <v>1632441.9199999997</v>
      </c>
      <c r="F72" s="38">
        <v>4875885</v>
      </c>
      <c r="G72" s="38">
        <v>12080694</v>
      </c>
      <c r="H72" s="38"/>
      <c r="I72" s="39">
        <v>0</v>
      </c>
      <c r="J72" s="39">
        <v>6911650</v>
      </c>
      <c r="K72" s="39">
        <v>1781609</v>
      </c>
      <c r="L72" s="38">
        <v>38990</v>
      </c>
      <c r="M72" s="38"/>
      <c r="N72" s="39">
        <v>570950</v>
      </c>
      <c r="O72" s="39">
        <v>2603287</v>
      </c>
      <c r="P72" s="39">
        <v>0</v>
      </c>
      <c r="Q72" s="38">
        <v>150326</v>
      </c>
      <c r="R72" s="38"/>
      <c r="S72" s="39">
        <v>2314490</v>
      </c>
      <c r="T72" s="40">
        <v>-52351</v>
      </c>
      <c r="U72" s="40">
        <v>2262139</v>
      </c>
    </row>
    <row r="73" spans="1:21">
      <c r="A73" s="36">
        <v>30600</v>
      </c>
      <c r="B73" s="37" t="s">
        <v>64</v>
      </c>
      <c r="C73" s="42">
        <v>1.0258999999999999E-3</v>
      </c>
      <c r="D73" s="42">
        <v>1.0248E-3</v>
      </c>
      <c r="E73" s="38">
        <v>1274945.5900000001</v>
      </c>
      <c r="F73" s="38">
        <v>3776591</v>
      </c>
      <c r="G73" s="38">
        <v>9429081</v>
      </c>
      <c r="H73" s="38"/>
      <c r="I73" s="39">
        <v>0</v>
      </c>
      <c r="J73" s="39">
        <v>5394600</v>
      </c>
      <c r="K73" s="39">
        <v>1390560</v>
      </c>
      <c r="L73" s="38">
        <v>43081</v>
      </c>
      <c r="M73" s="38"/>
      <c r="N73" s="39">
        <v>445631</v>
      </c>
      <c r="O73" s="39">
        <v>2031887</v>
      </c>
      <c r="P73" s="39">
        <v>0</v>
      </c>
      <c r="Q73" s="38">
        <v>19622</v>
      </c>
      <c r="R73" s="38"/>
      <c r="S73" s="39">
        <v>1806479</v>
      </c>
      <c r="T73" s="40">
        <v>12199</v>
      </c>
      <c r="U73" s="40">
        <v>1818677</v>
      </c>
    </row>
    <row r="74" spans="1:21">
      <c r="A74" s="36">
        <v>30601</v>
      </c>
      <c r="B74" s="37" t="s">
        <v>65</v>
      </c>
      <c r="C74" s="42">
        <v>2.3099999999999999E-5</v>
      </c>
      <c r="D74" s="42">
        <v>2.51E-5</v>
      </c>
      <c r="E74" s="38">
        <v>27323.84</v>
      </c>
      <c r="F74" s="38">
        <v>92498</v>
      </c>
      <c r="G74" s="38">
        <v>212313</v>
      </c>
      <c r="H74" s="38"/>
      <c r="I74" s="39">
        <v>0</v>
      </c>
      <c r="J74" s="39">
        <v>121469</v>
      </c>
      <c r="K74" s="39">
        <v>31311</v>
      </c>
      <c r="L74" s="38">
        <v>9773</v>
      </c>
      <c r="M74" s="38"/>
      <c r="N74" s="39">
        <v>10034</v>
      </c>
      <c r="O74" s="39">
        <v>45752</v>
      </c>
      <c r="P74" s="39">
        <v>0</v>
      </c>
      <c r="Q74" s="38">
        <v>9199</v>
      </c>
      <c r="R74" s="38"/>
      <c r="S74" s="39">
        <v>40676</v>
      </c>
      <c r="T74" s="40">
        <v>947</v>
      </c>
      <c r="U74" s="40">
        <v>41623</v>
      </c>
    </row>
    <row r="75" spans="1:21">
      <c r="A75" s="36">
        <v>30700</v>
      </c>
      <c r="B75" s="37" t="s">
        <v>66</v>
      </c>
      <c r="C75" s="42">
        <v>2.6148999999999999E-3</v>
      </c>
      <c r="D75" s="42">
        <v>2.6264000000000001E-3</v>
      </c>
      <c r="E75" s="38">
        <v>3368691.9099999997</v>
      </c>
      <c r="F75" s="38">
        <v>9678804</v>
      </c>
      <c r="G75" s="38">
        <v>24033632</v>
      </c>
      <c r="H75" s="38"/>
      <c r="I75" s="39">
        <v>0</v>
      </c>
      <c r="J75" s="39">
        <v>13750208</v>
      </c>
      <c r="K75" s="39">
        <v>3544377</v>
      </c>
      <c r="L75" s="38">
        <v>171016</v>
      </c>
      <c r="M75" s="38"/>
      <c r="N75" s="39">
        <v>1135863</v>
      </c>
      <c r="O75" s="39">
        <v>5179045</v>
      </c>
      <c r="P75" s="39">
        <v>0</v>
      </c>
      <c r="Q75" s="38">
        <v>7585</v>
      </c>
      <c r="R75" s="38"/>
      <c r="S75" s="39">
        <v>4604504</v>
      </c>
      <c r="T75" s="40">
        <v>68464</v>
      </c>
      <c r="U75" s="40">
        <v>4672969</v>
      </c>
    </row>
    <row r="76" spans="1:21">
      <c r="A76" s="36">
        <v>30705</v>
      </c>
      <c r="B76" s="37" t="s">
        <v>67</v>
      </c>
      <c r="C76" s="42">
        <v>5.3589999999999996E-4</v>
      </c>
      <c r="D76" s="42">
        <v>4.9689999999999999E-4</v>
      </c>
      <c r="E76" s="38">
        <v>700449.64</v>
      </c>
      <c r="F76" s="38">
        <v>1831175</v>
      </c>
      <c r="G76" s="38">
        <v>4925475</v>
      </c>
      <c r="H76" s="38"/>
      <c r="I76" s="39">
        <v>0</v>
      </c>
      <c r="J76" s="39">
        <v>2817980</v>
      </c>
      <c r="K76" s="39">
        <v>726388</v>
      </c>
      <c r="L76" s="38">
        <v>220334</v>
      </c>
      <c r="M76" s="38"/>
      <c r="N76" s="39">
        <v>232785</v>
      </c>
      <c r="O76" s="39">
        <v>1061398</v>
      </c>
      <c r="P76" s="39">
        <v>0</v>
      </c>
      <c r="Q76" s="38">
        <v>5288</v>
      </c>
      <c r="R76" s="38"/>
      <c r="S76" s="39">
        <v>943651</v>
      </c>
      <c r="T76" s="40">
        <v>79964</v>
      </c>
      <c r="U76" s="40">
        <v>1023615</v>
      </c>
    </row>
    <row r="77" spans="1:21">
      <c r="A77" s="36">
        <v>30800</v>
      </c>
      <c r="B77" s="37" t="s">
        <v>68</v>
      </c>
      <c r="C77" s="42">
        <v>1.0441999999999999E-3</v>
      </c>
      <c r="D77" s="42">
        <v>1.1248E-3</v>
      </c>
      <c r="E77" s="38">
        <v>1371376.91</v>
      </c>
      <c r="F77" s="38">
        <v>4145111</v>
      </c>
      <c r="G77" s="38">
        <v>9597277</v>
      </c>
      <c r="H77" s="38"/>
      <c r="I77" s="39">
        <v>0</v>
      </c>
      <c r="J77" s="39">
        <v>5490829</v>
      </c>
      <c r="K77" s="39">
        <v>1415365</v>
      </c>
      <c r="L77" s="38">
        <v>129367</v>
      </c>
      <c r="M77" s="38"/>
      <c r="N77" s="39">
        <v>453581</v>
      </c>
      <c r="O77" s="39">
        <v>2068132</v>
      </c>
      <c r="P77" s="39">
        <v>0</v>
      </c>
      <c r="Q77" s="38">
        <v>304479</v>
      </c>
      <c r="R77" s="38"/>
      <c r="S77" s="39">
        <v>1838703</v>
      </c>
      <c r="T77" s="40">
        <v>-20355</v>
      </c>
      <c r="U77" s="40">
        <v>1818348</v>
      </c>
    </row>
    <row r="78" spans="1:21">
      <c r="A78" s="36">
        <v>30900</v>
      </c>
      <c r="B78" s="37" t="s">
        <v>69</v>
      </c>
      <c r="C78" s="42">
        <v>1.7328000000000001E-3</v>
      </c>
      <c r="D78" s="42">
        <v>1.7661E-3</v>
      </c>
      <c r="E78" s="38">
        <v>2245056.1</v>
      </c>
      <c r="F78" s="38">
        <v>6508428</v>
      </c>
      <c r="G78" s="38">
        <v>15926222</v>
      </c>
      <c r="H78" s="38"/>
      <c r="I78" s="39">
        <v>0</v>
      </c>
      <c r="J78" s="39">
        <v>9111768</v>
      </c>
      <c r="K78" s="39">
        <v>2348731</v>
      </c>
      <c r="L78" s="38">
        <v>0</v>
      </c>
      <c r="M78" s="38"/>
      <c r="N78" s="39">
        <v>752695</v>
      </c>
      <c r="O78" s="39">
        <v>3431966</v>
      </c>
      <c r="P78" s="39">
        <v>0</v>
      </c>
      <c r="Q78" s="38">
        <v>310651</v>
      </c>
      <c r="R78" s="38"/>
      <c r="S78" s="39">
        <v>3051239</v>
      </c>
      <c r="T78" s="40">
        <v>-122011</v>
      </c>
      <c r="U78" s="40">
        <v>2929228</v>
      </c>
    </row>
    <row r="79" spans="1:21">
      <c r="A79" s="36">
        <v>30905</v>
      </c>
      <c r="B79" s="37" t="s">
        <v>70</v>
      </c>
      <c r="C79" s="42">
        <v>3.5169999999999998E-4</v>
      </c>
      <c r="D79" s="42">
        <v>3.7520000000000001E-4</v>
      </c>
      <c r="E79" s="38">
        <v>515129.81000000006</v>
      </c>
      <c r="F79" s="38">
        <v>1382686</v>
      </c>
      <c r="G79" s="38">
        <v>3232486</v>
      </c>
      <c r="H79" s="38"/>
      <c r="I79" s="39">
        <v>0</v>
      </c>
      <c r="J79" s="39">
        <v>1849382</v>
      </c>
      <c r="K79" s="39">
        <v>476713</v>
      </c>
      <c r="L79" s="38">
        <v>871</v>
      </c>
      <c r="M79" s="38"/>
      <c r="N79" s="39">
        <v>152772</v>
      </c>
      <c r="O79" s="39">
        <v>696574</v>
      </c>
      <c r="P79" s="39">
        <v>0</v>
      </c>
      <c r="Q79" s="38">
        <v>90580</v>
      </c>
      <c r="R79" s="38"/>
      <c r="S79" s="39">
        <v>619299</v>
      </c>
      <c r="T79" s="40">
        <v>-31355</v>
      </c>
      <c r="U79" s="40">
        <v>587944</v>
      </c>
    </row>
    <row r="80" spans="1:21">
      <c r="A80" s="36">
        <v>31000</v>
      </c>
      <c r="B80" s="37" t="s">
        <v>71</v>
      </c>
      <c r="C80" s="42">
        <v>4.8155000000000003E-3</v>
      </c>
      <c r="D80" s="42">
        <v>4.8412000000000004E-3</v>
      </c>
      <c r="E80" s="38">
        <v>6024227.25</v>
      </c>
      <c r="F80" s="38">
        <v>17840781</v>
      </c>
      <c r="G80" s="38">
        <v>44259419</v>
      </c>
      <c r="H80" s="38"/>
      <c r="I80" s="39">
        <v>0</v>
      </c>
      <c r="J80" s="39">
        <v>25321859</v>
      </c>
      <c r="K80" s="39">
        <v>6527189</v>
      </c>
      <c r="L80" s="38">
        <v>516552</v>
      </c>
      <c r="M80" s="38"/>
      <c r="N80" s="39">
        <v>2091762</v>
      </c>
      <c r="O80" s="39">
        <v>9537531</v>
      </c>
      <c r="P80" s="39">
        <v>0</v>
      </c>
      <c r="Q80" s="38">
        <v>169263</v>
      </c>
      <c r="R80" s="38"/>
      <c r="S80" s="39">
        <v>8479479</v>
      </c>
      <c r="T80" s="40">
        <v>206780</v>
      </c>
      <c r="U80" s="40">
        <v>8686259</v>
      </c>
    </row>
    <row r="81" spans="1:21">
      <c r="A81" s="36">
        <v>31005</v>
      </c>
      <c r="B81" s="37" t="s">
        <v>72</v>
      </c>
      <c r="C81" s="42">
        <v>4.8200000000000001E-4</v>
      </c>
      <c r="D81" s="42">
        <v>4.6559999999999999E-4</v>
      </c>
      <c r="E81" s="38">
        <v>700886.58</v>
      </c>
      <c r="F81" s="38">
        <v>1715828</v>
      </c>
      <c r="G81" s="38">
        <v>4430078</v>
      </c>
      <c r="H81" s="38"/>
      <c r="I81" s="39">
        <v>0</v>
      </c>
      <c r="J81" s="39">
        <v>2534552</v>
      </c>
      <c r="K81" s="39">
        <v>653329</v>
      </c>
      <c r="L81" s="38">
        <v>138803</v>
      </c>
      <c r="M81" s="38"/>
      <c r="N81" s="39">
        <v>209372</v>
      </c>
      <c r="O81" s="39">
        <v>954644.38</v>
      </c>
      <c r="P81" s="39">
        <v>0</v>
      </c>
      <c r="Q81" s="38">
        <v>17553</v>
      </c>
      <c r="R81" s="38"/>
      <c r="S81" s="39">
        <v>848740</v>
      </c>
      <c r="T81" s="40">
        <v>31244</v>
      </c>
      <c r="U81" s="40">
        <v>879984</v>
      </c>
    </row>
    <row r="82" spans="1:21">
      <c r="A82" s="36">
        <v>31100</v>
      </c>
      <c r="B82" s="37" t="s">
        <v>73</v>
      </c>
      <c r="C82" s="42">
        <v>9.9386000000000006E-3</v>
      </c>
      <c r="D82" s="42">
        <v>9.9407000000000002E-3</v>
      </c>
      <c r="E82" s="38">
        <v>12146133.370000001</v>
      </c>
      <c r="F82" s="38">
        <v>36633448</v>
      </c>
      <c r="G82" s="38">
        <v>91346001</v>
      </c>
      <c r="H82" s="38"/>
      <c r="I82" s="39">
        <v>0</v>
      </c>
      <c r="J82" s="39">
        <v>52261204</v>
      </c>
      <c r="K82" s="39">
        <v>13471315</v>
      </c>
      <c r="L82" s="38">
        <v>0</v>
      </c>
      <c r="M82" s="38"/>
      <c r="N82" s="39">
        <v>4317139</v>
      </c>
      <c r="O82" s="39">
        <v>19684292</v>
      </c>
      <c r="P82" s="39">
        <v>0</v>
      </c>
      <c r="Q82" s="38">
        <v>797515</v>
      </c>
      <c r="R82" s="38"/>
      <c r="S82" s="39">
        <v>17500602</v>
      </c>
      <c r="T82" s="40">
        <v>-303786</v>
      </c>
      <c r="U82" s="40">
        <v>17196817</v>
      </c>
    </row>
    <row r="83" spans="1:21">
      <c r="A83" s="36">
        <v>31101</v>
      </c>
      <c r="B83" s="37" t="s">
        <v>74</v>
      </c>
      <c r="C83" s="42">
        <v>6.7299999999999996E-5</v>
      </c>
      <c r="D83" s="42">
        <v>6.86E-5</v>
      </c>
      <c r="E83" s="38">
        <v>71654.200000000012</v>
      </c>
      <c r="F83" s="38">
        <v>252805</v>
      </c>
      <c r="G83" s="38">
        <v>618557</v>
      </c>
      <c r="H83" s="38"/>
      <c r="I83" s="39">
        <v>0</v>
      </c>
      <c r="J83" s="39">
        <v>353891</v>
      </c>
      <c r="K83" s="39">
        <v>91222</v>
      </c>
      <c r="L83" s="38">
        <v>0</v>
      </c>
      <c r="M83" s="38"/>
      <c r="N83" s="39">
        <v>29234</v>
      </c>
      <c r="O83" s="39">
        <v>133294</v>
      </c>
      <c r="P83" s="39">
        <v>0</v>
      </c>
      <c r="Q83" s="38">
        <v>53374</v>
      </c>
      <c r="R83" s="38"/>
      <c r="S83" s="39">
        <v>118507</v>
      </c>
      <c r="T83" s="40">
        <v>-19578</v>
      </c>
      <c r="U83" s="40">
        <v>98929</v>
      </c>
    </row>
    <row r="84" spans="1:21">
      <c r="A84" s="36">
        <v>31102</v>
      </c>
      <c r="B84" s="37" t="s">
        <v>75</v>
      </c>
      <c r="C84" s="42">
        <v>1.5300000000000001E-4</v>
      </c>
      <c r="D84" s="42">
        <v>1.5589999999999999E-4</v>
      </c>
      <c r="E84" s="38">
        <v>164728.73000000001</v>
      </c>
      <c r="F84" s="38">
        <v>574522</v>
      </c>
      <c r="G84" s="38">
        <v>1406228</v>
      </c>
      <c r="H84" s="38"/>
      <c r="I84" s="39">
        <v>0</v>
      </c>
      <c r="J84" s="39">
        <v>804536</v>
      </c>
      <c r="K84" s="39">
        <v>207384</v>
      </c>
      <c r="L84" s="38">
        <v>0</v>
      </c>
      <c r="M84" s="38"/>
      <c r="N84" s="39">
        <v>66460</v>
      </c>
      <c r="O84" s="39">
        <v>303030.27</v>
      </c>
      <c r="P84" s="39">
        <v>0</v>
      </c>
      <c r="Q84" s="38">
        <v>114676</v>
      </c>
      <c r="R84" s="38"/>
      <c r="S84" s="39">
        <v>269413</v>
      </c>
      <c r="T84" s="40">
        <v>-51538</v>
      </c>
      <c r="U84" s="40">
        <v>217875</v>
      </c>
    </row>
    <row r="85" spans="1:21">
      <c r="A85" s="36">
        <v>31105</v>
      </c>
      <c r="B85" s="37" t="s">
        <v>76</v>
      </c>
      <c r="C85" s="42">
        <v>1.5401E-3</v>
      </c>
      <c r="D85" s="42">
        <v>1.6336E-3</v>
      </c>
      <c r="E85" s="38">
        <v>2068384.7399999998</v>
      </c>
      <c r="F85" s="38">
        <v>6020139</v>
      </c>
      <c r="G85" s="38">
        <v>14155110</v>
      </c>
      <c r="H85" s="38"/>
      <c r="I85" s="39">
        <v>0</v>
      </c>
      <c r="J85" s="39">
        <v>8098473</v>
      </c>
      <c r="K85" s="39">
        <v>2087535</v>
      </c>
      <c r="L85" s="38">
        <v>298531</v>
      </c>
      <c r="M85" s="38"/>
      <c r="N85" s="39">
        <v>668990</v>
      </c>
      <c r="O85" s="39">
        <v>3050307</v>
      </c>
      <c r="P85" s="39">
        <v>0</v>
      </c>
      <c r="Q85" s="38">
        <v>242509</v>
      </c>
      <c r="R85" s="38"/>
      <c r="S85" s="39">
        <v>2711919</v>
      </c>
      <c r="T85" s="40">
        <v>53333</v>
      </c>
      <c r="U85" s="40">
        <v>2765252</v>
      </c>
    </row>
    <row r="86" spans="1:21">
      <c r="A86" s="36">
        <v>31110</v>
      </c>
      <c r="B86" s="37" t="s">
        <v>77</v>
      </c>
      <c r="C86" s="42">
        <v>2.3018000000000001E-3</v>
      </c>
      <c r="D86" s="42">
        <v>2.3462000000000001E-3</v>
      </c>
      <c r="E86" s="38">
        <v>2663672.4600000004</v>
      </c>
      <c r="F86" s="38">
        <v>8646212</v>
      </c>
      <c r="G86" s="38">
        <v>21155920</v>
      </c>
      <c r="H86" s="38"/>
      <c r="I86" s="39">
        <v>0</v>
      </c>
      <c r="J86" s="39">
        <v>12103801</v>
      </c>
      <c r="K86" s="39">
        <v>3119984</v>
      </c>
      <c r="L86" s="38">
        <v>201088</v>
      </c>
      <c r="M86" s="38"/>
      <c r="N86" s="39">
        <v>999858</v>
      </c>
      <c r="O86" s="39">
        <v>4558922</v>
      </c>
      <c r="P86" s="39">
        <v>0</v>
      </c>
      <c r="Q86" s="38">
        <v>361139</v>
      </c>
      <c r="R86" s="38"/>
      <c r="S86" s="39">
        <v>4053175</v>
      </c>
      <c r="T86" s="40">
        <v>-22160</v>
      </c>
      <c r="U86" s="40">
        <v>4031015</v>
      </c>
    </row>
    <row r="87" spans="1:21">
      <c r="A87" s="36">
        <v>31200</v>
      </c>
      <c r="B87" s="37" t="s">
        <v>78</v>
      </c>
      <c r="C87" s="42">
        <v>4.7600000000000003E-3</v>
      </c>
      <c r="D87" s="42">
        <v>4.8599000000000003E-3</v>
      </c>
      <c r="E87" s="38">
        <v>5837120.2100000009</v>
      </c>
      <c r="F87" s="38">
        <v>17909694</v>
      </c>
      <c r="G87" s="38">
        <v>43749317</v>
      </c>
      <c r="H87" s="38"/>
      <c r="I87" s="39">
        <v>0</v>
      </c>
      <c r="J87" s="39">
        <v>25030017</v>
      </c>
      <c r="K87" s="39">
        <v>6451961</v>
      </c>
      <c r="L87" s="38">
        <v>0</v>
      </c>
      <c r="M87" s="38"/>
      <c r="N87" s="39">
        <v>2067653.56</v>
      </c>
      <c r="O87" s="39">
        <v>9427608</v>
      </c>
      <c r="P87" s="39">
        <v>0</v>
      </c>
      <c r="Q87" s="38">
        <v>1535883</v>
      </c>
      <c r="R87" s="38"/>
      <c r="S87" s="39">
        <v>8381751</v>
      </c>
      <c r="T87" s="40">
        <v>-584566</v>
      </c>
      <c r="U87" s="40">
        <v>7797185</v>
      </c>
    </row>
    <row r="88" spans="1:21">
      <c r="A88" s="36">
        <v>31205</v>
      </c>
      <c r="B88" s="37" t="s">
        <v>79</v>
      </c>
      <c r="C88" s="42">
        <v>5.8929999999999996E-4</v>
      </c>
      <c r="D88" s="42">
        <v>6.2350000000000003E-4</v>
      </c>
      <c r="E88" s="38">
        <v>815299.16</v>
      </c>
      <c r="F88" s="38">
        <v>2297721</v>
      </c>
      <c r="G88" s="38">
        <v>5416276</v>
      </c>
      <c r="H88" s="38"/>
      <c r="I88" s="39">
        <v>0</v>
      </c>
      <c r="J88" s="39">
        <v>3098779</v>
      </c>
      <c r="K88" s="39">
        <v>798769</v>
      </c>
      <c r="L88" s="38">
        <v>0</v>
      </c>
      <c r="M88" s="38"/>
      <c r="N88" s="39">
        <v>255981</v>
      </c>
      <c r="O88" s="39">
        <v>1167162</v>
      </c>
      <c r="P88" s="39">
        <v>0</v>
      </c>
      <c r="Q88" s="38">
        <v>312082</v>
      </c>
      <c r="R88" s="38"/>
      <c r="S88" s="39">
        <v>1037682</v>
      </c>
      <c r="T88" s="40">
        <v>-127738</v>
      </c>
      <c r="U88" s="40">
        <v>909943</v>
      </c>
    </row>
    <row r="89" spans="1:21">
      <c r="A89" s="36">
        <v>31300</v>
      </c>
      <c r="B89" s="37" t="s">
        <v>80</v>
      </c>
      <c r="C89" s="42">
        <v>1.1785500000000001E-2</v>
      </c>
      <c r="D89" s="42">
        <v>1.12263E-2</v>
      </c>
      <c r="E89" s="38">
        <v>13640746.890000001</v>
      </c>
      <c r="F89" s="38">
        <v>41371138</v>
      </c>
      <c r="G89" s="38">
        <v>108320919</v>
      </c>
      <c r="H89" s="38"/>
      <c r="I89" s="39">
        <v>0</v>
      </c>
      <c r="J89" s="39">
        <v>61972956</v>
      </c>
      <c r="K89" s="39">
        <v>15974703</v>
      </c>
      <c r="L89" s="38">
        <v>2044914</v>
      </c>
      <c r="M89" s="38"/>
      <c r="N89" s="39">
        <v>5119397</v>
      </c>
      <c r="O89" s="39">
        <v>23342243</v>
      </c>
      <c r="P89" s="39">
        <v>0</v>
      </c>
      <c r="Q89" s="38">
        <v>838689</v>
      </c>
      <c r="R89" s="38"/>
      <c r="S89" s="39">
        <v>20752757</v>
      </c>
      <c r="T89" s="40">
        <v>227420</v>
      </c>
      <c r="U89" s="40">
        <v>20980177</v>
      </c>
    </row>
    <row r="90" spans="1:21">
      <c r="A90" s="36">
        <v>31301</v>
      </c>
      <c r="B90" s="37" t="s">
        <v>81</v>
      </c>
      <c r="C90" s="42">
        <v>2.3729999999999999E-4</v>
      </c>
      <c r="D90" s="42">
        <v>1.9369999999999999E-4</v>
      </c>
      <c r="E90" s="38">
        <v>261806.38999999998</v>
      </c>
      <c r="F90" s="38">
        <v>713823</v>
      </c>
      <c r="G90" s="38">
        <v>2181032</v>
      </c>
      <c r="H90" s="38"/>
      <c r="I90" s="39">
        <v>0</v>
      </c>
      <c r="J90" s="39">
        <v>1247820</v>
      </c>
      <c r="K90" s="39">
        <v>321649</v>
      </c>
      <c r="L90" s="38">
        <v>166752</v>
      </c>
      <c r="M90" s="38"/>
      <c r="N90" s="39">
        <v>103079</v>
      </c>
      <c r="O90" s="39">
        <v>469994</v>
      </c>
      <c r="P90" s="39">
        <v>0</v>
      </c>
      <c r="Q90" s="38">
        <v>0</v>
      </c>
      <c r="R90" s="38"/>
      <c r="S90" s="39">
        <v>417855</v>
      </c>
      <c r="T90" s="40">
        <v>56215</v>
      </c>
      <c r="U90" s="40">
        <v>474070</v>
      </c>
    </row>
    <row r="91" spans="1:21">
      <c r="A91" s="36">
        <v>31320</v>
      </c>
      <c r="B91" s="37" t="s">
        <v>82</v>
      </c>
      <c r="C91" s="42">
        <v>2.2084000000000001E-3</v>
      </c>
      <c r="D91" s="42">
        <v>2.2095000000000001E-3</v>
      </c>
      <c r="E91" s="38">
        <v>2577748.19</v>
      </c>
      <c r="F91" s="38">
        <v>8142445</v>
      </c>
      <c r="G91" s="38">
        <v>20297477</v>
      </c>
      <c r="H91" s="38"/>
      <c r="I91" s="39">
        <v>0</v>
      </c>
      <c r="J91" s="39">
        <v>11612666</v>
      </c>
      <c r="K91" s="39">
        <v>2993385</v>
      </c>
      <c r="L91" s="38">
        <v>0</v>
      </c>
      <c r="M91" s="38"/>
      <c r="N91" s="39">
        <v>959287</v>
      </c>
      <c r="O91" s="39">
        <v>4373935</v>
      </c>
      <c r="P91" s="39">
        <v>0</v>
      </c>
      <c r="Q91" s="38">
        <v>538165</v>
      </c>
      <c r="R91" s="38"/>
      <c r="S91" s="39">
        <v>3888710</v>
      </c>
      <c r="T91" s="40">
        <v>-231373</v>
      </c>
      <c r="U91" s="40">
        <v>3657337</v>
      </c>
    </row>
    <row r="92" spans="1:21">
      <c r="A92" s="36">
        <v>31400</v>
      </c>
      <c r="B92" s="37" t="s">
        <v>83</v>
      </c>
      <c r="C92" s="42">
        <v>4.731E-3</v>
      </c>
      <c r="D92" s="42">
        <v>4.7343000000000003E-3</v>
      </c>
      <c r="E92" s="38">
        <v>5877573.2699999996</v>
      </c>
      <c r="F92" s="38">
        <v>17446833</v>
      </c>
      <c r="G92" s="38">
        <v>43482777</v>
      </c>
      <c r="H92" s="38"/>
      <c r="I92" s="39">
        <v>0</v>
      </c>
      <c r="J92" s="39">
        <v>24877524</v>
      </c>
      <c r="K92" s="39">
        <v>6412653</v>
      </c>
      <c r="L92" s="38">
        <v>0</v>
      </c>
      <c r="M92" s="38"/>
      <c r="N92" s="39">
        <v>2055057</v>
      </c>
      <c r="O92" s="39">
        <v>9370171</v>
      </c>
      <c r="P92" s="39">
        <v>0</v>
      </c>
      <c r="Q92" s="38">
        <v>422982</v>
      </c>
      <c r="R92" s="38"/>
      <c r="S92" s="39">
        <v>8330685</v>
      </c>
      <c r="T92" s="40">
        <v>-192193</v>
      </c>
      <c r="U92" s="40">
        <v>8138493</v>
      </c>
    </row>
    <row r="93" spans="1:21">
      <c r="A93" s="36">
        <v>31405</v>
      </c>
      <c r="B93" s="37" t="s">
        <v>84</v>
      </c>
      <c r="C93" s="42">
        <v>9.4410000000000002E-4</v>
      </c>
      <c r="D93" s="42">
        <v>9.8060000000000009E-4</v>
      </c>
      <c r="E93" s="38">
        <v>1348309.2700000003</v>
      </c>
      <c r="F93" s="38">
        <v>3613705</v>
      </c>
      <c r="G93" s="38">
        <v>8677254</v>
      </c>
      <c r="H93" s="38"/>
      <c r="I93" s="39">
        <v>0</v>
      </c>
      <c r="J93" s="39">
        <v>4964462</v>
      </c>
      <c r="K93" s="39">
        <v>1279684</v>
      </c>
      <c r="L93" s="38">
        <v>0</v>
      </c>
      <c r="M93" s="38"/>
      <c r="N93" s="39">
        <v>410099</v>
      </c>
      <c r="O93" s="39">
        <v>1869875</v>
      </c>
      <c r="P93" s="39">
        <v>0</v>
      </c>
      <c r="Q93" s="38">
        <v>227378</v>
      </c>
      <c r="R93" s="38"/>
      <c r="S93" s="39">
        <v>1662439</v>
      </c>
      <c r="T93" s="40">
        <v>-95727</v>
      </c>
      <c r="U93" s="40">
        <v>1566713</v>
      </c>
    </row>
    <row r="94" spans="1:21">
      <c r="A94" s="36">
        <v>31500</v>
      </c>
      <c r="B94" s="37" t="s">
        <v>85</v>
      </c>
      <c r="C94" s="42">
        <v>7.2920000000000005E-4</v>
      </c>
      <c r="D94" s="42">
        <v>7.4350000000000002E-4</v>
      </c>
      <c r="E94" s="38">
        <v>953251.6399999999</v>
      </c>
      <c r="F94" s="38">
        <v>2739945</v>
      </c>
      <c r="G94" s="38">
        <v>6702101</v>
      </c>
      <c r="H94" s="38"/>
      <c r="I94" s="39">
        <v>0</v>
      </c>
      <c r="J94" s="39">
        <v>3834430</v>
      </c>
      <c r="K94" s="39">
        <v>988397</v>
      </c>
      <c r="L94" s="38">
        <v>0</v>
      </c>
      <c r="M94" s="38"/>
      <c r="N94" s="39">
        <v>316751</v>
      </c>
      <c r="O94" s="39">
        <v>1444246</v>
      </c>
      <c r="P94" s="39">
        <v>0</v>
      </c>
      <c r="Q94" s="38">
        <v>126500</v>
      </c>
      <c r="R94" s="38"/>
      <c r="S94" s="39">
        <v>1284028</v>
      </c>
      <c r="T94" s="40">
        <v>-47532</v>
      </c>
      <c r="U94" s="40">
        <v>1236496</v>
      </c>
    </row>
    <row r="95" spans="1:21">
      <c r="A95" s="36">
        <v>31600</v>
      </c>
      <c r="B95" s="37" t="s">
        <v>86</v>
      </c>
      <c r="C95" s="42">
        <v>3.2935999999999998E-3</v>
      </c>
      <c r="D95" s="42">
        <v>3.2607000000000001E-3</v>
      </c>
      <c r="E95" s="38">
        <v>4145193.6500000004</v>
      </c>
      <c r="F95" s="38">
        <v>12016325</v>
      </c>
      <c r="G95" s="38">
        <v>30271586</v>
      </c>
      <c r="H95" s="38"/>
      <c r="I95" s="39">
        <v>0</v>
      </c>
      <c r="J95" s="39">
        <v>17319089</v>
      </c>
      <c r="K95" s="39">
        <v>4464323</v>
      </c>
      <c r="L95" s="38">
        <v>391819</v>
      </c>
      <c r="M95" s="38"/>
      <c r="N95" s="39">
        <v>1430677</v>
      </c>
      <c r="O95" s="39">
        <v>6523271</v>
      </c>
      <c r="P95" s="39">
        <v>0</v>
      </c>
      <c r="Q95" s="38">
        <v>0</v>
      </c>
      <c r="R95" s="38"/>
      <c r="S95" s="39">
        <v>5799608</v>
      </c>
      <c r="T95" s="40">
        <v>177894</v>
      </c>
      <c r="U95" s="40">
        <v>5977502</v>
      </c>
    </row>
    <row r="96" spans="1:21">
      <c r="A96" s="36">
        <v>31601</v>
      </c>
      <c r="B96" s="37" t="s">
        <v>285</v>
      </c>
      <c r="C96" s="42">
        <v>0</v>
      </c>
      <c r="D96" s="42">
        <v>0</v>
      </c>
      <c r="E96" s="38"/>
      <c r="F96" s="38">
        <v>0</v>
      </c>
      <c r="G96" s="38">
        <v>0</v>
      </c>
      <c r="H96" s="38"/>
      <c r="I96" s="39">
        <v>0</v>
      </c>
      <c r="J96" s="39">
        <v>0</v>
      </c>
      <c r="K96" s="39">
        <v>0</v>
      </c>
      <c r="L96" s="38">
        <v>0</v>
      </c>
      <c r="M96" s="38"/>
      <c r="N96" s="39">
        <v>0</v>
      </c>
      <c r="O96" s="39">
        <v>0</v>
      </c>
      <c r="P96" s="39">
        <v>0</v>
      </c>
      <c r="Q96" s="38">
        <v>31472</v>
      </c>
      <c r="R96" s="38"/>
      <c r="S96" s="39">
        <v>0</v>
      </c>
      <c r="T96" s="40">
        <v>-12747</v>
      </c>
      <c r="U96" s="40">
        <v>-12747</v>
      </c>
    </row>
    <row r="97" spans="1:21">
      <c r="A97" s="36">
        <v>31605</v>
      </c>
      <c r="B97" s="37" t="s">
        <v>87</v>
      </c>
      <c r="C97" s="42">
        <v>4.7249999999999999E-4</v>
      </c>
      <c r="D97" s="42">
        <v>4.7429999999999998E-4</v>
      </c>
      <c r="E97" s="38">
        <v>682594.32000000007</v>
      </c>
      <c r="F97" s="38">
        <v>1747889</v>
      </c>
      <c r="G97" s="38">
        <v>4342763</v>
      </c>
      <c r="H97" s="38"/>
      <c r="I97" s="39">
        <v>0</v>
      </c>
      <c r="J97" s="39">
        <v>2484597</v>
      </c>
      <c r="K97" s="39">
        <v>640452</v>
      </c>
      <c r="L97" s="38">
        <v>80559</v>
      </c>
      <c r="M97" s="38"/>
      <c r="N97" s="39">
        <v>205245</v>
      </c>
      <c r="O97" s="39">
        <v>935829</v>
      </c>
      <c r="P97" s="39">
        <v>0</v>
      </c>
      <c r="Q97" s="38">
        <v>9017</v>
      </c>
      <c r="R97" s="38"/>
      <c r="S97" s="39">
        <v>832012.02</v>
      </c>
      <c r="T97" s="40">
        <v>20318</v>
      </c>
      <c r="U97" s="40">
        <v>852330</v>
      </c>
    </row>
    <row r="98" spans="1:21">
      <c r="A98" s="36">
        <v>31700</v>
      </c>
      <c r="B98" s="37" t="s">
        <v>88</v>
      </c>
      <c r="C98" s="42">
        <v>9.8649999999999996E-4</v>
      </c>
      <c r="D98" s="42">
        <v>9.8630000000000007E-4</v>
      </c>
      <c r="E98" s="38">
        <v>1325133.3800000001</v>
      </c>
      <c r="F98" s="38">
        <v>3634711</v>
      </c>
      <c r="G98" s="38">
        <v>9066954</v>
      </c>
      <c r="H98" s="38"/>
      <c r="I98" s="39">
        <v>0</v>
      </c>
      <c r="J98" s="39">
        <v>5187419</v>
      </c>
      <c r="K98" s="39">
        <v>1337155</v>
      </c>
      <c r="L98" s="38">
        <v>205470</v>
      </c>
      <c r="M98" s="38"/>
      <c r="N98" s="39">
        <v>428517</v>
      </c>
      <c r="O98" s="39">
        <v>1953852</v>
      </c>
      <c r="P98" s="39">
        <v>0</v>
      </c>
      <c r="Q98" s="38">
        <v>43026</v>
      </c>
      <c r="R98" s="38"/>
      <c r="S98" s="39">
        <v>1737100</v>
      </c>
      <c r="T98" s="40">
        <v>49355</v>
      </c>
      <c r="U98" s="40">
        <v>1786455</v>
      </c>
    </row>
    <row r="99" spans="1:21">
      <c r="A99" s="36">
        <v>31800</v>
      </c>
      <c r="B99" s="37" t="s">
        <v>89</v>
      </c>
      <c r="C99" s="42">
        <v>6.1303E-3</v>
      </c>
      <c r="D99" s="42">
        <v>6.2585999999999996E-3</v>
      </c>
      <c r="E99" s="38">
        <v>7617114.8900000015</v>
      </c>
      <c r="F99" s="38">
        <v>23064180</v>
      </c>
      <c r="G99" s="38">
        <v>56343790</v>
      </c>
      <c r="H99" s="38"/>
      <c r="I99" s="39">
        <v>0</v>
      </c>
      <c r="J99" s="39">
        <v>32235612</v>
      </c>
      <c r="K99" s="39">
        <v>8309340</v>
      </c>
      <c r="L99" s="38">
        <v>41346</v>
      </c>
      <c r="M99" s="38"/>
      <c r="N99" s="39">
        <v>2662886</v>
      </c>
      <c r="O99" s="39">
        <v>12141611</v>
      </c>
      <c r="P99" s="39">
        <v>0</v>
      </c>
      <c r="Q99" s="38">
        <v>668257</v>
      </c>
      <c r="R99" s="38"/>
      <c r="S99" s="39">
        <v>10794674</v>
      </c>
      <c r="T99" s="40">
        <v>-196815</v>
      </c>
      <c r="U99" s="40">
        <v>10597859</v>
      </c>
    </row>
    <row r="100" spans="1:21">
      <c r="A100" s="36">
        <v>31805</v>
      </c>
      <c r="B100" s="37" t="s">
        <v>90</v>
      </c>
      <c r="C100" s="42">
        <v>1.1666999999999999E-3</v>
      </c>
      <c r="D100" s="42">
        <v>1.1642E-3</v>
      </c>
      <c r="E100" s="38">
        <v>1606789.14</v>
      </c>
      <c r="F100" s="38">
        <v>4290308</v>
      </c>
      <c r="G100" s="38">
        <v>10723178</v>
      </c>
      <c r="H100" s="38"/>
      <c r="I100" s="39">
        <v>0</v>
      </c>
      <c r="J100" s="39">
        <v>6134983</v>
      </c>
      <c r="K100" s="39">
        <v>1581408</v>
      </c>
      <c r="L100" s="38">
        <v>127717</v>
      </c>
      <c r="M100" s="38"/>
      <c r="N100" s="39">
        <v>506792</v>
      </c>
      <c r="O100" s="39">
        <v>2310754</v>
      </c>
      <c r="P100" s="39">
        <v>0</v>
      </c>
      <c r="Q100" s="38">
        <v>129796</v>
      </c>
      <c r="R100" s="38"/>
      <c r="S100" s="39">
        <v>2054409</v>
      </c>
      <c r="T100" s="40">
        <v>-6677</v>
      </c>
      <c r="U100" s="40">
        <v>2047733</v>
      </c>
    </row>
    <row r="101" spans="1:21">
      <c r="A101" s="36">
        <v>31810</v>
      </c>
      <c r="B101" s="37" t="s">
        <v>91</v>
      </c>
      <c r="C101" s="42">
        <v>1.5257999999999999E-3</v>
      </c>
      <c r="D101" s="42">
        <v>1.4873E-3</v>
      </c>
      <c r="E101" s="38">
        <v>1900263.9399999997</v>
      </c>
      <c r="F101" s="38">
        <v>5480995</v>
      </c>
      <c r="G101" s="38">
        <v>14023678</v>
      </c>
      <c r="H101" s="38"/>
      <c r="I101" s="39">
        <v>0</v>
      </c>
      <c r="J101" s="39">
        <v>8023277</v>
      </c>
      <c r="K101" s="39">
        <v>2068152</v>
      </c>
      <c r="L101" s="38">
        <v>103016</v>
      </c>
      <c r="M101" s="38"/>
      <c r="N101" s="39">
        <v>662779</v>
      </c>
      <c r="O101" s="39">
        <v>3021984</v>
      </c>
      <c r="P101" s="39">
        <v>0</v>
      </c>
      <c r="Q101" s="38">
        <v>249459</v>
      </c>
      <c r="R101" s="38"/>
      <c r="S101" s="39">
        <v>2686738</v>
      </c>
      <c r="T101" s="40">
        <v>-103973</v>
      </c>
      <c r="U101" s="40">
        <v>2582765</v>
      </c>
    </row>
    <row r="102" spans="1:21">
      <c r="A102" s="36">
        <v>31820</v>
      </c>
      <c r="B102" s="37" t="s">
        <v>92</v>
      </c>
      <c r="C102" s="42">
        <v>1.3676999999999999E-3</v>
      </c>
      <c r="D102" s="42">
        <v>1.2941999999999999E-3</v>
      </c>
      <c r="E102" s="38">
        <v>1579175.12</v>
      </c>
      <c r="F102" s="38">
        <v>4769383</v>
      </c>
      <c r="G102" s="38">
        <v>12570576</v>
      </c>
      <c r="H102" s="38"/>
      <c r="I102" s="39">
        <v>0</v>
      </c>
      <c r="J102" s="39">
        <v>7191923</v>
      </c>
      <c r="K102" s="39">
        <v>1853854</v>
      </c>
      <c r="L102" s="38">
        <v>187338</v>
      </c>
      <c r="M102" s="38"/>
      <c r="N102" s="39">
        <v>594103</v>
      </c>
      <c r="O102" s="39">
        <v>2708853</v>
      </c>
      <c r="P102" s="39">
        <v>0</v>
      </c>
      <c r="Q102" s="38">
        <v>22402</v>
      </c>
      <c r="R102" s="38"/>
      <c r="S102" s="39">
        <v>2408345</v>
      </c>
      <c r="T102" s="40">
        <v>46481</v>
      </c>
      <c r="U102" s="40">
        <v>2454826</v>
      </c>
    </row>
    <row r="103" spans="1:21">
      <c r="A103" s="36">
        <v>31900</v>
      </c>
      <c r="B103" s="37" t="s">
        <v>93</v>
      </c>
      <c r="C103" s="42">
        <v>3.5163999999999998E-3</v>
      </c>
      <c r="D103" s="42">
        <v>3.5747999999999999E-3</v>
      </c>
      <c r="E103" s="38">
        <v>4335787.4700000007</v>
      </c>
      <c r="F103" s="38">
        <v>13173846</v>
      </c>
      <c r="G103" s="38">
        <v>32319348</v>
      </c>
      <c r="H103" s="38"/>
      <c r="I103" s="39">
        <v>0</v>
      </c>
      <c r="J103" s="39">
        <v>18490662</v>
      </c>
      <c r="K103" s="39">
        <v>4766318</v>
      </c>
      <c r="L103" s="38">
        <v>207860</v>
      </c>
      <c r="M103" s="38"/>
      <c r="N103" s="39">
        <v>1527457</v>
      </c>
      <c r="O103" s="39">
        <v>6964547</v>
      </c>
      <c r="P103" s="39">
        <v>0</v>
      </c>
      <c r="Q103" s="38">
        <v>363990</v>
      </c>
      <c r="R103" s="38"/>
      <c r="S103" s="39">
        <v>6191930</v>
      </c>
      <c r="T103" s="40">
        <v>-38939</v>
      </c>
      <c r="U103" s="40">
        <v>6152992</v>
      </c>
    </row>
    <row r="104" spans="1:21">
      <c r="A104" s="36">
        <v>32000</v>
      </c>
      <c r="B104" s="37" t="s">
        <v>94</v>
      </c>
      <c r="C104" s="42">
        <v>1.4400999999999999E-3</v>
      </c>
      <c r="D104" s="42">
        <v>1.3655E-3</v>
      </c>
      <c r="E104" s="38">
        <v>1776395.42</v>
      </c>
      <c r="F104" s="38">
        <v>5032138</v>
      </c>
      <c r="G104" s="38">
        <v>13236007</v>
      </c>
      <c r="H104" s="38"/>
      <c r="I104" s="39">
        <v>0</v>
      </c>
      <c r="J104" s="39">
        <v>7572632</v>
      </c>
      <c r="K104" s="39">
        <v>1951989</v>
      </c>
      <c r="L104" s="38">
        <v>279209</v>
      </c>
      <c r="M104" s="38"/>
      <c r="N104" s="39">
        <v>625552</v>
      </c>
      <c r="O104" s="39">
        <v>2852248</v>
      </c>
      <c r="P104" s="39">
        <v>0</v>
      </c>
      <c r="Q104" s="38">
        <v>35013</v>
      </c>
      <c r="R104" s="38"/>
      <c r="S104" s="39">
        <v>2535832</v>
      </c>
      <c r="T104" s="40">
        <v>66370</v>
      </c>
      <c r="U104" s="40">
        <v>2602202</v>
      </c>
    </row>
    <row r="105" spans="1:21">
      <c r="A105" s="36">
        <v>32005</v>
      </c>
      <c r="B105" s="37" t="s">
        <v>95</v>
      </c>
      <c r="C105" s="42">
        <v>3.2870000000000002E-4</v>
      </c>
      <c r="D105" s="42">
        <v>3.4200000000000002E-4</v>
      </c>
      <c r="E105" s="38">
        <v>446094.88</v>
      </c>
      <c r="F105" s="38">
        <v>1260338</v>
      </c>
      <c r="G105" s="38">
        <v>3021093</v>
      </c>
      <c r="H105" s="38"/>
      <c r="I105" s="39">
        <v>0</v>
      </c>
      <c r="J105" s="39">
        <v>1728438</v>
      </c>
      <c r="K105" s="39">
        <v>445538</v>
      </c>
      <c r="L105" s="38">
        <v>116428</v>
      </c>
      <c r="M105" s="38"/>
      <c r="N105" s="39">
        <v>142781</v>
      </c>
      <c r="O105" s="39">
        <v>651020</v>
      </c>
      <c r="P105" s="39">
        <v>0</v>
      </c>
      <c r="Q105" s="38">
        <v>24851</v>
      </c>
      <c r="R105" s="38"/>
      <c r="S105" s="39">
        <v>578799</v>
      </c>
      <c r="T105" s="40">
        <v>45414</v>
      </c>
      <c r="U105" s="40">
        <v>624213</v>
      </c>
    </row>
    <row r="106" spans="1:21">
      <c r="A106" s="36">
        <v>32100</v>
      </c>
      <c r="B106" s="37" t="s">
        <v>96</v>
      </c>
      <c r="C106" s="42">
        <v>8.8730000000000005E-4</v>
      </c>
      <c r="D106" s="42">
        <v>9.3099999999999997E-4</v>
      </c>
      <c r="E106" s="38">
        <v>1144657.6499999999</v>
      </c>
      <c r="F106" s="38">
        <v>3430919</v>
      </c>
      <c r="G106" s="38">
        <v>8155204</v>
      </c>
      <c r="H106" s="38"/>
      <c r="I106" s="39">
        <v>0</v>
      </c>
      <c r="J106" s="39">
        <v>4665785</v>
      </c>
      <c r="K106" s="39">
        <v>1202694</v>
      </c>
      <c r="L106" s="38">
        <v>0</v>
      </c>
      <c r="M106" s="38"/>
      <c r="N106" s="39">
        <v>385426</v>
      </c>
      <c r="O106" s="39">
        <v>1757378</v>
      </c>
      <c r="P106" s="39">
        <v>0</v>
      </c>
      <c r="Q106" s="38">
        <v>265622</v>
      </c>
      <c r="R106" s="38"/>
      <c r="S106" s="39">
        <v>1562422</v>
      </c>
      <c r="T106" s="40">
        <v>-93209</v>
      </c>
      <c r="U106" s="40">
        <v>1469213</v>
      </c>
    </row>
    <row r="107" spans="1:21">
      <c r="A107" s="36">
        <v>32200</v>
      </c>
      <c r="B107" s="37" t="s">
        <v>97</v>
      </c>
      <c r="C107" s="42">
        <v>5.4869999999999995E-4</v>
      </c>
      <c r="D107" s="42">
        <v>5.4440000000000001E-4</v>
      </c>
      <c r="E107" s="38">
        <v>690658.81</v>
      </c>
      <c r="F107" s="38">
        <v>2006222</v>
      </c>
      <c r="G107" s="38">
        <v>5043120</v>
      </c>
      <c r="H107" s="38"/>
      <c r="I107" s="39">
        <v>0</v>
      </c>
      <c r="J107" s="39">
        <v>2885288</v>
      </c>
      <c r="K107" s="39">
        <v>743738</v>
      </c>
      <c r="L107" s="38">
        <v>76014</v>
      </c>
      <c r="M107" s="38"/>
      <c r="N107" s="39">
        <v>238345</v>
      </c>
      <c r="O107" s="39">
        <v>1086750</v>
      </c>
      <c r="P107" s="39">
        <v>0</v>
      </c>
      <c r="Q107" s="38">
        <v>0</v>
      </c>
      <c r="R107" s="38"/>
      <c r="S107" s="39">
        <v>966190</v>
      </c>
      <c r="T107" s="40">
        <v>34493</v>
      </c>
      <c r="U107" s="40">
        <v>1000684</v>
      </c>
    </row>
    <row r="108" spans="1:21">
      <c r="A108" s="36">
        <v>32300</v>
      </c>
      <c r="B108" s="37" t="s">
        <v>98</v>
      </c>
      <c r="C108" s="42">
        <v>6.2827999999999998E-3</v>
      </c>
      <c r="D108" s="42">
        <v>6.3115999999999997E-3</v>
      </c>
      <c r="E108" s="38">
        <v>7508107.1500000004</v>
      </c>
      <c r="F108" s="38">
        <v>23259496</v>
      </c>
      <c r="G108" s="38">
        <v>57745422</v>
      </c>
      <c r="H108" s="38"/>
      <c r="I108" s="39">
        <v>0</v>
      </c>
      <c r="J108" s="39">
        <v>33037519</v>
      </c>
      <c r="K108" s="39">
        <v>8516046</v>
      </c>
      <c r="L108" s="38">
        <v>0</v>
      </c>
      <c r="M108" s="38"/>
      <c r="N108" s="39">
        <v>2729129</v>
      </c>
      <c r="O108" s="39">
        <v>12443651</v>
      </c>
      <c r="P108" s="39">
        <v>0</v>
      </c>
      <c r="Q108" s="38">
        <v>1075020</v>
      </c>
      <c r="R108" s="38"/>
      <c r="S108" s="39">
        <v>11063207</v>
      </c>
      <c r="T108" s="40">
        <v>-433060</v>
      </c>
      <c r="U108" s="40">
        <v>10630146</v>
      </c>
    </row>
    <row r="109" spans="1:21">
      <c r="A109" s="36">
        <v>32305</v>
      </c>
      <c r="B109" s="37" t="s">
        <v>99</v>
      </c>
      <c r="C109" s="42">
        <v>6.2580000000000003E-4</v>
      </c>
      <c r="D109" s="42">
        <v>6.3920000000000003E-4</v>
      </c>
      <c r="E109" s="38">
        <v>918561.46999999986</v>
      </c>
      <c r="F109" s="38">
        <v>2355579</v>
      </c>
      <c r="G109" s="38">
        <v>5751748</v>
      </c>
      <c r="H109" s="38"/>
      <c r="I109" s="39">
        <v>0</v>
      </c>
      <c r="J109" s="39">
        <v>3290711</v>
      </c>
      <c r="K109" s="39">
        <v>848243</v>
      </c>
      <c r="L109" s="38">
        <v>286194</v>
      </c>
      <c r="M109" s="38"/>
      <c r="N109" s="39">
        <v>271836</v>
      </c>
      <c r="O109" s="39">
        <v>1239453</v>
      </c>
      <c r="P109" s="39">
        <v>0</v>
      </c>
      <c r="Q109" s="38">
        <v>0</v>
      </c>
      <c r="R109" s="38"/>
      <c r="S109" s="39">
        <v>1101954</v>
      </c>
      <c r="T109" s="40">
        <v>120157</v>
      </c>
      <c r="U109" s="40">
        <v>1222110</v>
      </c>
    </row>
    <row r="110" spans="1:21">
      <c r="A110" s="36">
        <v>32400</v>
      </c>
      <c r="B110" s="37" t="s">
        <v>100</v>
      </c>
      <c r="C110" s="42">
        <v>2.2591999999999998E-3</v>
      </c>
      <c r="D110" s="42">
        <v>2.2606000000000002E-3</v>
      </c>
      <c r="E110" s="38">
        <v>2943165.73</v>
      </c>
      <c r="F110" s="38">
        <v>8330759</v>
      </c>
      <c r="G110" s="38">
        <v>20764382</v>
      </c>
      <c r="H110" s="38"/>
      <c r="I110" s="39">
        <v>0</v>
      </c>
      <c r="J110" s="39">
        <v>11879793</v>
      </c>
      <c r="K110" s="39">
        <v>3062242</v>
      </c>
      <c r="L110" s="38">
        <v>299023</v>
      </c>
      <c r="M110" s="38"/>
      <c r="N110" s="39">
        <v>981354</v>
      </c>
      <c r="O110" s="39">
        <v>4474549</v>
      </c>
      <c r="P110" s="39">
        <v>0</v>
      </c>
      <c r="Q110" s="38">
        <v>212188</v>
      </c>
      <c r="R110" s="38"/>
      <c r="S110" s="39">
        <v>3978162</v>
      </c>
      <c r="T110" s="40">
        <v>-8682</v>
      </c>
      <c r="U110" s="40">
        <v>3969480</v>
      </c>
    </row>
    <row r="111" spans="1:21">
      <c r="A111" s="36">
        <v>32405</v>
      </c>
      <c r="B111" s="37" t="s">
        <v>101</v>
      </c>
      <c r="C111" s="42">
        <v>5.6479999999999996E-4</v>
      </c>
      <c r="D111" s="42">
        <v>5.7660000000000003E-4</v>
      </c>
      <c r="E111" s="38">
        <v>797184.42</v>
      </c>
      <c r="F111" s="38">
        <v>2124885</v>
      </c>
      <c r="G111" s="38">
        <v>5191095</v>
      </c>
      <c r="H111" s="38"/>
      <c r="I111" s="39">
        <v>0</v>
      </c>
      <c r="J111" s="39">
        <v>2969948</v>
      </c>
      <c r="K111" s="39">
        <v>765560</v>
      </c>
      <c r="L111" s="38">
        <v>19827</v>
      </c>
      <c r="M111" s="38"/>
      <c r="N111" s="39">
        <v>245338</v>
      </c>
      <c r="O111" s="39">
        <v>1118637</v>
      </c>
      <c r="P111" s="39">
        <v>0</v>
      </c>
      <c r="Q111" s="38">
        <v>105824</v>
      </c>
      <c r="R111" s="38"/>
      <c r="S111" s="39">
        <v>994541</v>
      </c>
      <c r="T111" s="40">
        <v>-39643</v>
      </c>
      <c r="U111" s="40">
        <v>954898</v>
      </c>
    </row>
    <row r="112" spans="1:21">
      <c r="A112" s="36">
        <v>32410</v>
      </c>
      <c r="B112" s="37" t="s">
        <v>102</v>
      </c>
      <c r="C112" s="42">
        <v>8.92E-4</v>
      </c>
      <c r="D112" s="42">
        <v>8.9840000000000004E-4</v>
      </c>
      <c r="E112" s="38">
        <v>1182060.2000000002</v>
      </c>
      <c r="F112" s="38">
        <v>3310782</v>
      </c>
      <c r="G112" s="38">
        <v>8198401</v>
      </c>
      <c r="H112" s="38"/>
      <c r="I112" s="39">
        <v>0</v>
      </c>
      <c r="J112" s="39">
        <v>4690499</v>
      </c>
      <c r="K112" s="39">
        <v>1209065</v>
      </c>
      <c r="L112" s="38">
        <v>219046</v>
      </c>
      <c r="M112" s="38"/>
      <c r="N112" s="39">
        <v>387468</v>
      </c>
      <c r="O112" s="39">
        <v>1766686.28</v>
      </c>
      <c r="P112" s="39">
        <v>0</v>
      </c>
      <c r="Q112" s="38">
        <v>0</v>
      </c>
      <c r="R112" s="38"/>
      <c r="S112" s="39">
        <v>1570698</v>
      </c>
      <c r="T112" s="40">
        <v>94446</v>
      </c>
      <c r="U112" s="40">
        <v>1665144</v>
      </c>
    </row>
    <row r="113" spans="1:21">
      <c r="A113" s="36">
        <v>32420</v>
      </c>
      <c r="B113" s="37" t="s">
        <v>103</v>
      </c>
      <c r="C113" s="42">
        <v>0</v>
      </c>
      <c r="D113" s="42">
        <v>2.69E-5</v>
      </c>
      <c r="E113" s="38"/>
      <c r="F113" s="38">
        <v>99132</v>
      </c>
      <c r="G113" s="38">
        <v>0</v>
      </c>
      <c r="H113" s="38"/>
      <c r="I113" s="39">
        <v>0</v>
      </c>
      <c r="J113" s="39">
        <v>0</v>
      </c>
      <c r="K113" s="39">
        <v>0</v>
      </c>
      <c r="L113" s="38">
        <v>46024</v>
      </c>
      <c r="M113" s="38"/>
      <c r="N113" s="39">
        <v>0</v>
      </c>
      <c r="O113" s="39">
        <v>0</v>
      </c>
      <c r="P113" s="39">
        <v>0</v>
      </c>
      <c r="Q113" s="38">
        <v>98697</v>
      </c>
      <c r="R113" s="38"/>
      <c r="S113" s="39">
        <v>0</v>
      </c>
      <c r="T113" s="40">
        <v>-3006</v>
      </c>
      <c r="U113" s="40">
        <v>-3006</v>
      </c>
    </row>
    <row r="114" spans="1:21">
      <c r="A114" s="36">
        <v>32500</v>
      </c>
      <c r="B114" s="37" t="s">
        <v>104</v>
      </c>
      <c r="C114" s="42">
        <v>5.0733000000000002E-3</v>
      </c>
      <c r="D114" s="42">
        <v>5.0863999999999996E-3</v>
      </c>
      <c r="E114" s="38">
        <v>6297867.6799999997</v>
      </c>
      <c r="F114" s="38">
        <v>18744391</v>
      </c>
      <c r="G114" s="38">
        <v>46628868</v>
      </c>
      <c r="H114" s="38"/>
      <c r="I114" s="39">
        <v>0</v>
      </c>
      <c r="J114" s="39">
        <v>26677476</v>
      </c>
      <c r="K114" s="39">
        <v>6876625</v>
      </c>
      <c r="L114" s="38">
        <v>0</v>
      </c>
      <c r="M114" s="38"/>
      <c r="N114" s="39">
        <v>2203745</v>
      </c>
      <c r="O114" s="39">
        <v>10048127</v>
      </c>
      <c r="P114" s="39">
        <v>0</v>
      </c>
      <c r="Q114" s="38">
        <v>311856</v>
      </c>
      <c r="R114" s="38"/>
      <c r="S114" s="39">
        <v>8933432</v>
      </c>
      <c r="T114" s="40">
        <v>-121508</v>
      </c>
      <c r="U114" s="40">
        <v>8811924</v>
      </c>
    </row>
    <row r="115" spans="1:21">
      <c r="A115" s="36">
        <v>32505</v>
      </c>
      <c r="B115" s="37" t="s">
        <v>105</v>
      </c>
      <c r="C115" s="42">
        <v>7.2650000000000004E-4</v>
      </c>
      <c r="D115" s="42">
        <v>7.4890000000000004E-4</v>
      </c>
      <c r="E115" s="38">
        <v>938171.16999999993</v>
      </c>
      <c r="F115" s="38">
        <v>2759845</v>
      </c>
      <c r="G115" s="38">
        <v>6677285</v>
      </c>
      <c r="H115" s="38"/>
      <c r="I115" s="39">
        <v>0</v>
      </c>
      <c r="J115" s="39">
        <v>3820233</v>
      </c>
      <c r="K115" s="39">
        <v>984737</v>
      </c>
      <c r="L115" s="38">
        <v>92322</v>
      </c>
      <c r="M115" s="38"/>
      <c r="N115" s="39">
        <v>315578</v>
      </c>
      <c r="O115" s="39">
        <v>1438899</v>
      </c>
      <c r="P115" s="39">
        <v>0</v>
      </c>
      <c r="Q115" s="38">
        <v>122957</v>
      </c>
      <c r="R115" s="38"/>
      <c r="S115" s="39">
        <v>1279274</v>
      </c>
      <c r="T115" s="40">
        <v>-14926</v>
      </c>
      <c r="U115" s="40">
        <v>1264348</v>
      </c>
    </row>
    <row r="116" spans="1:21">
      <c r="A116" s="36">
        <v>32600</v>
      </c>
      <c r="B116" s="37" t="s">
        <v>106</v>
      </c>
      <c r="C116" s="42">
        <v>1.77521E-2</v>
      </c>
      <c r="D116" s="42">
        <v>1.8608900000000001E-2</v>
      </c>
      <c r="E116" s="38">
        <v>22076842.57</v>
      </c>
      <c r="F116" s="38">
        <v>68577481</v>
      </c>
      <c r="G116" s="38">
        <v>163160137</v>
      </c>
      <c r="H116" s="38"/>
      <c r="I116" s="39">
        <v>0</v>
      </c>
      <c r="J116" s="39">
        <v>93347767</v>
      </c>
      <c r="K116" s="39">
        <v>24062155</v>
      </c>
      <c r="L116" s="38">
        <v>0</v>
      </c>
      <c r="M116" s="38"/>
      <c r="N116" s="39">
        <v>7711175</v>
      </c>
      <c r="O116" s="39">
        <v>35159632</v>
      </c>
      <c r="P116" s="39">
        <v>0</v>
      </c>
      <c r="Q116" s="38">
        <v>5883524</v>
      </c>
      <c r="R116" s="38"/>
      <c r="S116" s="39">
        <v>31259176</v>
      </c>
      <c r="T116" s="40">
        <v>-2193616</v>
      </c>
      <c r="U116" s="40">
        <v>29065559</v>
      </c>
    </row>
    <row r="117" spans="1:21">
      <c r="A117" s="36">
        <v>32605</v>
      </c>
      <c r="B117" s="37" t="s">
        <v>107</v>
      </c>
      <c r="C117" s="42">
        <v>2.5571999999999999E-3</v>
      </c>
      <c r="D117" s="42">
        <v>2.5182E-3</v>
      </c>
      <c r="E117" s="38">
        <v>3480031.61</v>
      </c>
      <c r="F117" s="38">
        <v>9280066</v>
      </c>
      <c r="G117" s="38">
        <v>23503310</v>
      </c>
      <c r="H117" s="38"/>
      <c r="I117" s="39">
        <v>0</v>
      </c>
      <c r="J117" s="39">
        <v>13446798</v>
      </c>
      <c r="K117" s="39">
        <v>3466167</v>
      </c>
      <c r="L117" s="38">
        <v>595896</v>
      </c>
      <c r="M117" s="38"/>
      <c r="N117" s="39">
        <v>1110799</v>
      </c>
      <c r="O117" s="39">
        <v>5064765</v>
      </c>
      <c r="P117" s="39">
        <v>0</v>
      </c>
      <c r="Q117" s="38">
        <v>0</v>
      </c>
      <c r="R117" s="38"/>
      <c r="S117" s="39">
        <v>4502902</v>
      </c>
      <c r="T117" s="40">
        <v>217107</v>
      </c>
      <c r="U117" s="40">
        <v>4720009</v>
      </c>
    </row>
    <row r="118" spans="1:21">
      <c r="A118" s="36">
        <v>32700</v>
      </c>
      <c r="B118" s="37" t="s">
        <v>108</v>
      </c>
      <c r="C118" s="42">
        <v>1.5617999999999999E-3</v>
      </c>
      <c r="D118" s="42">
        <v>1.5299000000000001E-3</v>
      </c>
      <c r="E118" s="38">
        <v>1971249.8299999996</v>
      </c>
      <c r="F118" s="38">
        <v>5637984</v>
      </c>
      <c r="G118" s="38">
        <v>14354555</v>
      </c>
      <c r="H118" s="38"/>
      <c r="I118" s="39">
        <v>0</v>
      </c>
      <c r="J118" s="39">
        <v>8212580</v>
      </c>
      <c r="K118" s="39">
        <v>2116948</v>
      </c>
      <c r="L118" s="38">
        <v>335246</v>
      </c>
      <c r="M118" s="38"/>
      <c r="N118" s="39">
        <v>678416</v>
      </c>
      <c r="O118" s="39">
        <v>3093285</v>
      </c>
      <c r="P118" s="39">
        <v>0</v>
      </c>
      <c r="Q118" s="38">
        <v>0</v>
      </c>
      <c r="R118" s="38"/>
      <c r="S118" s="39">
        <v>2750130</v>
      </c>
      <c r="T118" s="40">
        <v>125234</v>
      </c>
      <c r="U118" s="40">
        <v>2875364</v>
      </c>
    </row>
    <row r="119" spans="1:21">
      <c r="A119" s="36">
        <v>32800</v>
      </c>
      <c r="B119" s="37" t="s">
        <v>109</v>
      </c>
      <c r="C119" s="42">
        <v>2.1503999999999998E-3</v>
      </c>
      <c r="D119" s="42">
        <v>2.1009000000000002E-3</v>
      </c>
      <c r="E119" s="38">
        <v>2958483.7099999995</v>
      </c>
      <c r="F119" s="38">
        <v>7742232</v>
      </c>
      <c r="G119" s="38">
        <v>19764397</v>
      </c>
      <c r="H119" s="38"/>
      <c r="I119" s="39">
        <v>0</v>
      </c>
      <c r="J119" s="39">
        <v>11307678</v>
      </c>
      <c r="K119" s="39">
        <v>2914768</v>
      </c>
      <c r="L119" s="38">
        <v>519677</v>
      </c>
      <c r="M119" s="38"/>
      <c r="N119" s="39">
        <v>934093</v>
      </c>
      <c r="O119" s="39">
        <v>4259061</v>
      </c>
      <c r="P119" s="39">
        <v>0</v>
      </c>
      <c r="Q119" s="38">
        <v>0</v>
      </c>
      <c r="R119" s="38"/>
      <c r="S119" s="39">
        <v>3786579</v>
      </c>
      <c r="T119" s="40">
        <v>174785</v>
      </c>
      <c r="U119" s="40">
        <v>3961364</v>
      </c>
    </row>
    <row r="120" spans="1:21">
      <c r="A120" s="36">
        <v>32900</v>
      </c>
      <c r="B120" s="37" t="s">
        <v>110</v>
      </c>
      <c r="C120" s="42">
        <v>6.633E-3</v>
      </c>
      <c r="D120" s="42">
        <v>6.5848E-3</v>
      </c>
      <c r="E120" s="38">
        <v>8107247.4899999984</v>
      </c>
      <c r="F120" s="38">
        <v>24266292</v>
      </c>
      <c r="G120" s="38">
        <v>60964122</v>
      </c>
      <c r="H120" s="38"/>
      <c r="I120" s="39">
        <v>0</v>
      </c>
      <c r="J120" s="39">
        <v>34879014</v>
      </c>
      <c r="K120" s="39">
        <v>8990726</v>
      </c>
      <c r="L120" s="38">
        <v>32332</v>
      </c>
      <c r="M120" s="38"/>
      <c r="N120" s="39">
        <v>2881249</v>
      </c>
      <c r="O120" s="39">
        <v>13137253</v>
      </c>
      <c r="P120" s="39">
        <v>0</v>
      </c>
      <c r="Q120" s="38">
        <v>379780</v>
      </c>
      <c r="R120" s="38"/>
      <c r="S120" s="39">
        <v>11679864</v>
      </c>
      <c r="T120" s="40">
        <v>-175635</v>
      </c>
      <c r="U120" s="40">
        <v>11504229</v>
      </c>
    </row>
    <row r="121" spans="1:21">
      <c r="A121" s="36">
        <v>32901</v>
      </c>
      <c r="B121" s="37" t="s">
        <v>286</v>
      </c>
      <c r="C121" s="42">
        <v>1.9560000000000001E-4</v>
      </c>
      <c r="D121" s="42">
        <v>1.707E-4</v>
      </c>
      <c r="E121" s="38">
        <v>201794.83999999997</v>
      </c>
      <c r="F121" s="38">
        <v>629063</v>
      </c>
      <c r="G121" s="38">
        <v>1797766</v>
      </c>
      <c r="H121" s="38"/>
      <c r="I121" s="39">
        <v>0</v>
      </c>
      <c r="J121" s="39">
        <v>1028544</v>
      </c>
      <c r="K121" s="39">
        <v>265127</v>
      </c>
      <c r="L121" s="38">
        <v>537559</v>
      </c>
      <c r="M121" s="38"/>
      <c r="N121" s="39">
        <v>84965</v>
      </c>
      <c r="O121" s="39">
        <v>387403</v>
      </c>
      <c r="P121" s="39">
        <v>0</v>
      </c>
      <c r="Q121" s="38">
        <v>0</v>
      </c>
      <c r="R121" s="38"/>
      <c r="S121" s="39">
        <v>344427</v>
      </c>
      <c r="T121" s="40">
        <v>208399</v>
      </c>
      <c r="U121" s="40">
        <v>552826</v>
      </c>
    </row>
    <row r="122" spans="1:21">
      <c r="A122" s="36">
        <v>32905</v>
      </c>
      <c r="B122" s="37" t="s">
        <v>111</v>
      </c>
      <c r="C122" s="42">
        <v>9.3849999999999999E-4</v>
      </c>
      <c r="D122" s="42">
        <v>9.433E-4</v>
      </c>
      <c r="E122" s="38">
        <v>1254575.6900000002</v>
      </c>
      <c r="F122" s="38">
        <v>3476247</v>
      </c>
      <c r="G122" s="38">
        <v>8625784</v>
      </c>
      <c r="H122" s="38"/>
      <c r="I122" s="39">
        <v>0</v>
      </c>
      <c r="J122" s="39">
        <v>4935015</v>
      </c>
      <c r="K122" s="39">
        <v>1272094</v>
      </c>
      <c r="L122" s="38">
        <v>30318</v>
      </c>
      <c r="M122" s="38"/>
      <c r="N122" s="39">
        <v>407667</v>
      </c>
      <c r="O122" s="39">
        <v>1858784</v>
      </c>
      <c r="P122" s="39">
        <v>0</v>
      </c>
      <c r="Q122" s="38">
        <v>254259</v>
      </c>
      <c r="R122" s="38"/>
      <c r="S122" s="39">
        <v>1652578</v>
      </c>
      <c r="T122" s="40">
        <v>-95614</v>
      </c>
      <c r="U122" s="40">
        <v>1556964</v>
      </c>
    </row>
    <row r="123" spans="1:21">
      <c r="A123" s="36">
        <v>32910</v>
      </c>
      <c r="B123" s="37" t="s">
        <v>112</v>
      </c>
      <c r="C123" s="42">
        <v>1.2221000000000001E-3</v>
      </c>
      <c r="D123" s="42">
        <v>1.2444999999999999E-3</v>
      </c>
      <c r="E123" s="38">
        <v>1563319.5600000003</v>
      </c>
      <c r="F123" s="38">
        <v>4586229</v>
      </c>
      <c r="G123" s="38">
        <v>11232361</v>
      </c>
      <c r="H123" s="38"/>
      <c r="I123" s="39">
        <v>0</v>
      </c>
      <c r="J123" s="39">
        <v>6426299</v>
      </c>
      <c r="K123" s="39">
        <v>1656500</v>
      </c>
      <c r="L123" s="38">
        <v>0</v>
      </c>
      <c r="M123" s="38"/>
      <c r="N123" s="39">
        <v>530857</v>
      </c>
      <c r="O123" s="39">
        <v>2420479</v>
      </c>
      <c r="P123" s="39">
        <v>0</v>
      </c>
      <c r="Q123" s="38">
        <v>266053</v>
      </c>
      <c r="R123" s="38"/>
      <c r="S123" s="39">
        <v>2151962</v>
      </c>
      <c r="T123" s="40">
        <v>-100976</v>
      </c>
      <c r="U123" s="40">
        <v>2050986</v>
      </c>
    </row>
    <row r="124" spans="1:21">
      <c r="A124" s="36">
        <v>32920</v>
      </c>
      <c r="B124" s="37" t="s">
        <v>113</v>
      </c>
      <c r="C124" s="42">
        <v>1.0083E-3</v>
      </c>
      <c r="D124" s="42">
        <v>1.0342000000000001E-3</v>
      </c>
      <c r="E124" s="38">
        <v>1250999.8600000001</v>
      </c>
      <c r="F124" s="38">
        <v>3811232</v>
      </c>
      <c r="G124" s="38">
        <v>9267319</v>
      </c>
      <c r="H124" s="38"/>
      <c r="I124" s="39">
        <v>0</v>
      </c>
      <c r="J124" s="39">
        <v>5302052</v>
      </c>
      <c r="K124" s="39">
        <v>1366704</v>
      </c>
      <c r="L124" s="38">
        <v>56423</v>
      </c>
      <c r="M124" s="38"/>
      <c r="N124" s="39">
        <v>437986</v>
      </c>
      <c r="O124" s="39">
        <v>1997029</v>
      </c>
      <c r="P124" s="39">
        <v>0</v>
      </c>
      <c r="Q124" s="38">
        <v>245712</v>
      </c>
      <c r="R124" s="38"/>
      <c r="S124" s="39">
        <v>1775487</v>
      </c>
      <c r="T124" s="40">
        <v>-84263</v>
      </c>
      <c r="U124" s="40">
        <v>1691224</v>
      </c>
    </row>
    <row r="125" spans="1:21">
      <c r="A125" s="36">
        <v>33000</v>
      </c>
      <c r="B125" s="37" t="s">
        <v>114</v>
      </c>
      <c r="C125" s="42">
        <v>2.5539E-3</v>
      </c>
      <c r="D125" s="42">
        <v>2.5566999999999999E-3</v>
      </c>
      <c r="E125" s="38">
        <v>3038235.93</v>
      </c>
      <c r="F125" s="38">
        <v>9421946</v>
      </c>
      <c r="G125" s="38">
        <v>23472979</v>
      </c>
      <c r="H125" s="38"/>
      <c r="I125" s="39">
        <v>0</v>
      </c>
      <c r="J125" s="39">
        <v>13429446</v>
      </c>
      <c r="K125" s="39">
        <v>3461694</v>
      </c>
      <c r="L125" s="38">
        <v>0</v>
      </c>
      <c r="M125" s="38"/>
      <c r="N125" s="39">
        <v>1109366</v>
      </c>
      <c r="O125" s="39">
        <v>5058229</v>
      </c>
      <c r="P125" s="39">
        <v>0</v>
      </c>
      <c r="Q125" s="38">
        <v>374154</v>
      </c>
      <c r="R125" s="38"/>
      <c r="S125" s="39">
        <v>4497091</v>
      </c>
      <c r="T125" s="40">
        <v>-143725</v>
      </c>
      <c r="U125" s="40">
        <v>4353366</v>
      </c>
    </row>
    <row r="126" spans="1:21">
      <c r="A126" s="36">
        <v>33001</v>
      </c>
      <c r="B126" s="37" t="s">
        <v>115</v>
      </c>
      <c r="C126" s="42">
        <v>7.1699999999999995E-5</v>
      </c>
      <c r="D126" s="42">
        <v>6.0399999999999998E-5</v>
      </c>
      <c r="E126" s="38">
        <v>81123.91</v>
      </c>
      <c r="F126" s="38">
        <v>222586</v>
      </c>
      <c r="G126" s="38">
        <v>658997</v>
      </c>
      <c r="H126" s="38"/>
      <c r="I126" s="39">
        <v>0</v>
      </c>
      <c r="J126" s="39">
        <v>377028</v>
      </c>
      <c r="K126" s="39">
        <v>97186</v>
      </c>
      <c r="L126" s="38">
        <v>127277</v>
      </c>
      <c r="M126" s="38"/>
      <c r="N126" s="39">
        <v>31145</v>
      </c>
      <c r="O126" s="39">
        <v>142008</v>
      </c>
      <c r="P126" s="39">
        <v>0</v>
      </c>
      <c r="Q126" s="38">
        <v>0</v>
      </c>
      <c r="R126" s="38"/>
      <c r="S126" s="39">
        <v>126255</v>
      </c>
      <c r="T126" s="40">
        <v>54629</v>
      </c>
      <c r="U126" s="40">
        <v>180883</v>
      </c>
    </row>
    <row r="127" spans="1:21">
      <c r="A127" s="36">
        <v>33027</v>
      </c>
      <c r="B127" s="37" t="s">
        <v>116</v>
      </c>
      <c r="C127" s="42">
        <v>2.377E-4</v>
      </c>
      <c r="D127" s="42">
        <v>1.9379999999999999E-4</v>
      </c>
      <c r="E127" s="38">
        <v>250770.05</v>
      </c>
      <c r="F127" s="38">
        <v>714191</v>
      </c>
      <c r="G127" s="38">
        <v>2184709</v>
      </c>
      <c r="H127" s="38"/>
      <c r="I127" s="39">
        <v>0</v>
      </c>
      <c r="J127" s="39">
        <v>1249923</v>
      </c>
      <c r="K127" s="39">
        <v>322191</v>
      </c>
      <c r="L127" s="38">
        <v>322789</v>
      </c>
      <c r="M127" s="38"/>
      <c r="N127" s="39">
        <v>103252</v>
      </c>
      <c r="O127" s="39">
        <v>470786</v>
      </c>
      <c r="P127" s="39">
        <v>0</v>
      </c>
      <c r="Q127" s="38">
        <v>0</v>
      </c>
      <c r="R127" s="38"/>
      <c r="S127" s="39">
        <v>418559</v>
      </c>
      <c r="T127" s="40">
        <v>125184</v>
      </c>
      <c r="U127" s="40">
        <v>543743</v>
      </c>
    </row>
    <row r="128" spans="1:21">
      <c r="A128" s="36">
        <v>33100</v>
      </c>
      <c r="B128" s="37" t="s">
        <v>117</v>
      </c>
      <c r="C128" s="42">
        <v>3.6789000000000001E-3</v>
      </c>
      <c r="D128" s="42">
        <v>3.6050000000000001E-3</v>
      </c>
      <c r="E128" s="38">
        <v>4595070.8599999994</v>
      </c>
      <c r="F128" s="38">
        <v>13285139</v>
      </c>
      <c r="G128" s="38">
        <v>33812891</v>
      </c>
      <c r="H128" s="38"/>
      <c r="I128" s="39">
        <v>0</v>
      </c>
      <c r="J128" s="39">
        <v>19345154</v>
      </c>
      <c r="K128" s="39">
        <v>4986580</v>
      </c>
      <c r="L128" s="38">
        <v>994968</v>
      </c>
      <c r="M128" s="38"/>
      <c r="N128" s="39">
        <v>1598044</v>
      </c>
      <c r="O128" s="39">
        <v>7286393</v>
      </c>
      <c r="P128" s="39">
        <v>0</v>
      </c>
      <c r="Q128" s="38">
        <v>0</v>
      </c>
      <c r="R128" s="38"/>
      <c r="S128" s="39">
        <v>6478072</v>
      </c>
      <c r="T128" s="40">
        <v>421432</v>
      </c>
      <c r="U128" s="40">
        <v>6899504</v>
      </c>
    </row>
    <row r="129" spans="1:21">
      <c r="A129" s="36">
        <v>33105</v>
      </c>
      <c r="B129" s="37" t="s">
        <v>118</v>
      </c>
      <c r="C129" s="42">
        <v>3.9419999999999999E-4</v>
      </c>
      <c r="D129" s="42">
        <v>4.281E-4</v>
      </c>
      <c r="E129" s="38">
        <v>531748.04</v>
      </c>
      <c r="F129" s="38">
        <v>1577633</v>
      </c>
      <c r="G129" s="38">
        <v>3623105</v>
      </c>
      <c r="H129" s="38"/>
      <c r="I129" s="39">
        <v>0</v>
      </c>
      <c r="J129" s="39">
        <v>2072864</v>
      </c>
      <c r="K129" s="39">
        <v>534320</v>
      </c>
      <c r="L129" s="38">
        <v>0</v>
      </c>
      <c r="M129" s="38"/>
      <c r="N129" s="39">
        <v>171233</v>
      </c>
      <c r="O129" s="39">
        <v>780749</v>
      </c>
      <c r="P129" s="39">
        <v>0</v>
      </c>
      <c r="Q129" s="38">
        <v>187955</v>
      </c>
      <c r="R129" s="38"/>
      <c r="S129" s="39">
        <v>694136</v>
      </c>
      <c r="T129" s="40">
        <v>-65525</v>
      </c>
      <c r="U129" s="40">
        <v>628610</v>
      </c>
    </row>
    <row r="130" spans="1:21">
      <c r="A130" s="36">
        <v>33200</v>
      </c>
      <c r="B130" s="37" t="s">
        <v>119</v>
      </c>
      <c r="C130" s="42">
        <v>1.57856E-2</v>
      </c>
      <c r="D130" s="42">
        <v>1.54092E-2</v>
      </c>
      <c r="E130" s="38">
        <v>18831502.330000002</v>
      </c>
      <c r="F130" s="38">
        <v>56785953</v>
      </c>
      <c r="G130" s="38">
        <v>145085971</v>
      </c>
      <c r="H130" s="38"/>
      <c r="I130" s="39">
        <v>0</v>
      </c>
      <c r="J130" s="39">
        <v>83007110</v>
      </c>
      <c r="K130" s="39">
        <v>21396655</v>
      </c>
      <c r="L130" s="38">
        <v>1631592</v>
      </c>
      <c r="M130" s="38"/>
      <c r="N130" s="39">
        <v>6856965</v>
      </c>
      <c r="O130" s="39">
        <v>31264802</v>
      </c>
      <c r="P130" s="39">
        <v>0</v>
      </c>
      <c r="Q130" s="38">
        <v>683251</v>
      </c>
      <c r="R130" s="38"/>
      <c r="S130" s="39">
        <v>27796421</v>
      </c>
      <c r="T130" s="40">
        <v>210066</v>
      </c>
      <c r="U130" s="40">
        <v>28006487</v>
      </c>
    </row>
    <row r="131" spans="1:21">
      <c r="A131" s="36">
        <v>33202</v>
      </c>
      <c r="B131" s="37" t="s">
        <v>120</v>
      </c>
      <c r="C131" s="42">
        <v>1.8359999999999999E-4</v>
      </c>
      <c r="D131" s="42">
        <v>1.5779999999999999E-4</v>
      </c>
      <c r="E131" s="38">
        <v>211201.21000000002</v>
      </c>
      <c r="F131" s="38">
        <v>581524</v>
      </c>
      <c r="G131" s="38">
        <v>1687474</v>
      </c>
      <c r="H131" s="38"/>
      <c r="I131" s="39">
        <v>0</v>
      </c>
      <c r="J131" s="39">
        <v>965444</v>
      </c>
      <c r="K131" s="39">
        <v>248861</v>
      </c>
      <c r="L131" s="38">
        <v>114579</v>
      </c>
      <c r="M131" s="38"/>
      <c r="N131" s="39">
        <v>79752</v>
      </c>
      <c r="O131" s="39">
        <v>363636</v>
      </c>
      <c r="P131" s="39">
        <v>0</v>
      </c>
      <c r="Q131" s="38">
        <v>0</v>
      </c>
      <c r="R131" s="38"/>
      <c r="S131" s="39">
        <v>323296</v>
      </c>
      <c r="T131" s="40">
        <v>41498</v>
      </c>
      <c r="U131" s="40">
        <v>364794</v>
      </c>
    </row>
    <row r="132" spans="1:21">
      <c r="A132" s="36">
        <v>33203</v>
      </c>
      <c r="B132" s="37" t="s">
        <v>121</v>
      </c>
      <c r="C132" s="42">
        <v>1.3540000000000001E-4</v>
      </c>
      <c r="D132" s="42">
        <v>1.3689999999999999E-4</v>
      </c>
      <c r="E132" s="38">
        <v>129371.63</v>
      </c>
      <c r="F132" s="38">
        <v>504504</v>
      </c>
      <c r="G132" s="38">
        <v>1244466</v>
      </c>
      <c r="H132" s="38"/>
      <c r="I132" s="39">
        <v>0</v>
      </c>
      <c r="J132" s="39">
        <v>711988</v>
      </c>
      <c r="K132" s="39">
        <v>183528</v>
      </c>
      <c r="L132" s="38">
        <v>38777</v>
      </c>
      <c r="M132" s="38"/>
      <c r="N132" s="39">
        <v>58815</v>
      </c>
      <c r="O132" s="39">
        <v>268172</v>
      </c>
      <c r="P132" s="39">
        <v>0</v>
      </c>
      <c r="Q132" s="38">
        <v>38583</v>
      </c>
      <c r="R132" s="38"/>
      <c r="S132" s="39">
        <v>238422</v>
      </c>
      <c r="T132" s="40">
        <v>4244</v>
      </c>
      <c r="U132" s="40">
        <v>242666</v>
      </c>
    </row>
    <row r="133" spans="1:21">
      <c r="A133" s="36">
        <v>33204</v>
      </c>
      <c r="B133" s="37" t="s">
        <v>122</v>
      </c>
      <c r="C133" s="42">
        <v>4.4210000000000001E-4</v>
      </c>
      <c r="D133" s="42">
        <v>4.1550000000000002E-4</v>
      </c>
      <c r="E133" s="38">
        <v>463866.53</v>
      </c>
      <c r="F133" s="38">
        <v>1531200</v>
      </c>
      <c r="G133" s="38">
        <v>4063356</v>
      </c>
      <c r="H133" s="38"/>
      <c r="I133" s="39">
        <v>0</v>
      </c>
      <c r="J133" s="39">
        <v>2324742</v>
      </c>
      <c r="K133" s="39">
        <v>599246</v>
      </c>
      <c r="L133" s="38">
        <v>16495</v>
      </c>
      <c r="M133" s="38"/>
      <c r="N133" s="39">
        <v>192040</v>
      </c>
      <c r="O133" s="39">
        <v>875619</v>
      </c>
      <c r="P133" s="39">
        <v>0</v>
      </c>
      <c r="Q133" s="38">
        <v>34590</v>
      </c>
      <c r="R133" s="38"/>
      <c r="S133" s="39">
        <v>778482</v>
      </c>
      <c r="T133" s="40">
        <v>-13666</v>
      </c>
      <c r="U133" s="40">
        <v>764816</v>
      </c>
    </row>
    <row r="134" spans="1:21">
      <c r="A134" s="36">
        <v>33205</v>
      </c>
      <c r="B134" s="37" t="s">
        <v>123</v>
      </c>
      <c r="C134" s="42">
        <v>1.2955E-3</v>
      </c>
      <c r="D134" s="42">
        <v>1.2324E-3</v>
      </c>
      <c r="E134" s="38">
        <v>1674309.3800000001</v>
      </c>
      <c r="F134" s="38">
        <v>4541638</v>
      </c>
      <c r="G134" s="38">
        <v>11906983</v>
      </c>
      <c r="H134" s="38"/>
      <c r="I134" s="39">
        <v>0</v>
      </c>
      <c r="J134" s="39">
        <v>6812266</v>
      </c>
      <c r="K134" s="39">
        <v>1755991</v>
      </c>
      <c r="L134" s="38">
        <v>307018</v>
      </c>
      <c r="M134" s="38"/>
      <c r="N134" s="39">
        <v>562741</v>
      </c>
      <c r="O134" s="39">
        <v>2565854</v>
      </c>
      <c r="P134" s="39">
        <v>0</v>
      </c>
      <c r="Q134" s="38">
        <v>0</v>
      </c>
      <c r="R134" s="38"/>
      <c r="S134" s="39">
        <v>2281210</v>
      </c>
      <c r="T134" s="40">
        <v>97447</v>
      </c>
      <c r="U134" s="40">
        <v>2378656</v>
      </c>
    </row>
    <row r="135" spans="1:21">
      <c r="A135" s="36">
        <v>33206</v>
      </c>
      <c r="B135" s="37" t="s">
        <v>124</v>
      </c>
      <c r="C135" s="42">
        <v>1.032E-4</v>
      </c>
      <c r="D135" s="42">
        <v>1.032E-4</v>
      </c>
      <c r="E135" s="38">
        <v>117887.69</v>
      </c>
      <c r="F135" s="38">
        <v>380312</v>
      </c>
      <c r="G135" s="38">
        <v>948515</v>
      </c>
      <c r="H135" s="38"/>
      <c r="I135" s="39">
        <v>0</v>
      </c>
      <c r="J135" s="39">
        <v>542668</v>
      </c>
      <c r="K135" s="39">
        <v>139883</v>
      </c>
      <c r="L135" s="38">
        <v>25894</v>
      </c>
      <c r="M135" s="38"/>
      <c r="N135" s="39">
        <v>44828</v>
      </c>
      <c r="O135" s="39">
        <v>204397</v>
      </c>
      <c r="P135" s="39">
        <v>0</v>
      </c>
      <c r="Q135" s="38">
        <v>10418</v>
      </c>
      <c r="R135" s="38"/>
      <c r="S135" s="39">
        <v>181722</v>
      </c>
      <c r="T135" s="40">
        <v>10105</v>
      </c>
      <c r="U135" s="40">
        <v>191827</v>
      </c>
    </row>
    <row r="136" spans="1:21">
      <c r="A136" s="36">
        <v>33207</v>
      </c>
      <c r="B136" s="37" t="s">
        <v>345</v>
      </c>
      <c r="C136" s="42">
        <v>2.231E-4</v>
      </c>
      <c r="D136" s="42">
        <v>1.02E-4</v>
      </c>
      <c r="E136" s="38">
        <v>224821.17</v>
      </c>
      <c r="F136" s="38">
        <v>375890</v>
      </c>
      <c r="G136" s="38">
        <v>2050519</v>
      </c>
      <c r="H136" s="38"/>
      <c r="I136" s="39">
        <v>0</v>
      </c>
      <c r="J136" s="39">
        <v>1173151</v>
      </c>
      <c r="K136" s="39">
        <v>302402</v>
      </c>
      <c r="L136" s="38">
        <v>672464</v>
      </c>
      <c r="M136" s="38"/>
      <c r="N136" s="39">
        <v>96910</v>
      </c>
      <c r="O136" s="39">
        <v>441870</v>
      </c>
      <c r="P136" s="39">
        <v>0</v>
      </c>
      <c r="Q136" s="38">
        <v>0</v>
      </c>
      <c r="R136" s="38"/>
      <c r="S136" s="39">
        <v>392851</v>
      </c>
      <c r="T136" s="40">
        <v>221127</v>
      </c>
      <c r="U136" s="40">
        <v>613977</v>
      </c>
    </row>
    <row r="137" spans="1:21">
      <c r="A137" s="36">
        <v>33208</v>
      </c>
      <c r="B137" s="37" t="s">
        <v>346</v>
      </c>
      <c r="C137" s="42">
        <v>3.6999999999999998E-5</v>
      </c>
      <c r="D137" s="42">
        <v>3.2299999999999999E-5</v>
      </c>
      <c r="E137" s="38"/>
      <c r="F137" s="38">
        <v>119032</v>
      </c>
      <c r="G137" s="38">
        <v>340068</v>
      </c>
      <c r="H137" s="38"/>
      <c r="I137" s="39">
        <v>0</v>
      </c>
      <c r="J137" s="39">
        <v>194561</v>
      </c>
      <c r="K137" s="39">
        <v>50152</v>
      </c>
      <c r="L137" s="38">
        <v>94103</v>
      </c>
      <c r="M137" s="38"/>
      <c r="N137" s="39">
        <v>16072</v>
      </c>
      <c r="O137" s="39">
        <v>73281.83</v>
      </c>
      <c r="P137" s="39">
        <v>0</v>
      </c>
      <c r="Q137" s="38">
        <v>20135</v>
      </c>
      <c r="R137" s="38"/>
      <c r="S137" s="39">
        <v>65152</v>
      </c>
      <c r="T137" s="40">
        <v>30285</v>
      </c>
      <c r="U137" s="40">
        <v>95438</v>
      </c>
    </row>
    <row r="138" spans="1:21">
      <c r="A138" s="36">
        <v>33209</v>
      </c>
      <c r="B138" s="37" t="s">
        <v>347</v>
      </c>
      <c r="C138" s="42">
        <v>6.5599999999999995E-5</v>
      </c>
      <c r="D138" s="42">
        <v>5.7000000000000003E-5</v>
      </c>
      <c r="E138" s="38">
        <v>73590.16</v>
      </c>
      <c r="F138" s="38">
        <v>210056</v>
      </c>
      <c r="G138" s="38">
        <v>602932</v>
      </c>
      <c r="H138" s="38"/>
      <c r="I138" s="39">
        <v>0</v>
      </c>
      <c r="J138" s="39">
        <v>344951</v>
      </c>
      <c r="K138" s="39">
        <v>88918</v>
      </c>
      <c r="L138" s="38">
        <v>187728</v>
      </c>
      <c r="M138" s="38"/>
      <c r="N138" s="39">
        <v>28495</v>
      </c>
      <c r="O138" s="39">
        <v>129927</v>
      </c>
      <c r="P138" s="39">
        <v>0</v>
      </c>
      <c r="Q138" s="38">
        <v>0</v>
      </c>
      <c r="R138" s="38"/>
      <c r="S138" s="39">
        <v>115513</v>
      </c>
      <c r="T138" s="40">
        <v>69759</v>
      </c>
      <c r="U138" s="40">
        <v>185272</v>
      </c>
    </row>
    <row r="139" spans="1:21">
      <c r="A139" s="36">
        <v>33300</v>
      </c>
      <c r="B139" s="37" t="s">
        <v>125</v>
      </c>
      <c r="C139" s="42">
        <v>2.2869000000000001E-3</v>
      </c>
      <c r="D139" s="42">
        <v>2.2807000000000001E-3</v>
      </c>
      <c r="E139" s="38">
        <v>2814395.46</v>
      </c>
      <c r="F139" s="38">
        <v>8404831</v>
      </c>
      <c r="G139" s="38">
        <v>21018973</v>
      </c>
      <c r="H139" s="38"/>
      <c r="I139" s="39">
        <v>0</v>
      </c>
      <c r="J139" s="39">
        <v>12025451</v>
      </c>
      <c r="K139" s="39">
        <v>3099788</v>
      </c>
      <c r="L139" s="38">
        <v>0</v>
      </c>
      <c r="M139" s="38"/>
      <c r="N139" s="39">
        <v>993386</v>
      </c>
      <c r="O139" s="39">
        <v>4529411</v>
      </c>
      <c r="P139" s="39">
        <v>0</v>
      </c>
      <c r="Q139" s="38">
        <v>355175</v>
      </c>
      <c r="R139" s="38"/>
      <c r="S139" s="39">
        <v>4026938</v>
      </c>
      <c r="T139" s="40">
        <v>-181238</v>
      </c>
      <c r="U139" s="40">
        <v>3845700</v>
      </c>
    </row>
    <row r="140" spans="1:21">
      <c r="A140" s="36">
        <v>33305</v>
      </c>
      <c r="B140" s="37" t="s">
        <v>126</v>
      </c>
      <c r="C140" s="42">
        <v>6.0360000000000003E-4</v>
      </c>
      <c r="D140" s="42">
        <v>6.2299999999999996E-4</v>
      </c>
      <c r="E140" s="38">
        <v>903728.02999999991</v>
      </c>
      <c r="F140" s="38">
        <v>2295878</v>
      </c>
      <c r="G140" s="38">
        <v>5547708</v>
      </c>
      <c r="H140" s="38"/>
      <c r="I140" s="39">
        <v>0</v>
      </c>
      <c r="J140" s="39">
        <v>3173974</v>
      </c>
      <c r="K140" s="39">
        <v>818152</v>
      </c>
      <c r="L140" s="38">
        <v>37671</v>
      </c>
      <c r="M140" s="38"/>
      <c r="N140" s="39">
        <v>262192</v>
      </c>
      <c r="O140" s="39">
        <v>1195484</v>
      </c>
      <c r="P140" s="39">
        <v>0</v>
      </c>
      <c r="Q140" s="38">
        <v>80010</v>
      </c>
      <c r="R140" s="38"/>
      <c r="S140" s="39">
        <v>1062862</v>
      </c>
      <c r="T140" s="40">
        <v>-32495</v>
      </c>
      <c r="U140" s="40">
        <v>1030368</v>
      </c>
    </row>
    <row r="141" spans="1:21">
      <c r="A141" s="36">
        <v>33400</v>
      </c>
      <c r="B141" s="37" t="s">
        <v>127</v>
      </c>
      <c r="C141" s="42">
        <v>2.05119E-2</v>
      </c>
      <c r="D141" s="42">
        <v>2.0228599999999999E-2</v>
      </c>
      <c r="E141" s="38">
        <v>25648363.949999999</v>
      </c>
      <c r="F141" s="38">
        <v>74546396</v>
      </c>
      <c r="G141" s="38">
        <v>188525550</v>
      </c>
      <c r="H141" s="38"/>
      <c r="I141" s="39">
        <v>0</v>
      </c>
      <c r="J141" s="39">
        <v>107859919</v>
      </c>
      <c r="K141" s="39">
        <v>27802937</v>
      </c>
      <c r="L141" s="38">
        <v>1992776</v>
      </c>
      <c r="M141" s="38"/>
      <c r="N141" s="39">
        <v>8909980</v>
      </c>
      <c r="O141" s="39">
        <v>40625664</v>
      </c>
      <c r="P141" s="39">
        <v>0</v>
      </c>
      <c r="Q141" s="38">
        <v>0</v>
      </c>
      <c r="R141" s="38"/>
      <c r="S141" s="39">
        <v>36118830</v>
      </c>
      <c r="T141" s="40">
        <v>789457</v>
      </c>
      <c r="U141" s="40">
        <v>36908287</v>
      </c>
    </row>
    <row r="142" spans="1:21">
      <c r="A142" s="36">
        <v>33402</v>
      </c>
      <c r="B142" s="37" t="s">
        <v>128</v>
      </c>
      <c r="C142" s="42">
        <v>1.585E-4</v>
      </c>
      <c r="D142" s="42">
        <v>1.459E-4</v>
      </c>
      <c r="E142" s="38">
        <v>168912.39</v>
      </c>
      <c r="F142" s="38">
        <v>537670</v>
      </c>
      <c r="G142" s="38">
        <v>1456779</v>
      </c>
      <c r="H142" s="38"/>
      <c r="I142" s="39">
        <v>0</v>
      </c>
      <c r="J142" s="39">
        <v>833458</v>
      </c>
      <c r="K142" s="39">
        <v>214839</v>
      </c>
      <c r="L142" s="38">
        <v>45067</v>
      </c>
      <c r="M142" s="38"/>
      <c r="N142" s="39">
        <v>68849</v>
      </c>
      <c r="O142" s="39">
        <v>313924</v>
      </c>
      <c r="P142" s="39">
        <v>0</v>
      </c>
      <c r="Q142" s="38">
        <v>3136</v>
      </c>
      <c r="R142" s="38"/>
      <c r="S142" s="39">
        <v>279098</v>
      </c>
      <c r="T142" s="40">
        <v>18897</v>
      </c>
      <c r="U142" s="40">
        <v>297995</v>
      </c>
    </row>
    <row r="143" spans="1:21">
      <c r="A143" s="43">
        <v>33403</v>
      </c>
      <c r="B143" s="37" t="s">
        <v>287</v>
      </c>
      <c r="C143" s="42">
        <v>0</v>
      </c>
      <c r="D143" s="42">
        <v>0</v>
      </c>
      <c r="E143" s="38"/>
      <c r="F143" s="38">
        <v>0</v>
      </c>
      <c r="G143" s="38">
        <v>0</v>
      </c>
      <c r="H143" s="38"/>
      <c r="I143" s="39">
        <v>0</v>
      </c>
      <c r="J143" s="39">
        <v>0</v>
      </c>
      <c r="K143" s="39">
        <v>0</v>
      </c>
      <c r="L143" s="38">
        <v>0</v>
      </c>
      <c r="M143" s="38"/>
      <c r="N143" s="39">
        <v>0</v>
      </c>
      <c r="O143" s="39">
        <v>0</v>
      </c>
      <c r="P143" s="39">
        <v>0</v>
      </c>
      <c r="Q143" s="38">
        <v>90748</v>
      </c>
      <c r="R143" s="38"/>
      <c r="S143" s="39">
        <v>0</v>
      </c>
      <c r="T143" s="40">
        <v>-50697</v>
      </c>
      <c r="U143" s="40">
        <v>-50697</v>
      </c>
    </row>
    <row r="144" spans="1:21">
      <c r="A144" s="43">
        <v>33405</v>
      </c>
      <c r="B144" s="37" t="s">
        <v>129</v>
      </c>
      <c r="C144" s="42">
        <v>2.0352E-3</v>
      </c>
      <c r="D144" s="42">
        <v>2.0105000000000001E-3</v>
      </c>
      <c r="E144" s="38">
        <v>2740410.83</v>
      </c>
      <c r="F144" s="38">
        <v>7409091</v>
      </c>
      <c r="G144" s="38">
        <v>18705590</v>
      </c>
      <c r="H144" s="38"/>
      <c r="I144" s="39">
        <v>0</v>
      </c>
      <c r="J144" s="39">
        <v>10701910</v>
      </c>
      <c r="K144" s="39">
        <v>2758620</v>
      </c>
      <c r="L144" s="38">
        <v>601289</v>
      </c>
      <c r="M144" s="38"/>
      <c r="N144" s="39">
        <v>884052</v>
      </c>
      <c r="O144" s="39">
        <v>4030897</v>
      </c>
      <c r="P144" s="39">
        <v>0</v>
      </c>
      <c r="Q144" s="38">
        <v>28655</v>
      </c>
      <c r="R144" s="38"/>
      <c r="S144" s="39">
        <v>3583727</v>
      </c>
      <c r="T144" s="40">
        <v>269418</v>
      </c>
      <c r="U144" s="40">
        <v>3853145</v>
      </c>
    </row>
    <row r="145" spans="1:21">
      <c r="A145" s="43">
        <v>33500</v>
      </c>
      <c r="B145" s="37" t="s">
        <v>130</v>
      </c>
      <c r="C145" s="42">
        <v>3.3923E-3</v>
      </c>
      <c r="D145" s="42">
        <v>3.3027E-3</v>
      </c>
      <c r="E145" s="38">
        <v>4126368.2399999998</v>
      </c>
      <c r="F145" s="38">
        <v>12171103</v>
      </c>
      <c r="G145" s="38">
        <v>31178741</v>
      </c>
      <c r="H145" s="38"/>
      <c r="I145" s="39">
        <v>0</v>
      </c>
      <c r="J145" s="39">
        <v>17838094</v>
      </c>
      <c r="K145" s="39">
        <v>4598107</v>
      </c>
      <c r="L145" s="38">
        <v>524838</v>
      </c>
      <c r="M145" s="38"/>
      <c r="N145" s="39">
        <v>1473551</v>
      </c>
      <c r="O145" s="39">
        <v>6718755</v>
      </c>
      <c r="P145" s="39">
        <v>0</v>
      </c>
      <c r="Q145" s="38">
        <v>0</v>
      </c>
      <c r="R145" s="38"/>
      <c r="S145" s="39">
        <v>5973406</v>
      </c>
      <c r="T145" s="40">
        <v>223143</v>
      </c>
      <c r="U145" s="40">
        <v>6196549</v>
      </c>
    </row>
    <row r="146" spans="1:21">
      <c r="A146" s="36">
        <v>33501</v>
      </c>
      <c r="B146" s="37" t="s">
        <v>131</v>
      </c>
      <c r="C146" s="42">
        <v>7.0699999999999997E-5</v>
      </c>
      <c r="D146" s="42">
        <v>6.86E-5</v>
      </c>
      <c r="E146" s="38">
        <v>80075.009999999995</v>
      </c>
      <c r="F146" s="38">
        <v>252805</v>
      </c>
      <c r="G146" s="38">
        <v>649806</v>
      </c>
      <c r="H146" s="38"/>
      <c r="I146" s="39">
        <v>0</v>
      </c>
      <c r="J146" s="39">
        <v>371769</v>
      </c>
      <c r="K146" s="39">
        <v>95831</v>
      </c>
      <c r="L146" s="38">
        <v>15156</v>
      </c>
      <c r="M146" s="38"/>
      <c r="N146" s="39">
        <v>30711</v>
      </c>
      <c r="O146" s="39">
        <v>140028</v>
      </c>
      <c r="P146" s="39">
        <v>0</v>
      </c>
      <c r="Q146" s="38">
        <v>10890</v>
      </c>
      <c r="R146" s="38"/>
      <c r="S146" s="39">
        <v>124494</v>
      </c>
      <c r="T146" s="40">
        <v>-190</v>
      </c>
      <c r="U146" s="40">
        <v>124304</v>
      </c>
    </row>
    <row r="147" spans="1:21">
      <c r="A147" s="36">
        <v>33600</v>
      </c>
      <c r="B147" s="37" t="s">
        <v>132</v>
      </c>
      <c r="C147" s="42">
        <v>1.0871499999999999E-2</v>
      </c>
      <c r="D147" s="42">
        <v>1.0561299999999999E-2</v>
      </c>
      <c r="E147" s="38">
        <v>13148406.130000001</v>
      </c>
      <c r="F147" s="38">
        <v>38920482</v>
      </c>
      <c r="G147" s="38">
        <v>99920315</v>
      </c>
      <c r="H147" s="38"/>
      <c r="I147" s="39">
        <v>0</v>
      </c>
      <c r="J147" s="39">
        <v>57166772</v>
      </c>
      <c r="K147" s="39">
        <v>14735818</v>
      </c>
      <c r="L147" s="38">
        <v>1020271</v>
      </c>
      <c r="M147" s="38"/>
      <c r="N147" s="39">
        <v>4722373</v>
      </c>
      <c r="O147" s="39">
        <v>21531984</v>
      </c>
      <c r="P147" s="39">
        <v>0</v>
      </c>
      <c r="Q147" s="38">
        <v>387970</v>
      </c>
      <c r="R147" s="38"/>
      <c r="S147" s="39">
        <v>19143320</v>
      </c>
      <c r="T147" s="40">
        <v>120495</v>
      </c>
      <c r="U147" s="40">
        <v>19263815</v>
      </c>
    </row>
    <row r="148" spans="1:21">
      <c r="A148" s="36">
        <v>33605</v>
      </c>
      <c r="B148" s="37" t="s">
        <v>133</v>
      </c>
      <c r="C148" s="42">
        <v>1.4801E-3</v>
      </c>
      <c r="D148" s="42">
        <v>1.4997000000000001E-3</v>
      </c>
      <c r="E148" s="38">
        <v>2087359.0799999998</v>
      </c>
      <c r="F148" s="38">
        <v>5526691</v>
      </c>
      <c r="G148" s="38">
        <v>13603648</v>
      </c>
      <c r="H148" s="38"/>
      <c r="I148" s="39">
        <v>0</v>
      </c>
      <c r="J148" s="39">
        <v>7782968</v>
      </c>
      <c r="K148" s="39">
        <v>2006207</v>
      </c>
      <c r="L148" s="38">
        <v>180059</v>
      </c>
      <c r="M148" s="38"/>
      <c r="N148" s="39">
        <v>642927</v>
      </c>
      <c r="O148" s="39">
        <v>2931471</v>
      </c>
      <c r="P148" s="39">
        <v>0</v>
      </c>
      <c r="Q148" s="38">
        <v>0</v>
      </c>
      <c r="R148" s="38"/>
      <c r="S148" s="39">
        <v>2606267</v>
      </c>
      <c r="T148" s="40">
        <v>66361</v>
      </c>
      <c r="U148" s="40">
        <v>2672627</v>
      </c>
    </row>
    <row r="149" spans="1:21">
      <c r="A149" s="36">
        <v>33700</v>
      </c>
      <c r="B149" s="37" t="s">
        <v>134</v>
      </c>
      <c r="C149" s="42">
        <v>7.9049999999999997E-4</v>
      </c>
      <c r="D149" s="42">
        <v>8.1840000000000005E-4</v>
      </c>
      <c r="E149" s="38">
        <v>949580.70000000007</v>
      </c>
      <c r="F149" s="38">
        <v>3015966</v>
      </c>
      <c r="G149" s="38">
        <v>7265512</v>
      </c>
      <c r="H149" s="38"/>
      <c r="I149" s="39">
        <v>0</v>
      </c>
      <c r="J149" s="39">
        <v>4156771</v>
      </c>
      <c r="K149" s="39">
        <v>1071486</v>
      </c>
      <c r="L149" s="38">
        <v>28615</v>
      </c>
      <c r="M149" s="38"/>
      <c r="N149" s="39">
        <v>343378</v>
      </c>
      <c r="O149" s="39">
        <v>1565656</v>
      </c>
      <c r="P149" s="39">
        <v>0</v>
      </c>
      <c r="Q149" s="38">
        <v>141260</v>
      </c>
      <c r="R149" s="38"/>
      <c r="S149" s="39">
        <v>1391969</v>
      </c>
      <c r="T149" s="40">
        <v>-26311</v>
      </c>
      <c r="U149" s="40">
        <v>1365658</v>
      </c>
    </row>
    <row r="150" spans="1:21">
      <c r="A150" s="36">
        <v>33800</v>
      </c>
      <c r="B150" s="37" t="s">
        <v>135</v>
      </c>
      <c r="C150" s="42">
        <v>5.8219999999999995E-4</v>
      </c>
      <c r="D150" s="42">
        <v>5.754E-4</v>
      </c>
      <c r="E150" s="38">
        <v>731235.97</v>
      </c>
      <c r="F150" s="38">
        <v>2120463</v>
      </c>
      <c r="G150" s="38">
        <v>5351019</v>
      </c>
      <c r="H150" s="38"/>
      <c r="I150" s="39">
        <v>0</v>
      </c>
      <c r="J150" s="39">
        <v>3061445</v>
      </c>
      <c r="K150" s="39">
        <v>789145</v>
      </c>
      <c r="L150" s="38">
        <v>67842</v>
      </c>
      <c r="M150" s="38"/>
      <c r="N150" s="39">
        <v>252897</v>
      </c>
      <c r="O150" s="39">
        <v>1153099</v>
      </c>
      <c r="P150" s="39">
        <v>0</v>
      </c>
      <c r="Q150" s="38">
        <v>18448</v>
      </c>
      <c r="R150" s="38"/>
      <c r="S150" s="39">
        <v>1025180</v>
      </c>
      <c r="T150" s="40">
        <v>14096</v>
      </c>
      <c r="U150" s="40">
        <v>1039275</v>
      </c>
    </row>
    <row r="151" spans="1:21">
      <c r="A151" s="36">
        <v>33900</v>
      </c>
      <c r="B151" s="37" t="s">
        <v>136</v>
      </c>
      <c r="C151" s="42">
        <v>3.0546000000000002E-3</v>
      </c>
      <c r="D151" s="42">
        <v>2.9675999999999999E-3</v>
      </c>
      <c r="E151" s="38">
        <v>3789538.45</v>
      </c>
      <c r="F151" s="38">
        <v>10936194</v>
      </c>
      <c r="G151" s="38">
        <v>28074929</v>
      </c>
      <c r="H151" s="38"/>
      <c r="I151" s="39">
        <v>0</v>
      </c>
      <c r="J151" s="39">
        <v>16062330</v>
      </c>
      <c r="K151" s="39">
        <v>4140370</v>
      </c>
      <c r="L151" s="38">
        <v>229529</v>
      </c>
      <c r="M151" s="38"/>
      <c r="N151" s="39">
        <v>1326860</v>
      </c>
      <c r="O151" s="39">
        <v>6049910</v>
      </c>
      <c r="P151" s="39">
        <v>0</v>
      </c>
      <c r="Q151" s="38">
        <v>338961</v>
      </c>
      <c r="R151" s="38"/>
      <c r="S151" s="39">
        <v>5378760</v>
      </c>
      <c r="T151" s="40">
        <v>-83002</v>
      </c>
      <c r="U151" s="40">
        <v>5295757</v>
      </c>
    </row>
    <row r="152" spans="1:21">
      <c r="A152" s="36">
        <v>34000</v>
      </c>
      <c r="B152" s="37" t="s">
        <v>137</v>
      </c>
      <c r="C152" s="42">
        <v>1.3045000000000001E-3</v>
      </c>
      <c r="D152" s="42">
        <v>1.3382999999999999E-3</v>
      </c>
      <c r="E152" s="38">
        <v>1569651.7099999997</v>
      </c>
      <c r="F152" s="38">
        <v>4931900</v>
      </c>
      <c r="G152" s="38">
        <v>11989703</v>
      </c>
      <c r="H152" s="38"/>
      <c r="I152" s="39">
        <v>0</v>
      </c>
      <c r="J152" s="39">
        <v>6859592</v>
      </c>
      <c r="K152" s="39">
        <v>1768190</v>
      </c>
      <c r="L152" s="38">
        <v>0</v>
      </c>
      <c r="M152" s="38"/>
      <c r="N152" s="39">
        <v>566650</v>
      </c>
      <c r="O152" s="39">
        <v>2583680</v>
      </c>
      <c r="P152" s="39">
        <v>0</v>
      </c>
      <c r="Q152" s="38">
        <v>450003</v>
      </c>
      <c r="R152" s="38"/>
      <c r="S152" s="39">
        <v>2297058</v>
      </c>
      <c r="T152" s="40">
        <v>-174317</v>
      </c>
      <c r="U152" s="40">
        <v>2122740</v>
      </c>
    </row>
    <row r="153" spans="1:21">
      <c r="A153" s="36">
        <v>34100</v>
      </c>
      <c r="B153" s="37" t="s">
        <v>138</v>
      </c>
      <c r="C153" s="42">
        <v>2.9814299999999998E-2</v>
      </c>
      <c r="D153" s="42">
        <v>3.0440399999999999E-2</v>
      </c>
      <c r="E153" s="38">
        <v>35353748.640000008</v>
      </c>
      <c r="F153" s="38">
        <v>112178901</v>
      </c>
      <c r="G153" s="38">
        <v>274024215</v>
      </c>
      <c r="H153" s="38"/>
      <c r="I153" s="39">
        <v>0</v>
      </c>
      <c r="J153" s="39">
        <v>156775724</v>
      </c>
      <c r="K153" s="39">
        <v>40411912</v>
      </c>
      <c r="L153" s="38">
        <v>345334</v>
      </c>
      <c r="M153" s="38"/>
      <c r="N153" s="39">
        <v>12950765</v>
      </c>
      <c r="O153" s="39">
        <v>59049904</v>
      </c>
      <c r="P153" s="39">
        <v>0</v>
      </c>
      <c r="Q153" s="38">
        <v>5583362</v>
      </c>
      <c r="R153" s="38"/>
      <c r="S153" s="39">
        <v>52499166</v>
      </c>
      <c r="T153" s="40">
        <v>-1541138</v>
      </c>
      <c r="U153" s="40">
        <v>50958028</v>
      </c>
    </row>
    <row r="154" spans="1:21">
      <c r="A154" s="36">
        <v>34105</v>
      </c>
      <c r="B154" s="37" t="s">
        <v>139</v>
      </c>
      <c r="C154" s="42">
        <v>2.5124000000000001E-3</v>
      </c>
      <c r="D154" s="42">
        <v>2.6684E-3</v>
      </c>
      <c r="E154" s="38">
        <v>3317964.6499999994</v>
      </c>
      <c r="F154" s="38">
        <v>9833582</v>
      </c>
      <c r="G154" s="38">
        <v>23091551</v>
      </c>
      <c r="H154" s="38"/>
      <c r="I154" s="39">
        <v>0</v>
      </c>
      <c r="J154" s="39">
        <v>13211222</v>
      </c>
      <c r="K154" s="39">
        <v>3405443</v>
      </c>
      <c r="L154" s="38">
        <v>0</v>
      </c>
      <c r="M154" s="38"/>
      <c r="N154" s="39">
        <v>1091339</v>
      </c>
      <c r="O154" s="39">
        <v>4976034</v>
      </c>
      <c r="P154" s="39">
        <v>0</v>
      </c>
      <c r="Q154" s="38">
        <v>542902</v>
      </c>
      <c r="R154" s="38"/>
      <c r="S154" s="39">
        <v>4424015</v>
      </c>
      <c r="T154" s="40">
        <v>-172058</v>
      </c>
      <c r="U154" s="40">
        <v>4251957</v>
      </c>
    </row>
    <row r="155" spans="1:21">
      <c r="A155" s="36">
        <v>34200</v>
      </c>
      <c r="B155" s="37" t="s">
        <v>140</v>
      </c>
      <c r="C155" s="42">
        <v>1.1073999999999999E-3</v>
      </c>
      <c r="D155" s="42">
        <v>1.3571E-3</v>
      </c>
      <c r="E155" s="38">
        <v>1460986.2899999998</v>
      </c>
      <c r="F155" s="38">
        <v>5001182</v>
      </c>
      <c r="G155" s="38">
        <v>10178150</v>
      </c>
      <c r="H155" s="38"/>
      <c r="I155" s="39">
        <v>0</v>
      </c>
      <c r="J155" s="39">
        <v>5823160</v>
      </c>
      <c r="K155" s="39">
        <v>1501030</v>
      </c>
      <c r="L155" s="38">
        <v>0</v>
      </c>
      <c r="M155" s="38"/>
      <c r="N155" s="39">
        <v>481034</v>
      </c>
      <c r="O155" s="39">
        <v>2193305</v>
      </c>
      <c r="P155" s="39">
        <v>0</v>
      </c>
      <c r="Q155" s="38">
        <v>1364810</v>
      </c>
      <c r="R155" s="38"/>
      <c r="S155" s="39">
        <v>1949990</v>
      </c>
      <c r="T155" s="40">
        <v>-480769</v>
      </c>
      <c r="U155" s="40">
        <v>1469221</v>
      </c>
    </row>
    <row r="156" spans="1:21">
      <c r="A156" s="36">
        <v>34205</v>
      </c>
      <c r="B156" s="37" t="s">
        <v>141</v>
      </c>
      <c r="C156" s="42">
        <v>4.4920000000000002E-4</v>
      </c>
      <c r="D156" s="42">
        <v>4.8720000000000002E-4</v>
      </c>
      <c r="E156" s="38">
        <v>649935.43000000005</v>
      </c>
      <c r="F156" s="38">
        <v>1795428</v>
      </c>
      <c r="G156" s="38">
        <v>4128612</v>
      </c>
      <c r="H156" s="38"/>
      <c r="I156" s="39">
        <v>0</v>
      </c>
      <c r="J156" s="39">
        <v>2362076</v>
      </c>
      <c r="K156" s="39">
        <v>608870</v>
      </c>
      <c r="L156" s="38">
        <v>0</v>
      </c>
      <c r="M156" s="38"/>
      <c r="N156" s="39">
        <v>195124</v>
      </c>
      <c r="O156" s="39">
        <v>889681</v>
      </c>
      <c r="P156" s="39">
        <v>0</v>
      </c>
      <c r="Q156" s="38">
        <v>113846</v>
      </c>
      <c r="R156" s="38"/>
      <c r="S156" s="39">
        <v>790984</v>
      </c>
      <c r="T156" s="40">
        <v>-37805</v>
      </c>
      <c r="U156" s="40">
        <v>753179</v>
      </c>
    </row>
    <row r="157" spans="1:21">
      <c r="A157" s="36">
        <v>34220</v>
      </c>
      <c r="B157" s="37" t="s">
        <v>142</v>
      </c>
      <c r="C157" s="42">
        <v>1.0677E-3</v>
      </c>
      <c r="D157" s="42">
        <v>1.0639E-3</v>
      </c>
      <c r="E157" s="38">
        <v>1429741.4999999998</v>
      </c>
      <c r="F157" s="38">
        <v>3920682</v>
      </c>
      <c r="G157" s="38">
        <v>9813266</v>
      </c>
      <c r="H157" s="38"/>
      <c r="I157" s="39">
        <v>0</v>
      </c>
      <c r="J157" s="39">
        <v>5614401</v>
      </c>
      <c r="K157" s="39">
        <v>1447218</v>
      </c>
      <c r="L157" s="38">
        <v>84567</v>
      </c>
      <c r="M157" s="38"/>
      <c r="N157" s="39">
        <v>463789</v>
      </c>
      <c r="O157" s="39">
        <v>2114676</v>
      </c>
      <c r="P157" s="39">
        <v>0</v>
      </c>
      <c r="Q157" s="38">
        <v>12273</v>
      </c>
      <c r="R157" s="38"/>
      <c r="S157" s="39">
        <v>1880083</v>
      </c>
      <c r="T157" s="40">
        <v>18897</v>
      </c>
      <c r="U157" s="40">
        <v>1898980</v>
      </c>
    </row>
    <row r="158" spans="1:21">
      <c r="A158" s="36">
        <v>34230</v>
      </c>
      <c r="B158" s="37" t="s">
        <v>143</v>
      </c>
      <c r="C158" s="42">
        <v>4.9019999999999999E-4</v>
      </c>
      <c r="D158" s="42">
        <v>4.9819999999999997E-4</v>
      </c>
      <c r="E158" s="38">
        <v>625777.5</v>
      </c>
      <c r="F158" s="38">
        <v>1835966</v>
      </c>
      <c r="G158" s="38">
        <v>4505444</v>
      </c>
      <c r="H158" s="38"/>
      <c r="I158" s="39">
        <v>0</v>
      </c>
      <c r="J158" s="39">
        <v>2577671</v>
      </c>
      <c r="K158" s="39">
        <v>664444</v>
      </c>
      <c r="L158" s="38">
        <v>1190</v>
      </c>
      <c r="M158" s="38"/>
      <c r="N158" s="39">
        <v>212934</v>
      </c>
      <c r="O158" s="39">
        <v>970885</v>
      </c>
      <c r="P158" s="39">
        <v>0</v>
      </c>
      <c r="Q158" s="38">
        <v>34910</v>
      </c>
      <c r="R158" s="38"/>
      <c r="S158" s="39">
        <v>863179</v>
      </c>
      <c r="T158" s="40">
        <v>-10167</v>
      </c>
      <c r="U158" s="40">
        <v>853013</v>
      </c>
    </row>
    <row r="159" spans="1:21">
      <c r="A159" s="36">
        <v>34300</v>
      </c>
      <c r="B159" s="37" t="s">
        <v>144</v>
      </c>
      <c r="C159" s="42">
        <v>7.0816000000000004E-3</v>
      </c>
      <c r="D159" s="42">
        <v>7.0587000000000002E-3</v>
      </c>
      <c r="E159" s="38">
        <v>8398819.2200000007</v>
      </c>
      <c r="F159" s="38">
        <v>26012707</v>
      </c>
      <c r="G159" s="38">
        <v>65087219</v>
      </c>
      <c r="H159" s="38"/>
      <c r="I159" s="39">
        <v>0</v>
      </c>
      <c r="J159" s="39">
        <v>37237935</v>
      </c>
      <c r="K159" s="39">
        <v>9598783</v>
      </c>
      <c r="L159" s="38">
        <v>769878</v>
      </c>
      <c r="M159" s="38"/>
      <c r="N159" s="39">
        <v>3076112</v>
      </c>
      <c r="O159" s="39">
        <v>14025746</v>
      </c>
      <c r="P159" s="39">
        <v>0</v>
      </c>
      <c r="Q159" s="38">
        <v>1531401</v>
      </c>
      <c r="R159" s="38"/>
      <c r="S159" s="39">
        <v>12469791</v>
      </c>
      <c r="T159" s="40">
        <v>-118556</v>
      </c>
      <c r="U159" s="40">
        <v>12351235</v>
      </c>
    </row>
    <row r="160" spans="1:21">
      <c r="A160" s="36">
        <v>34400</v>
      </c>
      <c r="B160" s="37" t="s">
        <v>145</v>
      </c>
      <c r="C160" s="42">
        <v>2.9927E-3</v>
      </c>
      <c r="D160" s="42">
        <v>2.9892E-3</v>
      </c>
      <c r="E160" s="38">
        <v>3592331.59</v>
      </c>
      <c r="F160" s="38">
        <v>11015794</v>
      </c>
      <c r="G160" s="38">
        <v>27506004</v>
      </c>
      <c r="H160" s="38"/>
      <c r="I160" s="39">
        <v>0</v>
      </c>
      <c r="J160" s="39">
        <v>15736835</v>
      </c>
      <c r="K160" s="39">
        <v>4056467</v>
      </c>
      <c r="L160" s="38">
        <v>84697</v>
      </c>
      <c r="M160" s="38"/>
      <c r="N160" s="39">
        <v>1299972</v>
      </c>
      <c r="O160" s="39">
        <v>5927312</v>
      </c>
      <c r="P160" s="39">
        <v>0</v>
      </c>
      <c r="Q160" s="38">
        <v>251731</v>
      </c>
      <c r="R160" s="38"/>
      <c r="S160" s="39">
        <v>5269762</v>
      </c>
      <c r="T160" s="40">
        <v>-66046</v>
      </c>
      <c r="U160" s="40">
        <v>5203715</v>
      </c>
    </row>
    <row r="161" spans="1:21">
      <c r="A161" s="36">
        <v>34405</v>
      </c>
      <c r="B161" s="37" t="s">
        <v>146</v>
      </c>
      <c r="C161" s="42">
        <v>5.9949999999999999E-4</v>
      </c>
      <c r="D161" s="42">
        <v>6.3489999999999998E-4</v>
      </c>
      <c r="E161" s="38">
        <v>768545.36</v>
      </c>
      <c r="F161" s="38">
        <v>2339732</v>
      </c>
      <c r="G161" s="38">
        <v>5510024</v>
      </c>
      <c r="H161" s="38"/>
      <c r="I161" s="39">
        <v>0</v>
      </c>
      <c r="J161" s="39">
        <v>3152415</v>
      </c>
      <c r="K161" s="39">
        <v>812595</v>
      </c>
      <c r="L161" s="38">
        <v>6190</v>
      </c>
      <c r="M161" s="38"/>
      <c r="N161" s="39">
        <v>260411</v>
      </c>
      <c r="O161" s="39">
        <v>1187364</v>
      </c>
      <c r="P161" s="39">
        <v>0</v>
      </c>
      <c r="Q161" s="38">
        <v>144133</v>
      </c>
      <c r="R161" s="38"/>
      <c r="S161" s="39">
        <v>1055643</v>
      </c>
      <c r="T161" s="40">
        <v>-45669</v>
      </c>
      <c r="U161" s="40">
        <v>1009974</v>
      </c>
    </row>
    <row r="162" spans="1:21">
      <c r="A162" s="36">
        <v>34500</v>
      </c>
      <c r="B162" s="37" t="s">
        <v>147</v>
      </c>
      <c r="C162" s="42">
        <v>5.1397999999999999E-3</v>
      </c>
      <c r="D162" s="42">
        <v>5.0030999999999999E-3</v>
      </c>
      <c r="E162" s="38">
        <v>6236681.1900000004</v>
      </c>
      <c r="F162" s="38">
        <v>18437414</v>
      </c>
      <c r="G162" s="38">
        <v>47240071</v>
      </c>
      <c r="H162" s="38"/>
      <c r="I162" s="39">
        <v>0</v>
      </c>
      <c r="J162" s="39">
        <v>27027160</v>
      </c>
      <c r="K162" s="39">
        <v>6966762</v>
      </c>
      <c r="L162" s="38">
        <v>389011</v>
      </c>
      <c r="M162" s="38"/>
      <c r="N162" s="39">
        <v>2232631</v>
      </c>
      <c r="O162" s="39">
        <v>10179836</v>
      </c>
      <c r="P162" s="39">
        <v>0</v>
      </c>
      <c r="Q162" s="38">
        <v>104571</v>
      </c>
      <c r="R162" s="38"/>
      <c r="S162" s="39">
        <v>9050530</v>
      </c>
      <c r="T162" s="40">
        <v>67087</v>
      </c>
      <c r="U162" s="40">
        <v>9117617</v>
      </c>
    </row>
    <row r="163" spans="1:21">
      <c r="A163" s="36">
        <v>34501</v>
      </c>
      <c r="B163" s="37" t="s">
        <v>148</v>
      </c>
      <c r="C163" s="42">
        <v>6.19E-5</v>
      </c>
      <c r="D163" s="42">
        <v>6.2399999999999999E-5</v>
      </c>
      <c r="E163" s="38">
        <v>71406.880000000005</v>
      </c>
      <c r="F163" s="38">
        <v>229956</v>
      </c>
      <c r="G163" s="38">
        <v>568925</v>
      </c>
      <c r="H163" s="38"/>
      <c r="I163" s="39">
        <v>0</v>
      </c>
      <c r="J163" s="39">
        <v>325495</v>
      </c>
      <c r="K163" s="39">
        <v>83903</v>
      </c>
      <c r="L163" s="38">
        <v>12325</v>
      </c>
      <c r="M163" s="38"/>
      <c r="N163" s="39">
        <v>26888</v>
      </c>
      <c r="O163" s="39">
        <v>122599</v>
      </c>
      <c r="P163" s="39">
        <v>0</v>
      </c>
      <c r="Q163" s="38">
        <v>7457</v>
      </c>
      <c r="R163" s="38"/>
      <c r="S163" s="39">
        <v>108998</v>
      </c>
      <c r="T163" s="40">
        <v>2591</v>
      </c>
      <c r="U163" s="40">
        <v>111589</v>
      </c>
    </row>
    <row r="164" spans="1:21">
      <c r="A164" s="36">
        <v>34505</v>
      </c>
      <c r="B164" s="37" t="s">
        <v>149</v>
      </c>
      <c r="C164" s="42">
        <v>6.3159999999999996E-4</v>
      </c>
      <c r="D164" s="42">
        <v>6.1439999999999997E-4</v>
      </c>
      <c r="E164" s="38">
        <v>899053.49</v>
      </c>
      <c r="F164" s="38">
        <v>2264186</v>
      </c>
      <c r="G164" s="38">
        <v>5805056</v>
      </c>
      <c r="H164" s="38"/>
      <c r="I164" s="39">
        <v>0</v>
      </c>
      <c r="J164" s="39">
        <v>3321210</v>
      </c>
      <c r="K164" s="39">
        <v>856105</v>
      </c>
      <c r="L164" s="38">
        <v>216794</v>
      </c>
      <c r="M164" s="38"/>
      <c r="N164" s="39">
        <v>274355</v>
      </c>
      <c r="O164" s="39">
        <v>1250941</v>
      </c>
      <c r="P164" s="39">
        <v>0</v>
      </c>
      <c r="Q164" s="38">
        <v>23456</v>
      </c>
      <c r="R164" s="38"/>
      <c r="S164" s="39">
        <v>1112167</v>
      </c>
      <c r="T164" s="40">
        <v>75535</v>
      </c>
      <c r="U164" s="40">
        <v>1187702</v>
      </c>
    </row>
    <row r="165" spans="1:21">
      <c r="A165" s="36">
        <v>34600</v>
      </c>
      <c r="B165" s="37" t="s">
        <v>150</v>
      </c>
      <c r="C165" s="42">
        <v>1.2158E-3</v>
      </c>
      <c r="D165" s="42">
        <v>1.2436000000000001E-3</v>
      </c>
      <c r="E165" s="38">
        <v>1584755.27</v>
      </c>
      <c r="F165" s="38">
        <v>4582912</v>
      </c>
      <c r="G165" s="38">
        <v>11174458</v>
      </c>
      <c r="H165" s="38"/>
      <c r="I165" s="39">
        <v>0</v>
      </c>
      <c r="J165" s="39">
        <v>6393171</v>
      </c>
      <c r="K165" s="39">
        <v>1647961</v>
      </c>
      <c r="L165" s="38">
        <v>0</v>
      </c>
      <c r="M165" s="38"/>
      <c r="N165" s="39">
        <v>528120</v>
      </c>
      <c r="O165" s="39">
        <v>2408001</v>
      </c>
      <c r="P165" s="39">
        <v>0</v>
      </c>
      <c r="Q165" s="38">
        <v>248265</v>
      </c>
      <c r="R165" s="38"/>
      <c r="S165" s="39">
        <v>2140868</v>
      </c>
      <c r="T165" s="40">
        <v>-105690</v>
      </c>
      <c r="U165" s="40">
        <v>2035179</v>
      </c>
    </row>
    <row r="166" spans="1:21">
      <c r="A166" s="36">
        <v>34605</v>
      </c>
      <c r="B166" s="37" t="s">
        <v>151</v>
      </c>
      <c r="C166" s="42">
        <v>2.766E-4</v>
      </c>
      <c r="D166" s="42">
        <v>2.7379999999999999E-4</v>
      </c>
      <c r="E166" s="38">
        <v>394145.82999999996</v>
      </c>
      <c r="F166" s="38">
        <v>1009007</v>
      </c>
      <c r="G166" s="38">
        <v>2542240</v>
      </c>
      <c r="H166" s="38"/>
      <c r="I166" s="39">
        <v>0</v>
      </c>
      <c r="J166" s="39">
        <v>1454475</v>
      </c>
      <c r="K166" s="39">
        <v>374919</v>
      </c>
      <c r="L166" s="38">
        <v>53242</v>
      </c>
      <c r="M166" s="38"/>
      <c r="N166" s="39">
        <v>120150</v>
      </c>
      <c r="O166" s="39">
        <v>547831</v>
      </c>
      <c r="P166" s="39">
        <v>0</v>
      </c>
      <c r="Q166" s="38">
        <v>24363</v>
      </c>
      <c r="R166" s="38"/>
      <c r="S166" s="39">
        <v>487057</v>
      </c>
      <c r="T166" s="40">
        <v>8804</v>
      </c>
      <c r="U166" s="40">
        <v>495861</v>
      </c>
    </row>
    <row r="167" spans="1:21">
      <c r="A167" s="36">
        <v>34700</v>
      </c>
      <c r="B167" s="37" t="s">
        <v>152</v>
      </c>
      <c r="C167" s="42">
        <v>3.3E-3</v>
      </c>
      <c r="D167" s="42">
        <v>3.3221000000000001E-3</v>
      </c>
      <c r="E167" s="38">
        <v>3726768.48</v>
      </c>
      <c r="F167" s="38">
        <v>12242596</v>
      </c>
      <c r="G167" s="38">
        <v>30330409</v>
      </c>
      <c r="H167" s="38"/>
      <c r="I167" s="39">
        <v>0</v>
      </c>
      <c r="J167" s="39">
        <v>17352743</v>
      </c>
      <c r="K167" s="39">
        <v>4472998.2</v>
      </c>
      <c r="L167" s="38">
        <v>214101</v>
      </c>
      <c r="M167" s="38"/>
      <c r="N167" s="39">
        <v>1433457.3</v>
      </c>
      <c r="O167" s="39">
        <v>6535947</v>
      </c>
      <c r="P167" s="39">
        <v>0</v>
      </c>
      <c r="Q167" s="38">
        <v>443827</v>
      </c>
      <c r="R167" s="38"/>
      <c r="S167" s="39">
        <v>5810878</v>
      </c>
      <c r="T167" s="40">
        <v>-33151</v>
      </c>
      <c r="U167" s="40">
        <v>5777727</v>
      </c>
    </row>
    <row r="168" spans="1:21">
      <c r="A168" s="36">
        <v>34800</v>
      </c>
      <c r="B168" s="37" t="s">
        <v>153</v>
      </c>
      <c r="C168" s="42">
        <v>3.6390000000000001E-4</v>
      </c>
      <c r="D168" s="42">
        <v>3.2420000000000002E-4</v>
      </c>
      <c r="E168" s="38">
        <v>494524.79</v>
      </c>
      <c r="F168" s="38">
        <v>1194741</v>
      </c>
      <c r="G168" s="38">
        <v>3344617</v>
      </c>
      <c r="H168" s="38"/>
      <c r="I168" s="39">
        <v>0</v>
      </c>
      <c r="J168" s="39">
        <v>1913534</v>
      </c>
      <c r="K168" s="39">
        <v>493250</v>
      </c>
      <c r="L168" s="38">
        <v>192965</v>
      </c>
      <c r="M168" s="38"/>
      <c r="N168" s="39">
        <v>158071</v>
      </c>
      <c r="O168" s="39">
        <v>720737</v>
      </c>
      <c r="P168" s="39">
        <v>0</v>
      </c>
      <c r="Q168" s="38">
        <v>25591</v>
      </c>
      <c r="R168" s="38"/>
      <c r="S168" s="39">
        <v>640781</v>
      </c>
      <c r="T168" s="40">
        <v>53501</v>
      </c>
      <c r="U168" s="40">
        <v>694282</v>
      </c>
    </row>
    <row r="169" spans="1:21">
      <c r="A169" s="36">
        <v>34900</v>
      </c>
      <c r="B169" s="37" t="s">
        <v>288</v>
      </c>
      <c r="C169" s="42">
        <v>7.3692000000000002E-3</v>
      </c>
      <c r="D169" s="42">
        <v>7.5664E-3</v>
      </c>
      <c r="E169" s="38">
        <v>9002722.3800000027</v>
      </c>
      <c r="F169" s="38">
        <v>27883682</v>
      </c>
      <c r="G169" s="38">
        <v>67730560</v>
      </c>
      <c r="H169" s="38"/>
      <c r="I169" s="39">
        <v>0</v>
      </c>
      <c r="J169" s="39">
        <v>38750253</v>
      </c>
      <c r="K169" s="39">
        <v>9988612</v>
      </c>
      <c r="L169" s="38">
        <v>0</v>
      </c>
      <c r="M169" s="38"/>
      <c r="N169" s="39">
        <v>3201040</v>
      </c>
      <c r="O169" s="39">
        <v>14595364</v>
      </c>
      <c r="P169" s="39">
        <v>0</v>
      </c>
      <c r="Q169" s="38">
        <v>1710518</v>
      </c>
      <c r="R169" s="38"/>
      <c r="S169" s="39">
        <v>12976218</v>
      </c>
      <c r="T169" s="40">
        <v>-670298</v>
      </c>
      <c r="U169" s="40">
        <v>12305920</v>
      </c>
    </row>
    <row r="170" spans="1:21">
      <c r="A170" s="36">
        <v>34901</v>
      </c>
      <c r="B170" s="37" t="s">
        <v>289</v>
      </c>
      <c r="C170" s="42">
        <v>1.8909999999999999E-4</v>
      </c>
      <c r="D170" s="42">
        <v>1.8100000000000001E-4</v>
      </c>
      <c r="E170" s="38">
        <v>200083.26</v>
      </c>
      <c r="F170" s="38">
        <v>667021</v>
      </c>
      <c r="G170" s="38">
        <v>1738024</v>
      </c>
      <c r="H170" s="38"/>
      <c r="I170" s="39">
        <v>0</v>
      </c>
      <c r="J170" s="39">
        <v>994365</v>
      </c>
      <c r="K170" s="39">
        <v>256316</v>
      </c>
      <c r="L170" s="38">
        <v>10228</v>
      </c>
      <c r="M170" s="38"/>
      <c r="N170" s="39">
        <v>82141</v>
      </c>
      <c r="O170" s="39">
        <v>374530</v>
      </c>
      <c r="P170" s="39">
        <v>0</v>
      </c>
      <c r="Q170" s="38">
        <v>60342</v>
      </c>
      <c r="R170" s="38"/>
      <c r="S170" s="39">
        <v>332981</v>
      </c>
      <c r="T170" s="40">
        <v>-17104</v>
      </c>
      <c r="U170" s="40">
        <v>315876</v>
      </c>
    </row>
    <row r="171" spans="1:21">
      <c r="A171" s="36">
        <v>34903</v>
      </c>
      <c r="B171" s="37" t="s">
        <v>154</v>
      </c>
      <c r="C171" s="42">
        <v>1.34E-5</v>
      </c>
      <c r="D171" s="42">
        <v>2.02E-5</v>
      </c>
      <c r="E171" s="38">
        <v>24821.279999999995</v>
      </c>
      <c r="F171" s="38">
        <v>74441</v>
      </c>
      <c r="G171" s="38">
        <v>123160</v>
      </c>
      <c r="H171" s="38"/>
      <c r="I171" s="39">
        <v>0</v>
      </c>
      <c r="J171" s="39">
        <v>70463</v>
      </c>
      <c r="K171" s="39">
        <v>18163</v>
      </c>
      <c r="L171" s="38">
        <v>0</v>
      </c>
      <c r="M171" s="38"/>
      <c r="N171" s="39">
        <v>5821</v>
      </c>
      <c r="O171" s="39">
        <v>26540</v>
      </c>
      <c r="P171" s="39">
        <v>0</v>
      </c>
      <c r="Q171" s="38">
        <v>21256</v>
      </c>
      <c r="R171" s="38"/>
      <c r="S171" s="39">
        <v>23596</v>
      </c>
      <c r="T171" s="40">
        <v>-6784</v>
      </c>
      <c r="U171" s="40">
        <v>16812</v>
      </c>
    </row>
    <row r="172" spans="1:21">
      <c r="A172" s="36">
        <v>34905</v>
      </c>
      <c r="B172" s="37" t="s">
        <v>155</v>
      </c>
      <c r="C172" s="42">
        <v>7.2610000000000003E-4</v>
      </c>
      <c r="D172" s="42">
        <v>7.8080000000000001E-4</v>
      </c>
      <c r="E172" s="38">
        <v>938318.62999999966</v>
      </c>
      <c r="F172" s="38">
        <v>2877403</v>
      </c>
      <c r="G172" s="38">
        <v>6673609</v>
      </c>
      <c r="H172" s="38"/>
      <c r="I172" s="39">
        <v>0</v>
      </c>
      <c r="J172" s="39">
        <v>3818129</v>
      </c>
      <c r="K172" s="39">
        <v>984195</v>
      </c>
      <c r="L172" s="38">
        <v>31978</v>
      </c>
      <c r="M172" s="38"/>
      <c r="N172" s="39">
        <v>315404</v>
      </c>
      <c r="O172" s="39">
        <v>1438106</v>
      </c>
      <c r="P172" s="39">
        <v>0</v>
      </c>
      <c r="Q172" s="38">
        <v>187277</v>
      </c>
      <c r="R172" s="38"/>
      <c r="S172" s="39">
        <v>1278569</v>
      </c>
      <c r="T172" s="40">
        <v>-43350</v>
      </c>
      <c r="U172" s="40">
        <v>1235219</v>
      </c>
    </row>
    <row r="173" spans="1:21">
      <c r="A173" s="36">
        <v>34910</v>
      </c>
      <c r="B173" s="37" t="s">
        <v>156</v>
      </c>
      <c r="C173" s="42">
        <v>2.3143E-3</v>
      </c>
      <c r="D173" s="42">
        <v>2.2087999999999999E-3</v>
      </c>
      <c r="E173" s="38">
        <v>2713830.5099999993</v>
      </c>
      <c r="F173" s="38">
        <v>8139865</v>
      </c>
      <c r="G173" s="38">
        <v>21270808</v>
      </c>
      <c r="H173" s="38"/>
      <c r="I173" s="39">
        <v>0</v>
      </c>
      <c r="J173" s="39">
        <v>12169531</v>
      </c>
      <c r="K173" s="39">
        <v>3136927</v>
      </c>
      <c r="L173" s="38">
        <v>470343</v>
      </c>
      <c r="M173" s="38"/>
      <c r="N173" s="39">
        <v>1005288</v>
      </c>
      <c r="O173" s="39">
        <v>4583679</v>
      </c>
      <c r="P173" s="39">
        <v>0</v>
      </c>
      <c r="Q173" s="38">
        <v>0</v>
      </c>
      <c r="R173" s="38"/>
      <c r="S173" s="39">
        <v>4075186</v>
      </c>
      <c r="T173" s="40">
        <v>171108</v>
      </c>
      <c r="U173" s="40">
        <v>4246294</v>
      </c>
    </row>
    <row r="174" spans="1:21">
      <c r="A174" s="36">
        <v>35000</v>
      </c>
      <c r="B174" s="37" t="s">
        <v>157</v>
      </c>
      <c r="C174" s="42">
        <v>1.5556999999999999E-3</v>
      </c>
      <c r="D174" s="42">
        <v>1.5065E-3</v>
      </c>
      <c r="E174" s="38">
        <v>1833578.5599999996</v>
      </c>
      <c r="F174" s="38">
        <v>5551751</v>
      </c>
      <c r="G174" s="38">
        <v>14298490</v>
      </c>
      <c r="H174" s="38"/>
      <c r="I174" s="39">
        <v>0</v>
      </c>
      <c r="J174" s="39">
        <v>8180504</v>
      </c>
      <c r="K174" s="39">
        <v>2108680</v>
      </c>
      <c r="L174" s="38">
        <v>227205</v>
      </c>
      <c r="M174" s="38"/>
      <c r="N174" s="39">
        <v>675767</v>
      </c>
      <c r="O174" s="39">
        <v>3081204</v>
      </c>
      <c r="P174" s="39">
        <v>0</v>
      </c>
      <c r="Q174" s="38">
        <v>0</v>
      </c>
      <c r="R174" s="38"/>
      <c r="S174" s="39">
        <v>2739389</v>
      </c>
      <c r="T174" s="40">
        <v>81578</v>
      </c>
      <c r="U174" s="40">
        <v>2820966</v>
      </c>
    </row>
    <row r="175" spans="1:21">
      <c r="A175" s="36">
        <v>35005</v>
      </c>
      <c r="B175" s="37" t="s">
        <v>158</v>
      </c>
      <c r="C175" s="42">
        <v>7.0509999999999995E-4</v>
      </c>
      <c r="D175" s="42">
        <v>7.2009999999999999E-4</v>
      </c>
      <c r="E175" s="38">
        <v>892704.05999999994</v>
      </c>
      <c r="F175" s="38">
        <v>2653711</v>
      </c>
      <c r="G175" s="38">
        <v>6480597</v>
      </c>
      <c r="H175" s="38"/>
      <c r="I175" s="39">
        <v>0</v>
      </c>
      <c r="J175" s="39">
        <v>3707703</v>
      </c>
      <c r="K175" s="39">
        <v>955731</v>
      </c>
      <c r="L175" s="38">
        <v>113888</v>
      </c>
      <c r="M175" s="38"/>
      <c r="N175" s="39">
        <v>306282</v>
      </c>
      <c r="O175" s="39">
        <v>1396514</v>
      </c>
      <c r="P175" s="39">
        <v>0</v>
      </c>
      <c r="Q175" s="38">
        <v>55865</v>
      </c>
      <c r="R175" s="38"/>
      <c r="S175" s="39">
        <v>1241591</v>
      </c>
      <c r="T175" s="40">
        <v>42601</v>
      </c>
      <c r="U175" s="40">
        <v>1284192</v>
      </c>
    </row>
    <row r="176" spans="1:21">
      <c r="A176" s="36">
        <v>35100</v>
      </c>
      <c r="B176" s="37" t="s">
        <v>159</v>
      </c>
      <c r="C176" s="42">
        <v>1.29987E-2</v>
      </c>
      <c r="D176" s="42">
        <v>1.2978699999999999E-2</v>
      </c>
      <c r="E176" s="38">
        <v>15145032.690000001</v>
      </c>
      <c r="F176" s="38">
        <v>47829079</v>
      </c>
      <c r="G176" s="38">
        <v>119471481</v>
      </c>
      <c r="H176" s="38"/>
      <c r="I176" s="39">
        <v>0</v>
      </c>
      <c r="J176" s="39">
        <v>68352455</v>
      </c>
      <c r="K176" s="39">
        <v>17619140</v>
      </c>
      <c r="L176" s="38">
        <v>666082</v>
      </c>
      <c r="M176" s="38"/>
      <c r="N176" s="39">
        <v>5646388</v>
      </c>
      <c r="O176" s="39">
        <v>25745095</v>
      </c>
      <c r="P176" s="39">
        <v>0</v>
      </c>
      <c r="Q176" s="38">
        <v>2523009</v>
      </c>
      <c r="R176" s="38"/>
      <c r="S176" s="39">
        <v>22889047</v>
      </c>
      <c r="T176" s="40">
        <v>-878950</v>
      </c>
      <c r="U176" s="40">
        <v>22010097</v>
      </c>
    </row>
    <row r="177" spans="1:21">
      <c r="A177" s="36">
        <v>35105</v>
      </c>
      <c r="B177" s="37" t="s">
        <v>160</v>
      </c>
      <c r="C177" s="42">
        <v>1.1724999999999999E-3</v>
      </c>
      <c r="D177" s="42">
        <v>1.2034000000000001E-3</v>
      </c>
      <c r="E177" s="38">
        <v>1448372.9400000002</v>
      </c>
      <c r="F177" s="38">
        <v>4434767</v>
      </c>
      <c r="G177" s="38">
        <v>10776486</v>
      </c>
      <c r="H177" s="38"/>
      <c r="I177" s="39">
        <v>0</v>
      </c>
      <c r="J177" s="39">
        <v>6165482</v>
      </c>
      <c r="K177" s="39">
        <v>1589270</v>
      </c>
      <c r="L177" s="38">
        <v>94413</v>
      </c>
      <c r="M177" s="38"/>
      <c r="N177" s="39">
        <v>509312</v>
      </c>
      <c r="O177" s="39">
        <v>2322242</v>
      </c>
      <c r="P177" s="39">
        <v>0</v>
      </c>
      <c r="Q177" s="38">
        <v>203439</v>
      </c>
      <c r="R177" s="38"/>
      <c r="S177" s="39">
        <v>2064622.42</v>
      </c>
      <c r="T177" s="40">
        <v>-11502</v>
      </c>
      <c r="U177" s="40">
        <v>2053121</v>
      </c>
    </row>
    <row r="178" spans="1:21">
      <c r="A178" s="36">
        <v>35106</v>
      </c>
      <c r="B178" s="37" t="s">
        <v>161</v>
      </c>
      <c r="C178" s="42">
        <v>2.9930000000000001E-4</v>
      </c>
      <c r="D178" s="42">
        <v>2.6420000000000003E-4</v>
      </c>
      <c r="E178" s="38">
        <v>313261.80000000005</v>
      </c>
      <c r="F178" s="38">
        <v>973629</v>
      </c>
      <c r="G178" s="38">
        <v>2750876</v>
      </c>
      <c r="H178" s="38"/>
      <c r="I178" s="39">
        <v>0</v>
      </c>
      <c r="J178" s="39">
        <v>1573841</v>
      </c>
      <c r="K178" s="39">
        <v>405687</v>
      </c>
      <c r="L178" s="38">
        <v>223940</v>
      </c>
      <c r="M178" s="38"/>
      <c r="N178" s="39">
        <v>130010</v>
      </c>
      <c r="O178" s="39">
        <v>592791</v>
      </c>
      <c r="P178" s="39">
        <v>0</v>
      </c>
      <c r="Q178" s="38">
        <v>0</v>
      </c>
      <c r="R178" s="38"/>
      <c r="S178" s="39">
        <v>527029</v>
      </c>
      <c r="T178" s="40">
        <v>90741</v>
      </c>
      <c r="U178" s="40">
        <v>617770</v>
      </c>
    </row>
    <row r="179" spans="1:21">
      <c r="A179" s="36">
        <v>35200</v>
      </c>
      <c r="B179" s="37" t="s">
        <v>162</v>
      </c>
      <c r="C179" s="42">
        <v>5.8060000000000002E-4</v>
      </c>
      <c r="D179" s="42">
        <v>5.6170000000000005E-4</v>
      </c>
      <c r="E179" s="38">
        <v>777969.94</v>
      </c>
      <c r="F179" s="38">
        <v>2069976</v>
      </c>
      <c r="G179" s="38">
        <v>5336314</v>
      </c>
      <c r="H179" s="38"/>
      <c r="I179" s="39">
        <v>0</v>
      </c>
      <c r="J179" s="39">
        <v>3053031</v>
      </c>
      <c r="K179" s="39">
        <v>786977</v>
      </c>
      <c r="L179" s="38">
        <v>201070</v>
      </c>
      <c r="M179" s="38"/>
      <c r="N179" s="39">
        <v>252202</v>
      </c>
      <c r="O179" s="39">
        <v>1149931</v>
      </c>
      <c r="P179" s="39">
        <v>0</v>
      </c>
      <c r="Q179" s="38">
        <v>0</v>
      </c>
      <c r="R179" s="38"/>
      <c r="S179" s="39">
        <v>1022362</v>
      </c>
      <c r="T179" s="40">
        <v>77930</v>
      </c>
      <c r="U179" s="40">
        <v>1100292</v>
      </c>
    </row>
    <row r="180" spans="1:21">
      <c r="A180" s="36">
        <v>35300</v>
      </c>
      <c r="B180" s="37" t="s">
        <v>163</v>
      </c>
      <c r="C180" s="42">
        <v>3.8329000000000002E-3</v>
      </c>
      <c r="D180" s="42">
        <v>3.6911000000000001E-3</v>
      </c>
      <c r="E180" s="38">
        <v>4617867.83</v>
      </c>
      <c r="F180" s="38">
        <v>13602434</v>
      </c>
      <c r="G180" s="38">
        <v>35228310</v>
      </c>
      <c r="H180" s="38"/>
      <c r="I180" s="39">
        <v>0</v>
      </c>
      <c r="J180" s="39">
        <v>20154948</v>
      </c>
      <c r="K180" s="39">
        <v>5195320</v>
      </c>
      <c r="L180" s="38">
        <v>499060</v>
      </c>
      <c r="M180" s="38"/>
      <c r="N180" s="39">
        <v>1664939</v>
      </c>
      <c r="O180" s="39">
        <v>7591403</v>
      </c>
      <c r="P180" s="39">
        <v>0</v>
      </c>
      <c r="Q180" s="38">
        <v>246296</v>
      </c>
      <c r="R180" s="38"/>
      <c r="S180" s="39">
        <v>6749246</v>
      </c>
      <c r="T180" s="40">
        <v>25060</v>
      </c>
      <c r="U180" s="40">
        <v>6774306</v>
      </c>
    </row>
    <row r="181" spans="1:21">
      <c r="A181" s="36">
        <v>35305</v>
      </c>
      <c r="B181" s="37" t="s">
        <v>164</v>
      </c>
      <c r="C181" s="42">
        <v>1.42E-3</v>
      </c>
      <c r="D181" s="42">
        <v>1.3343999999999999E-3</v>
      </c>
      <c r="E181" s="38">
        <v>1830820.2000000002</v>
      </c>
      <c r="F181" s="38">
        <v>4917528</v>
      </c>
      <c r="G181" s="38">
        <v>13051267</v>
      </c>
      <c r="H181" s="38"/>
      <c r="I181" s="39">
        <v>0</v>
      </c>
      <c r="J181" s="39">
        <v>7466938</v>
      </c>
      <c r="K181" s="39">
        <v>1924745</v>
      </c>
      <c r="L181" s="38">
        <v>729730</v>
      </c>
      <c r="M181" s="38"/>
      <c r="N181" s="39">
        <v>616821.02</v>
      </c>
      <c r="O181" s="39">
        <v>2812438</v>
      </c>
      <c r="P181" s="39">
        <v>0</v>
      </c>
      <c r="Q181" s="38">
        <v>0</v>
      </c>
      <c r="R181" s="38"/>
      <c r="S181" s="39">
        <v>2500438</v>
      </c>
      <c r="T181" s="40">
        <v>261668</v>
      </c>
      <c r="U181" s="40">
        <v>2762106</v>
      </c>
    </row>
    <row r="182" spans="1:21">
      <c r="A182" s="36">
        <v>35400</v>
      </c>
      <c r="B182" s="37" t="s">
        <v>165</v>
      </c>
      <c r="C182" s="42">
        <v>3.0752000000000002E-3</v>
      </c>
      <c r="D182" s="42">
        <v>3.1616999999999999E-3</v>
      </c>
      <c r="E182" s="38">
        <v>3945927.1199999996</v>
      </c>
      <c r="F182" s="38">
        <v>11651491</v>
      </c>
      <c r="G182" s="38">
        <v>28264265</v>
      </c>
      <c r="H182" s="38"/>
      <c r="I182" s="39">
        <v>0</v>
      </c>
      <c r="J182" s="39">
        <v>16170653</v>
      </c>
      <c r="K182" s="39">
        <v>4168292</v>
      </c>
      <c r="L182" s="38">
        <v>28955</v>
      </c>
      <c r="M182" s="38"/>
      <c r="N182" s="39">
        <v>1335808</v>
      </c>
      <c r="O182" s="39">
        <v>6090710</v>
      </c>
      <c r="P182" s="39">
        <v>0</v>
      </c>
      <c r="Q182" s="38">
        <v>315819</v>
      </c>
      <c r="R182" s="38"/>
      <c r="S182" s="39">
        <v>5415034</v>
      </c>
      <c r="T182" s="40">
        <v>-90068</v>
      </c>
      <c r="U182" s="40">
        <v>5324966</v>
      </c>
    </row>
    <row r="183" spans="1:21">
      <c r="A183" s="36">
        <v>35401</v>
      </c>
      <c r="B183" s="37" t="s">
        <v>166</v>
      </c>
      <c r="C183" s="42">
        <v>2.7900000000000001E-5</v>
      </c>
      <c r="D183" s="42">
        <v>3.29E-5</v>
      </c>
      <c r="E183" s="38">
        <v>37047.659999999996</v>
      </c>
      <c r="F183" s="38">
        <v>121243</v>
      </c>
      <c r="G183" s="38">
        <v>256430</v>
      </c>
      <c r="H183" s="38"/>
      <c r="I183" s="39">
        <v>0</v>
      </c>
      <c r="J183" s="39">
        <v>146710</v>
      </c>
      <c r="K183" s="39">
        <v>37817</v>
      </c>
      <c r="L183" s="38">
        <v>27208</v>
      </c>
      <c r="M183" s="38"/>
      <c r="N183" s="39">
        <v>12119</v>
      </c>
      <c r="O183" s="39">
        <v>55258</v>
      </c>
      <c r="P183" s="39">
        <v>0</v>
      </c>
      <c r="Q183" s="38">
        <v>35444</v>
      </c>
      <c r="R183" s="38"/>
      <c r="S183" s="39">
        <v>49128</v>
      </c>
      <c r="T183" s="40">
        <v>-4942</v>
      </c>
      <c r="U183" s="40">
        <v>44186</v>
      </c>
    </row>
    <row r="184" spans="1:21">
      <c r="A184" s="36">
        <v>35402</v>
      </c>
      <c r="B184" s="37" t="s">
        <v>167</v>
      </c>
      <c r="C184" s="42">
        <v>0</v>
      </c>
      <c r="D184" s="42">
        <v>0</v>
      </c>
      <c r="E184" s="38">
        <v>0</v>
      </c>
      <c r="F184" s="38">
        <v>0</v>
      </c>
      <c r="G184" s="38">
        <v>0</v>
      </c>
      <c r="H184" s="38"/>
      <c r="I184" s="39">
        <v>0</v>
      </c>
      <c r="J184" s="39">
        <v>0</v>
      </c>
      <c r="K184" s="39">
        <v>0</v>
      </c>
      <c r="L184" s="38">
        <v>0</v>
      </c>
      <c r="M184" s="38"/>
      <c r="N184" s="39">
        <v>0</v>
      </c>
      <c r="O184" s="39">
        <v>0</v>
      </c>
      <c r="P184" s="39">
        <v>0</v>
      </c>
      <c r="Q184" s="38">
        <v>224602</v>
      </c>
      <c r="R184" s="38"/>
      <c r="S184" s="39">
        <v>0</v>
      </c>
      <c r="T184" s="40">
        <v>-125476</v>
      </c>
      <c r="U184" s="40">
        <v>-125476</v>
      </c>
    </row>
    <row r="185" spans="1:21">
      <c r="A185" s="36">
        <v>35405</v>
      </c>
      <c r="B185" s="37" t="s">
        <v>168</v>
      </c>
      <c r="C185" s="42">
        <v>1.0782999999999999E-3</v>
      </c>
      <c r="D185" s="42">
        <v>1.0586E-3</v>
      </c>
      <c r="E185" s="38">
        <v>1332448.4099999999</v>
      </c>
      <c r="F185" s="38">
        <v>3901151</v>
      </c>
      <c r="G185" s="38">
        <v>9910691</v>
      </c>
      <c r="H185" s="38"/>
      <c r="I185" s="39">
        <v>0</v>
      </c>
      <c r="J185" s="39">
        <v>5670140</v>
      </c>
      <c r="K185" s="39">
        <v>1461586</v>
      </c>
      <c r="L185" s="38">
        <v>60701</v>
      </c>
      <c r="M185" s="38"/>
      <c r="N185" s="39">
        <v>468393</v>
      </c>
      <c r="O185" s="39">
        <v>2135670</v>
      </c>
      <c r="P185" s="39">
        <v>0</v>
      </c>
      <c r="Q185" s="38">
        <v>84207</v>
      </c>
      <c r="R185" s="38"/>
      <c r="S185" s="39">
        <v>1898748</v>
      </c>
      <c r="T185" s="40">
        <v>-8792</v>
      </c>
      <c r="U185" s="40">
        <v>1889956</v>
      </c>
    </row>
    <row r="186" spans="1:21">
      <c r="A186" s="36">
        <v>35500</v>
      </c>
      <c r="B186" s="37" t="s">
        <v>169</v>
      </c>
      <c r="C186" s="42">
        <v>4.3315999999999997E-3</v>
      </c>
      <c r="D186" s="42">
        <v>4.3539E-3</v>
      </c>
      <c r="E186" s="38">
        <v>5186816.7299999995</v>
      </c>
      <c r="F186" s="38">
        <v>16044984</v>
      </c>
      <c r="G186" s="38">
        <v>39811879</v>
      </c>
      <c r="H186" s="38"/>
      <c r="I186" s="39">
        <v>0</v>
      </c>
      <c r="J186" s="39">
        <v>22777316</v>
      </c>
      <c r="K186" s="39">
        <v>5871285</v>
      </c>
      <c r="L186" s="38">
        <v>241768</v>
      </c>
      <c r="M186" s="38"/>
      <c r="N186" s="39">
        <v>1881565</v>
      </c>
      <c r="O186" s="39">
        <v>8579124</v>
      </c>
      <c r="P186" s="39">
        <v>0</v>
      </c>
      <c r="Q186" s="38">
        <v>554445</v>
      </c>
      <c r="R186" s="38"/>
      <c r="S186" s="39">
        <v>7627393</v>
      </c>
      <c r="T186" s="40">
        <v>-127378</v>
      </c>
      <c r="U186" s="40">
        <v>7500015</v>
      </c>
    </row>
    <row r="187" spans="1:21">
      <c r="A187" s="36">
        <v>35600</v>
      </c>
      <c r="B187" s="37" t="s">
        <v>170</v>
      </c>
      <c r="C187" s="42">
        <v>1.7164999999999999E-3</v>
      </c>
      <c r="D187" s="42">
        <v>1.6930999999999999E-3</v>
      </c>
      <c r="E187" s="38">
        <v>2130102.0100000002</v>
      </c>
      <c r="F187" s="38">
        <v>6239409</v>
      </c>
      <c r="G187" s="38">
        <v>15776408</v>
      </c>
      <c r="H187" s="38"/>
      <c r="I187" s="39">
        <v>0</v>
      </c>
      <c r="J187" s="39">
        <v>9026056</v>
      </c>
      <c r="K187" s="39">
        <v>2326637</v>
      </c>
      <c r="L187" s="38">
        <v>40234</v>
      </c>
      <c r="M187" s="38"/>
      <c r="N187" s="39">
        <v>745615</v>
      </c>
      <c r="O187" s="39">
        <v>3399683</v>
      </c>
      <c r="P187" s="39">
        <v>0</v>
      </c>
      <c r="Q187" s="38">
        <v>175152</v>
      </c>
      <c r="R187" s="38"/>
      <c r="S187" s="39">
        <v>3022537</v>
      </c>
      <c r="T187" s="40">
        <v>-76896</v>
      </c>
      <c r="U187" s="40">
        <v>2945641</v>
      </c>
    </row>
    <row r="188" spans="1:21">
      <c r="A188" s="36">
        <v>35700</v>
      </c>
      <c r="B188" s="37" t="s">
        <v>171</v>
      </c>
      <c r="C188" s="42">
        <v>9.657E-4</v>
      </c>
      <c r="D188" s="42">
        <v>1.0131000000000001E-3</v>
      </c>
      <c r="E188" s="38">
        <v>1208896.53</v>
      </c>
      <c r="F188" s="38">
        <v>3733474</v>
      </c>
      <c r="G188" s="38">
        <v>8875781</v>
      </c>
      <c r="H188" s="38"/>
      <c r="I188" s="39">
        <v>0</v>
      </c>
      <c r="J188" s="39">
        <v>5078044</v>
      </c>
      <c r="K188" s="39">
        <v>1308962</v>
      </c>
      <c r="L188" s="38">
        <v>32785</v>
      </c>
      <c r="M188" s="38"/>
      <c r="N188" s="39">
        <v>419482</v>
      </c>
      <c r="O188" s="39">
        <v>1912656</v>
      </c>
      <c r="P188" s="39">
        <v>0</v>
      </c>
      <c r="Q188" s="38">
        <v>239627</v>
      </c>
      <c r="R188" s="38"/>
      <c r="S188" s="39">
        <v>1700474</v>
      </c>
      <c r="T188" s="40">
        <v>-71998</v>
      </c>
      <c r="U188" s="40">
        <v>1628476</v>
      </c>
    </row>
    <row r="189" spans="1:21">
      <c r="A189" s="36">
        <v>35800</v>
      </c>
      <c r="B189" s="37" t="s">
        <v>172</v>
      </c>
      <c r="C189" s="42">
        <v>1.3967999999999999E-3</v>
      </c>
      <c r="D189" s="42">
        <v>1.4509E-3</v>
      </c>
      <c r="E189" s="38">
        <v>1848729.0199999998</v>
      </c>
      <c r="F189" s="38">
        <v>5346854</v>
      </c>
      <c r="G189" s="38">
        <v>12838035</v>
      </c>
      <c r="H189" s="38"/>
      <c r="I189" s="39">
        <v>0</v>
      </c>
      <c r="J189" s="39">
        <v>7344943</v>
      </c>
      <c r="K189" s="39">
        <v>1893298</v>
      </c>
      <c r="L189" s="38">
        <v>0</v>
      </c>
      <c r="M189" s="38"/>
      <c r="N189" s="39">
        <v>606743</v>
      </c>
      <c r="O189" s="39">
        <v>2766488</v>
      </c>
      <c r="P189" s="39">
        <v>0</v>
      </c>
      <c r="Q189" s="38">
        <v>215379</v>
      </c>
      <c r="R189" s="38"/>
      <c r="S189" s="39">
        <v>2459586</v>
      </c>
      <c r="T189" s="40">
        <v>-78921</v>
      </c>
      <c r="U189" s="40">
        <v>2380665</v>
      </c>
    </row>
    <row r="190" spans="1:21">
      <c r="A190" s="36">
        <v>35805</v>
      </c>
      <c r="B190" s="37" t="s">
        <v>173</v>
      </c>
      <c r="C190" s="42">
        <v>2.2379999999999999E-4</v>
      </c>
      <c r="D190" s="42">
        <v>1.796E-4</v>
      </c>
      <c r="E190" s="38">
        <v>343335.76999999996</v>
      </c>
      <c r="F190" s="38">
        <v>661862</v>
      </c>
      <c r="G190" s="38">
        <v>2056953</v>
      </c>
      <c r="H190" s="38"/>
      <c r="I190" s="39">
        <v>0</v>
      </c>
      <c r="J190" s="39">
        <v>1176831</v>
      </c>
      <c r="K190" s="39">
        <v>303351</v>
      </c>
      <c r="L190" s="38">
        <v>200284</v>
      </c>
      <c r="M190" s="38"/>
      <c r="N190" s="39">
        <v>97214</v>
      </c>
      <c r="O190" s="39">
        <v>443256</v>
      </c>
      <c r="P190" s="39">
        <v>0</v>
      </c>
      <c r="Q190" s="38">
        <v>47415</v>
      </c>
      <c r="R190" s="38"/>
      <c r="S190" s="39">
        <v>394083</v>
      </c>
      <c r="T190" s="40">
        <v>37139</v>
      </c>
      <c r="U190" s="40">
        <v>431222</v>
      </c>
    </row>
    <row r="191" spans="1:21">
      <c r="A191" s="36">
        <v>35900</v>
      </c>
      <c r="B191" s="37" t="s">
        <v>174</v>
      </c>
      <c r="C191" s="42">
        <v>2.5728999999999999E-3</v>
      </c>
      <c r="D191" s="42">
        <v>2.5831999999999999E-3</v>
      </c>
      <c r="E191" s="38">
        <v>3099844.2800000003</v>
      </c>
      <c r="F191" s="38">
        <v>9519603</v>
      </c>
      <c r="G191" s="38">
        <v>23647609</v>
      </c>
      <c r="H191" s="38"/>
      <c r="I191" s="39">
        <v>0</v>
      </c>
      <c r="J191" s="39">
        <v>13529355</v>
      </c>
      <c r="K191" s="39">
        <v>3487448</v>
      </c>
      <c r="L191" s="38">
        <v>0</v>
      </c>
      <c r="M191" s="38"/>
      <c r="N191" s="39">
        <v>1117619</v>
      </c>
      <c r="O191" s="39">
        <v>5095860</v>
      </c>
      <c r="P191" s="39">
        <v>0</v>
      </c>
      <c r="Q191" s="38">
        <v>476209</v>
      </c>
      <c r="R191" s="38"/>
      <c r="S191" s="39">
        <v>4530548</v>
      </c>
      <c r="T191" s="40">
        <v>-211700</v>
      </c>
      <c r="U191" s="40">
        <v>4318848</v>
      </c>
    </row>
    <row r="192" spans="1:21">
      <c r="A192" s="36">
        <v>35905</v>
      </c>
      <c r="B192" s="37" t="s">
        <v>175</v>
      </c>
      <c r="C192" s="42">
        <v>3.5429999999999999E-4</v>
      </c>
      <c r="D192" s="42">
        <v>3.6640000000000002E-4</v>
      </c>
      <c r="E192" s="38">
        <v>533486.52</v>
      </c>
      <c r="F192" s="38">
        <v>1350257</v>
      </c>
      <c r="G192" s="38">
        <v>3256383</v>
      </c>
      <c r="H192" s="38"/>
      <c r="I192" s="39">
        <v>0</v>
      </c>
      <c r="J192" s="39">
        <v>1863054</v>
      </c>
      <c r="K192" s="39">
        <v>480237</v>
      </c>
      <c r="L192" s="38">
        <v>38923</v>
      </c>
      <c r="M192" s="38"/>
      <c r="N192" s="39">
        <v>153901</v>
      </c>
      <c r="O192" s="39">
        <v>701723</v>
      </c>
      <c r="P192" s="39">
        <v>0</v>
      </c>
      <c r="Q192" s="38">
        <v>0</v>
      </c>
      <c r="R192" s="38"/>
      <c r="S192" s="39">
        <v>623877</v>
      </c>
      <c r="T192" s="40">
        <v>14440</v>
      </c>
      <c r="U192" s="40">
        <v>638317</v>
      </c>
    </row>
    <row r="193" spans="1:21">
      <c r="A193" s="36">
        <v>36000</v>
      </c>
      <c r="B193" s="37" t="s">
        <v>176</v>
      </c>
      <c r="C193" s="42">
        <v>5.8661999999999999E-2</v>
      </c>
      <c r="D193" s="42">
        <v>5.6787200000000003E-2</v>
      </c>
      <c r="E193" s="38">
        <v>67840944.230000004</v>
      </c>
      <c r="F193" s="38">
        <v>209272076</v>
      </c>
      <c r="G193" s="38">
        <v>539164378</v>
      </c>
      <c r="H193" s="38"/>
      <c r="I193" s="39">
        <v>0</v>
      </c>
      <c r="J193" s="39">
        <v>308468671</v>
      </c>
      <c r="K193" s="39">
        <v>79513643</v>
      </c>
      <c r="L193" s="38">
        <v>1286089</v>
      </c>
      <c r="M193" s="38"/>
      <c r="N193" s="39">
        <v>25481658</v>
      </c>
      <c r="O193" s="39">
        <v>116185371</v>
      </c>
      <c r="P193" s="39">
        <v>0</v>
      </c>
      <c r="Q193" s="38">
        <v>5513637</v>
      </c>
      <c r="R193" s="38"/>
      <c r="S193" s="39">
        <v>103296273</v>
      </c>
      <c r="T193" s="40">
        <v>-2030294</v>
      </c>
      <c r="U193" s="40">
        <v>101265980</v>
      </c>
    </row>
    <row r="194" spans="1:21">
      <c r="A194" s="36">
        <v>36001</v>
      </c>
      <c r="B194" s="37" t="s">
        <v>177</v>
      </c>
      <c r="C194" s="42">
        <v>3.2799999999999998E-5</v>
      </c>
      <c r="D194" s="42">
        <v>3.4600000000000001E-5</v>
      </c>
      <c r="E194" s="38">
        <v>33855.699999999997</v>
      </c>
      <c r="F194" s="38">
        <v>127508</v>
      </c>
      <c r="G194" s="38">
        <v>301466</v>
      </c>
      <c r="H194" s="38"/>
      <c r="I194" s="39">
        <v>0</v>
      </c>
      <c r="J194" s="39">
        <v>172476</v>
      </c>
      <c r="K194" s="39">
        <v>44459</v>
      </c>
      <c r="L194" s="38">
        <v>0</v>
      </c>
      <c r="M194" s="38"/>
      <c r="N194" s="39">
        <v>14248</v>
      </c>
      <c r="O194" s="39">
        <v>64963</v>
      </c>
      <c r="P194" s="39">
        <v>0</v>
      </c>
      <c r="Q194" s="38">
        <v>89847</v>
      </c>
      <c r="R194" s="38"/>
      <c r="S194" s="39">
        <v>57757</v>
      </c>
      <c r="T194" s="40">
        <v>-36872</v>
      </c>
      <c r="U194" s="40">
        <v>20885</v>
      </c>
    </row>
    <row r="195" spans="1:21">
      <c r="A195" s="36">
        <v>36002</v>
      </c>
      <c r="B195" s="37" t="s">
        <v>178</v>
      </c>
      <c r="C195" s="42">
        <v>1.4239999999999999E-4</v>
      </c>
      <c r="D195" s="42">
        <v>2.019E-4</v>
      </c>
      <c r="E195" s="38"/>
      <c r="F195" s="38">
        <v>744041</v>
      </c>
      <c r="G195" s="38">
        <v>1308803</v>
      </c>
      <c r="H195" s="38"/>
      <c r="I195" s="39">
        <v>0</v>
      </c>
      <c r="J195" s="39">
        <v>748797</v>
      </c>
      <c r="K195" s="39">
        <v>193017</v>
      </c>
      <c r="L195" s="38">
        <v>61294</v>
      </c>
      <c r="M195" s="38"/>
      <c r="N195" s="39">
        <v>61856</v>
      </c>
      <c r="O195" s="39">
        <v>282036</v>
      </c>
      <c r="P195" s="39">
        <v>0</v>
      </c>
      <c r="Q195" s="38">
        <v>381636</v>
      </c>
      <c r="R195" s="38"/>
      <c r="S195" s="39">
        <v>250748</v>
      </c>
      <c r="T195" s="40">
        <v>-78253</v>
      </c>
      <c r="U195" s="40">
        <v>172495</v>
      </c>
    </row>
    <row r="196" spans="1:21">
      <c r="A196" s="36">
        <v>36003</v>
      </c>
      <c r="B196" s="37" t="s">
        <v>179</v>
      </c>
      <c r="C196" s="42">
        <v>4.481E-4</v>
      </c>
      <c r="D196" s="42">
        <v>4.4470000000000002E-4</v>
      </c>
      <c r="E196" s="38">
        <v>456416.97</v>
      </c>
      <c r="F196" s="38">
        <v>1638808</v>
      </c>
      <c r="G196" s="38">
        <v>4118502</v>
      </c>
      <c r="H196" s="38"/>
      <c r="I196" s="39">
        <v>0</v>
      </c>
      <c r="J196" s="39">
        <v>2356292</v>
      </c>
      <c r="K196" s="39">
        <v>607379</v>
      </c>
      <c r="L196" s="38">
        <v>7097</v>
      </c>
      <c r="M196" s="38"/>
      <c r="N196" s="39">
        <v>194646</v>
      </c>
      <c r="O196" s="39">
        <v>887502</v>
      </c>
      <c r="P196" s="39">
        <v>0</v>
      </c>
      <c r="Q196" s="38">
        <v>113433</v>
      </c>
      <c r="R196" s="38"/>
      <c r="S196" s="39">
        <v>789047</v>
      </c>
      <c r="T196" s="40">
        <v>-32111</v>
      </c>
      <c r="U196" s="40">
        <v>756935</v>
      </c>
    </row>
    <row r="197" spans="1:21">
      <c r="A197" s="36">
        <v>36004</v>
      </c>
      <c r="B197" s="37" t="s">
        <v>290</v>
      </c>
      <c r="C197" s="42">
        <v>2.1230000000000001E-4</v>
      </c>
      <c r="D197" s="42">
        <v>1.662E-4</v>
      </c>
      <c r="E197" s="38">
        <v>213964.6</v>
      </c>
      <c r="F197" s="38">
        <v>612480</v>
      </c>
      <c r="G197" s="38">
        <v>1951256</v>
      </c>
      <c r="H197" s="38"/>
      <c r="I197" s="39">
        <v>0</v>
      </c>
      <c r="J197" s="39">
        <v>1116360</v>
      </c>
      <c r="K197" s="39">
        <v>287763</v>
      </c>
      <c r="L197" s="38">
        <v>540573</v>
      </c>
      <c r="M197" s="38"/>
      <c r="N197" s="39">
        <v>92219</v>
      </c>
      <c r="O197" s="39">
        <v>420479</v>
      </c>
      <c r="P197" s="39">
        <v>0</v>
      </c>
      <c r="Q197" s="38">
        <v>0</v>
      </c>
      <c r="R197" s="38"/>
      <c r="S197" s="39">
        <v>373833</v>
      </c>
      <c r="T197" s="40">
        <v>230231</v>
      </c>
      <c r="U197" s="40">
        <v>604065</v>
      </c>
    </row>
    <row r="198" spans="1:21">
      <c r="A198" s="36">
        <v>36005</v>
      </c>
      <c r="B198" s="37" t="s">
        <v>180</v>
      </c>
      <c r="C198" s="42">
        <v>5.0835000000000003E-3</v>
      </c>
      <c r="D198" s="42">
        <v>4.8573000000000002E-3</v>
      </c>
      <c r="E198" s="38">
        <v>6530099.3099999987</v>
      </c>
      <c r="F198" s="38">
        <v>17900112</v>
      </c>
      <c r="G198" s="38">
        <v>46722616</v>
      </c>
      <c r="H198" s="38"/>
      <c r="I198" s="39">
        <v>0</v>
      </c>
      <c r="J198" s="39">
        <v>26731112</v>
      </c>
      <c r="K198" s="39">
        <v>6890450</v>
      </c>
      <c r="L198" s="38">
        <v>2208480</v>
      </c>
      <c r="M198" s="38"/>
      <c r="N198" s="39">
        <v>2208176</v>
      </c>
      <c r="O198" s="39">
        <v>10068329</v>
      </c>
      <c r="P198" s="39">
        <v>0</v>
      </c>
      <c r="Q198" s="38">
        <v>0</v>
      </c>
      <c r="R198" s="38"/>
      <c r="S198" s="39">
        <v>8951393</v>
      </c>
      <c r="T198" s="40">
        <v>866971</v>
      </c>
      <c r="U198" s="40">
        <v>9818364</v>
      </c>
    </row>
    <row r="199" spans="1:21">
      <c r="A199" s="36">
        <v>36006</v>
      </c>
      <c r="B199" s="37" t="s">
        <v>181</v>
      </c>
      <c r="C199" s="42">
        <v>5.3390000000000002E-4</v>
      </c>
      <c r="D199" s="42">
        <v>5.419E-4</v>
      </c>
      <c r="E199" s="38">
        <v>574383.54</v>
      </c>
      <c r="F199" s="38">
        <v>1997009</v>
      </c>
      <c r="G199" s="38">
        <v>4907093</v>
      </c>
      <c r="H199" s="38"/>
      <c r="I199" s="39">
        <v>0</v>
      </c>
      <c r="J199" s="39">
        <v>2807463</v>
      </c>
      <c r="K199" s="39">
        <v>723677</v>
      </c>
      <c r="L199" s="38">
        <v>29904</v>
      </c>
      <c r="M199" s="38"/>
      <c r="N199" s="39">
        <v>231916</v>
      </c>
      <c r="O199" s="39">
        <v>1057437</v>
      </c>
      <c r="P199" s="39">
        <v>0</v>
      </c>
      <c r="Q199" s="38">
        <v>162253</v>
      </c>
      <c r="R199" s="38"/>
      <c r="S199" s="39">
        <v>940130</v>
      </c>
      <c r="T199" s="40">
        <v>-34882</v>
      </c>
      <c r="U199" s="40">
        <v>905248</v>
      </c>
    </row>
    <row r="200" spans="1:21">
      <c r="A200" s="36">
        <v>36007</v>
      </c>
      <c r="B200" s="37" t="s">
        <v>182</v>
      </c>
      <c r="C200" s="42">
        <v>1.7589999999999999E-4</v>
      </c>
      <c r="D200" s="42">
        <v>1.8760000000000001E-4</v>
      </c>
      <c r="E200" s="38">
        <v>203084.61</v>
      </c>
      <c r="F200" s="38">
        <v>691343</v>
      </c>
      <c r="G200" s="38">
        <v>1616703</v>
      </c>
      <c r="H200" s="38"/>
      <c r="I200" s="39">
        <v>0</v>
      </c>
      <c r="J200" s="39">
        <v>924954</v>
      </c>
      <c r="K200" s="39">
        <v>238424</v>
      </c>
      <c r="L200" s="38">
        <v>19155</v>
      </c>
      <c r="M200" s="38"/>
      <c r="N200" s="39">
        <v>76408</v>
      </c>
      <c r="O200" s="39">
        <v>348386</v>
      </c>
      <c r="P200" s="39">
        <v>0</v>
      </c>
      <c r="Q200" s="38">
        <v>62572</v>
      </c>
      <c r="R200" s="38"/>
      <c r="S200" s="39">
        <v>309737</v>
      </c>
      <c r="T200" s="40">
        <v>-7762</v>
      </c>
      <c r="U200" s="40">
        <v>301975</v>
      </c>
    </row>
    <row r="201" spans="1:21">
      <c r="A201" s="36">
        <v>36008</v>
      </c>
      <c r="B201" s="37" t="s">
        <v>183</v>
      </c>
      <c r="C201" s="42">
        <v>5.4390000000000005E-4</v>
      </c>
      <c r="D201" s="42">
        <v>5.4699999999999996E-4</v>
      </c>
      <c r="E201" s="38">
        <v>549609.32999999996</v>
      </c>
      <c r="F201" s="38">
        <v>2015803</v>
      </c>
      <c r="G201" s="38">
        <v>4999003</v>
      </c>
      <c r="H201" s="38"/>
      <c r="I201" s="39">
        <v>0</v>
      </c>
      <c r="J201" s="39">
        <v>2860048</v>
      </c>
      <c r="K201" s="39">
        <v>737231</v>
      </c>
      <c r="L201" s="38">
        <v>30712</v>
      </c>
      <c r="M201" s="38"/>
      <c r="N201" s="39">
        <v>236260</v>
      </c>
      <c r="O201" s="39">
        <v>1077243</v>
      </c>
      <c r="P201" s="39">
        <v>0</v>
      </c>
      <c r="Q201" s="38">
        <v>121488</v>
      </c>
      <c r="R201" s="38"/>
      <c r="S201" s="39">
        <v>957738</v>
      </c>
      <c r="T201" s="40">
        <v>-17949</v>
      </c>
      <c r="U201" s="40">
        <v>939790</v>
      </c>
    </row>
    <row r="202" spans="1:21">
      <c r="A202" s="36">
        <v>36009</v>
      </c>
      <c r="B202" s="37" t="s">
        <v>184</v>
      </c>
      <c r="C202" s="42">
        <v>1.7899999999999999E-4</v>
      </c>
      <c r="D202" s="42">
        <v>1.551E-4</v>
      </c>
      <c r="E202" s="38">
        <v>178529.76</v>
      </c>
      <c r="F202" s="38">
        <v>571574</v>
      </c>
      <c r="G202" s="38">
        <v>1645195</v>
      </c>
      <c r="H202" s="38"/>
      <c r="I202" s="39">
        <v>0</v>
      </c>
      <c r="J202" s="39">
        <v>941255</v>
      </c>
      <c r="K202" s="39">
        <v>242626</v>
      </c>
      <c r="L202" s="38">
        <v>220522</v>
      </c>
      <c r="M202" s="38"/>
      <c r="N202" s="39">
        <v>77754</v>
      </c>
      <c r="O202" s="39">
        <v>354525.61</v>
      </c>
      <c r="P202" s="39">
        <v>0</v>
      </c>
      <c r="Q202" s="38">
        <v>0</v>
      </c>
      <c r="R202" s="38"/>
      <c r="S202" s="39">
        <v>315196</v>
      </c>
      <c r="T202" s="40">
        <v>86689</v>
      </c>
      <c r="U202" s="40">
        <v>401885</v>
      </c>
    </row>
    <row r="203" spans="1:21">
      <c r="A203" s="36">
        <v>36100</v>
      </c>
      <c r="B203" s="37" t="s">
        <v>185</v>
      </c>
      <c r="C203" s="42">
        <v>7.7249999999999997E-4</v>
      </c>
      <c r="D203" s="42">
        <v>7.8470000000000005E-4</v>
      </c>
      <c r="E203" s="38">
        <v>1025991.67</v>
      </c>
      <c r="F203" s="38">
        <v>2891775</v>
      </c>
      <c r="G203" s="38">
        <v>7100073</v>
      </c>
      <c r="H203" s="38"/>
      <c r="I203" s="39">
        <v>0</v>
      </c>
      <c r="J203" s="39">
        <v>4062119</v>
      </c>
      <c r="K203" s="39">
        <v>1047088</v>
      </c>
      <c r="L203" s="38">
        <v>8863</v>
      </c>
      <c r="M203" s="38"/>
      <c r="N203" s="39">
        <v>335559</v>
      </c>
      <c r="O203" s="39">
        <v>1530006</v>
      </c>
      <c r="P203" s="39">
        <v>0</v>
      </c>
      <c r="Q203" s="38">
        <v>84839</v>
      </c>
      <c r="R203" s="38"/>
      <c r="S203" s="39">
        <v>1360274</v>
      </c>
      <c r="T203" s="40">
        <v>-41521</v>
      </c>
      <c r="U203" s="40">
        <v>1318753</v>
      </c>
    </row>
    <row r="204" spans="1:21">
      <c r="A204" s="36">
        <v>36102</v>
      </c>
      <c r="B204" s="37" t="s">
        <v>186</v>
      </c>
      <c r="C204" s="42">
        <v>1.615E-4</v>
      </c>
      <c r="D204" s="42">
        <v>1.21E-4</v>
      </c>
      <c r="E204" s="38">
        <v>166733.16</v>
      </c>
      <c r="F204" s="38">
        <v>445909</v>
      </c>
      <c r="G204" s="38">
        <v>1484352</v>
      </c>
      <c r="H204" s="38"/>
      <c r="I204" s="39">
        <v>0</v>
      </c>
      <c r="J204" s="39">
        <v>849233</v>
      </c>
      <c r="K204" s="39">
        <v>218906</v>
      </c>
      <c r="L204" s="38">
        <v>111668</v>
      </c>
      <c r="M204" s="38"/>
      <c r="N204" s="39">
        <v>70153</v>
      </c>
      <c r="O204" s="39">
        <v>319865</v>
      </c>
      <c r="P204" s="39">
        <v>0</v>
      </c>
      <c r="Q204" s="38">
        <v>164069</v>
      </c>
      <c r="R204" s="38"/>
      <c r="S204" s="39">
        <v>284381</v>
      </c>
      <c r="T204" s="40">
        <v>-33704</v>
      </c>
      <c r="U204" s="40">
        <v>250677</v>
      </c>
    </row>
    <row r="205" spans="1:21">
      <c r="A205" s="36">
        <v>36105</v>
      </c>
      <c r="B205" s="37" t="s">
        <v>187</v>
      </c>
      <c r="C205" s="42">
        <v>4.1159999999999998E-4</v>
      </c>
      <c r="D205" s="42">
        <v>4.0910000000000002E-4</v>
      </c>
      <c r="E205" s="38">
        <v>573321.93999999994</v>
      </c>
      <c r="F205" s="38">
        <v>1507615</v>
      </c>
      <c r="G205" s="38">
        <v>3783029</v>
      </c>
      <c r="H205" s="38"/>
      <c r="I205" s="39">
        <v>0</v>
      </c>
      <c r="J205" s="39">
        <v>2164360</v>
      </c>
      <c r="K205" s="39">
        <v>557905</v>
      </c>
      <c r="L205" s="38">
        <v>47372</v>
      </c>
      <c r="M205" s="38"/>
      <c r="N205" s="39">
        <v>178791</v>
      </c>
      <c r="O205" s="39">
        <v>815211</v>
      </c>
      <c r="P205" s="39">
        <v>0</v>
      </c>
      <c r="Q205" s="38">
        <v>27700</v>
      </c>
      <c r="R205" s="38"/>
      <c r="S205" s="39">
        <v>724775</v>
      </c>
      <c r="T205" s="40">
        <v>-1530</v>
      </c>
      <c r="U205" s="40">
        <v>723245</v>
      </c>
    </row>
    <row r="206" spans="1:21">
      <c r="A206" s="36">
        <v>36200</v>
      </c>
      <c r="B206" s="37" t="s">
        <v>188</v>
      </c>
      <c r="C206" s="42">
        <v>1.632E-3</v>
      </c>
      <c r="D206" s="42">
        <v>1.5869E-3</v>
      </c>
      <c r="E206" s="38">
        <v>2089501.46</v>
      </c>
      <c r="F206" s="38">
        <v>5848041</v>
      </c>
      <c r="G206" s="38">
        <v>14999766</v>
      </c>
      <c r="H206" s="38"/>
      <c r="I206" s="39">
        <v>0</v>
      </c>
      <c r="J206" s="39">
        <v>8581720</v>
      </c>
      <c r="K206" s="39">
        <v>2212101</v>
      </c>
      <c r="L206" s="38">
        <v>200554</v>
      </c>
      <c r="M206" s="38"/>
      <c r="N206" s="39">
        <v>708910</v>
      </c>
      <c r="O206" s="39">
        <v>3232322.88</v>
      </c>
      <c r="P206" s="39">
        <v>0</v>
      </c>
      <c r="Q206" s="38">
        <v>31572</v>
      </c>
      <c r="R206" s="38"/>
      <c r="S206" s="39">
        <v>2873743</v>
      </c>
      <c r="T206" s="40">
        <v>42954</v>
      </c>
      <c r="U206" s="40">
        <v>2916697</v>
      </c>
    </row>
    <row r="207" spans="1:21">
      <c r="A207" s="36">
        <v>36205</v>
      </c>
      <c r="B207" s="37" t="s">
        <v>189</v>
      </c>
      <c r="C207" s="42">
        <v>2.812E-4</v>
      </c>
      <c r="D207" s="42">
        <v>2.611E-4</v>
      </c>
      <c r="E207" s="38">
        <v>364700.55000000005</v>
      </c>
      <c r="F207" s="38">
        <v>962205</v>
      </c>
      <c r="G207" s="38">
        <v>2584518</v>
      </c>
      <c r="H207" s="38"/>
      <c r="I207" s="39">
        <v>0</v>
      </c>
      <c r="J207" s="39">
        <v>1478664</v>
      </c>
      <c r="K207" s="39">
        <v>381154</v>
      </c>
      <c r="L207" s="38">
        <v>125578</v>
      </c>
      <c r="M207" s="38"/>
      <c r="N207" s="39">
        <v>122148</v>
      </c>
      <c r="O207" s="39">
        <v>556942</v>
      </c>
      <c r="P207" s="39">
        <v>0</v>
      </c>
      <c r="Q207" s="38">
        <v>0</v>
      </c>
      <c r="R207" s="38"/>
      <c r="S207" s="39">
        <v>495157</v>
      </c>
      <c r="T207" s="40">
        <v>44246</v>
      </c>
      <c r="U207" s="40">
        <v>539403</v>
      </c>
    </row>
    <row r="208" spans="1:21">
      <c r="A208" s="36">
        <v>36300</v>
      </c>
      <c r="B208" s="37" t="s">
        <v>190</v>
      </c>
      <c r="C208" s="42">
        <v>5.0688E-3</v>
      </c>
      <c r="D208" s="42">
        <v>4.8706000000000001E-3</v>
      </c>
      <c r="E208" s="38">
        <v>6246829.9500000011</v>
      </c>
      <c r="F208" s="38">
        <v>17949125</v>
      </c>
      <c r="G208" s="38">
        <v>46587508</v>
      </c>
      <c r="H208" s="38"/>
      <c r="I208" s="39">
        <v>0</v>
      </c>
      <c r="J208" s="39">
        <v>26653813</v>
      </c>
      <c r="K208" s="39">
        <v>6870525</v>
      </c>
      <c r="L208" s="38">
        <v>600254</v>
      </c>
      <c r="M208" s="38"/>
      <c r="N208" s="39">
        <v>2201790</v>
      </c>
      <c r="O208" s="39">
        <v>10039215</v>
      </c>
      <c r="P208" s="39">
        <v>0</v>
      </c>
      <c r="Q208" s="38">
        <v>112531</v>
      </c>
      <c r="R208" s="38"/>
      <c r="S208" s="39">
        <v>8925508</v>
      </c>
      <c r="T208" s="40">
        <v>115233</v>
      </c>
      <c r="U208" s="40">
        <v>9040741</v>
      </c>
    </row>
    <row r="209" spans="1:21">
      <c r="A209" s="36">
        <v>36301</v>
      </c>
      <c r="B209" s="37" t="s">
        <v>191</v>
      </c>
      <c r="C209" s="42">
        <v>6.3499999999999999E-5</v>
      </c>
      <c r="D209" s="42">
        <v>5.0699999999999999E-5</v>
      </c>
      <c r="E209" s="38">
        <v>66605.39</v>
      </c>
      <c r="F209" s="38">
        <v>186840</v>
      </c>
      <c r="G209" s="38">
        <v>583631</v>
      </c>
      <c r="H209" s="38"/>
      <c r="I209" s="39">
        <v>0</v>
      </c>
      <c r="J209" s="39">
        <v>333909</v>
      </c>
      <c r="K209" s="39">
        <v>86071</v>
      </c>
      <c r="L209" s="38">
        <v>39647</v>
      </c>
      <c r="M209" s="38"/>
      <c r="N209" s="39">
        <v>27583</v>
      </c>
      <c r="O209" s="39">
        <v>125767</v>
      </c>
      <c r="P209" s="39">
        <v>0</v>
      </c>
      <c r="Q209" s="38">
        <v>0</v>
      </c>
      <c r="R209" s="38"/>
      <c r="S209" s="39">
        <v>111815</v>
      </c>
      <c r="T209" s="40">
        <v>12852</v>
      </c>
      <c r="U209" s="40">
        <v>124668</v>
      </c>
    </row>
    <row r="210" spans="1:21">
      <c r="A210" s="36">
        <v>36302</v>
      </c>
      <c r="B210" s="37" t="s">
        <v>192</v>
      </c>
      <c r="C210" s="42">
        <v>1.2420000000000001E-4</v>
      </c>
      <c r="D210" s="42">
        <v>1.2669999999999999E-4</v>
      </c>
      <c r="E210" s="38">
        <v>132633.07999999999</v>
      </c>
      <c r="F210" s="38">
        <v>466915</v>
      </c>
      <c r="G210" s="38">
        <v>1141526</v>
      </c>
      <c r="H210" s="38"/>
      <c r="I210" s="39">
        <v>0</v>
      </c>
      <c r="J210" s="39">
        <v>653094</v>
      </c>
      <c r="K210" s="39">
        <v>168347</v>
      </c>
      <c r="L210" s="38">
        <v>67426</v>
      </c>
      <c r="M210" s="38"/>
      <c r="N210" s="39">
        <v>53950</v>
      </c>
      <c r="O210" s="39">
        <v>245989</v>
      </c>
      <c r="P210" s="39">
        <v>0</v>
      </c>
      <c r="Q210" s="38">
        <v>28473</v>
      </c>
      <c r="R210" s="38"/>
      <c r="S210" s="39">
        <v>218700</v>
      </c>
      <c r="T210" s="40">
        <v>20897</v>
      </c>
      <c r="U210" s="40">
        <v>239598</v>
      </c>
    </row>
    <row r="211" spans="1:21">
      <c r="A211" s="36">
        <v>36305</v>
      </c>
      <c r="B211" s="37" t="s">
        <v>193</v>
      </c>
      <c r="C211" s="42">
        <v>9.9630000000000009E-4</v>
      </c>
      <c r="D211" s="42">
        <v>9.7300000000000002E-4</v>
      </c>
      <c r="E211" s="38">
        <v>1392474.15</v>
      </c>
      <c r="F211" s="38">
        <v>3585698</v>
      </c>
      <c r="G211" s="38">
        <v>9157026</v>
      </c>
      <c r="H211" s="38"/>
      <c r="I211" s="39">
        <v>0</v>
      </c>
      <c r="J211" s="39">
        <v>5238951</v>
      </c>
      <c r="K211" s="39">
        <v>1350439</v>
      </c>
      <c r="L211" s="38">
        <v>276407</v>
      </c>
      <c r="M211" s="38"/>
      <c r="N211" s="39">
        <v>432774</v>
      </c>
      <c r="O211" s="39">
        <v>1973262</v>
      </c>
      <c r="P211" s="39">
        <v>0</v>
      </c>
      <c r="Q211" s="38">
        <v>58199</v>
      </c>
      <c r="R211" s="38"/>
      <c r="S211" s="39">
        <v>1754357</v>
      </c>
      <c r="T211" s="40">
        <v>56125</v>
      </c>
      <c r="U211" s="40">
        <v>1810481</v>
      </c>
    </row>
    <row r="212" spans="1:21">
      <c r="A212" s="36">
        <v>36400</v>
      </c>
      <c r="B212" s="37" t="s">
        <v>194</v>
      </c>
      <c r="C212" s="42">
        <v>5.4936000000000004E-3</v>
      </c>
      <c r="D212" s="42">
        <v>5.4408E-3</v>
      </c>
      <c r="E212" s="38">
        <v>7057843.2599999998</v>
      </c>
      <c r="F212" s="38">
        <v>20050425</v>
      </c>
      <c r="G212" s="38">
        <v>50491859</v>
      </c>
      <c r="H212" s="38"/>
      <c r="I212" s="39">
        <v>0</v>
      </c>
      <c r="J212" s="39">
        <v>28887585</v>
      </c>
      <c r="K212" s="39">
        <v>7446322</v>
      </c>
      <c r="L212" s="38">
        <v>238394</v>
      </c>
      <c r="M212" s="38"/>
      <c r="N212" s="39">
        <v>2386315</v>
      </c>
      <c r="O212" s="39">
        <v>10880569</v>
      </c>
      <c r="P212" s="39">
        <v>0</v>
      </c>
      <c r="Q212" s="38">
        <v>1316974</v>
      </c>
      <c r="R212" s="38"/>
      <c r="S212" s="39">
        <v>9673526</v>
      </c>
      <c r="T212" s="40">
        <v>-633239</v>
      </c>
      <c r="U212" s="40">
        <v>9040287</v>
      </c>
    </row>
    <row r="213" spans="1:21">
      <c r="A213" s="36">
        <v>36405</v>
      </c>
      <c r="B213" s="37" t="s">
        <v>195</v>
      </c>
      <c r="C213" s="42">
        <v>9.4269999999999998E-4</v>
      </c>
      <c r="D213" s="42">
        <v>9.0160000000000001E-4</v>
      </c>
      <c r="E213" s="38">
        <v>1192167.48</v>
      </c>
      <c r="F213" s="38">
        <v>3322575</v>
      </c>
      <c r="G213" s="38">
        <v>8664387</v>
      </c>
      <c r="H213" s="38"/>
      <c r="I213" s="39">
        <v>0</v>
      </c>
      <c r="J213" s="39">
        <v>4957100</v>
      </c>
      <c r="K213" s="39">
        <v>1277786</v>
      </c>
      <c r="L213" s="38">
        <v>323451</v>
      </c>
      <c r="M213" s="38"/>
      <c r="N213" s="39">
        <v>409491</v>
      </c>
      <c r="O213" s="39">
        <v>1867102</v>
      </c>
      <c r="P213" s="39">
        <v>0</v>
      </c>
      <c r="Q213" s="38">
        <v>0</v>
      </c>
      <c r="R213" s="38"/>
      <c r="S213" s="39">
        <v>1659974</v>
      </c>
      <c r="T213" s="40">
        <v>137975</v>
      </c>
      <c r="U213" s="40">
        <v>1797949</v>
      </c>
    </row>
    <row r="214" spans="1:21">
      <c r="A214" s="36">
        <v>36500</v>
      </c>
      <c r="B214" s="37" t="s">
        <v>196</v>
      </c>
      <c r="C214" s="42">
        <v>1.07055E-2</v>
      </c>
      <c r="D214" s="42">
        <v>1.0474600000000001E-2</v>
      </c>
      <c r="E214" s="38">
        <v>12914489.469999999</v>
      </c>
      <c r="F214" s="38">
        <v>38600975</v>
      </c>
      <c r="G214" s="38">
        <v>98394604</v>
      </c>
      <c r="H214" s="38"/>
      <c r="I214" s="39">
        <v>0</v>
      </c>
      <c r="J214" s="39">
        <v>56293876</v>
      </c>
      <c r="K214" s="39">
        <v>14510813</v>
      </c>
      <c r="L214" s="38">
        <v>1359270</v>
      </c>
      <c r="M214" s="38"/>
      <c r="N214" s="39">
        <v>4650266</v>
      </c>
      <c r="O214" s="39">
        <v>21203206</v>
      </c>
      <c r="P214" s="39">
        <v>0</v>
      </c>
      <c r="Q214" s="38">
        <v>0</v>
      </c>
      <c r="R214" s="38"/>
      <c r="S214" s="39">
        <v>18851015</v>
      </c>
      <c r="T214" s="40">
        <v>594246</v>
      </c>
      <c r="U214" s="40">
        <v>19445261</v>
      </c>
    </row>
    <row r="215" spans="1:21">
      <c r="A215" s="36">
        <v>36501</v>
      </c>
      <c r="B215" s="37" t="s">
        <v>197</v>
      </c>
      <c r="C215" s="42">
        <v>1.205E-4</v>
      </c>
      <c r="D215" s="42">
        <v>1.187E-4</v>
      </c>
      <c r="E215" s="38">
        <v>138943.91999999998</v>
      </c>
      <c r="F215" s="38">
        <v>437433</v>
      </c>
      <c r="G215" s="38">
        <v>1107519</v>
      </c>
      <c r="H215" s="38"/>
      <c r="I215" s="39">
        <v>0</v>
      </c>
      <c r="J215" s="39">
        <v>633638</v>
      </c>
      <c r="K215" s="39">
        <v>163332</v>
      </c>
      <c r="L215" s="38">
        <v>23571</v>
      </c>
      <c r="M215" s="38"/>
      <c r="N215" s="39">
        <v>52343</v>
      </c>
      <c r="O215" s="39">
        <v>238661</v>
      </c>
      <c r="P215" s="39">
        <v>0</v>
      </c>
      <c r="Q215" s="38">
        <v>4857</v>
      </c>
      <c r="R215" s="38"/>
      <c r="S215" s="39">
        <v>212185</v>
      </c>
      <c r="T215" s="40">
        <v>8078</v>
      </c>
      <c r="U215" s="40">
        <v>220263</v>
      </c>
    </row>
    <row r="216" spans="1:21">
      <c r="A216" s="36">
        <v>36502</v>
      </c>
      <c r="B216" s="37" t="s">
        <v>198</v>
      </c>
      <c r="C216" s="42">
        <v>5.1600000000000001E-5</v>
      </c>
      <c r="D216" s="42">
        <v>4.3699999999999998E-5</v>
      </c>
      <c r="E216" s="38">
        <v>51912.999999999985</v>
      </c>
      <c r="F216" s="38">
        <v>161043</v>
      </c>
      <c r="G216" s="38">
        <v>474257</v>
      </c>
      <c r="H216" s="38"/>
      <c r="I216" s="39">
        <v>0</v>
      </c>
      <c r="J216" s="39">
        <v>271334</v>
      </c>
      <c r="K216" s="39">
        <v>69941</v>
      </c>
      <c r="L216" s="38">
        <v>28723</v>
      </c>
      <c r="M216" s="38"/>
      <c r="N216" s="39">
        <v>22414</v>
      </c>
      <c r="O216" s="39">
        <v>102198</v>
      </c>
      <c r="P216" s="39">
        <v>0</v>
      </c>
      <c r="Q216" s="38">
        <v>8746</v>
      </c>
      <c r="R216" s="38"/>
      <c r="S216" s="39">
        <v>90861</v>
      </c>
      <c r="T216" s="40">
        <v>8075</v>
      </c>
      <c r="U216" s="40">
        <v>98936</v>
      </c>
    </row>
    <row r="217" spans="1:21">
      <c r="A217" s="36">
        <v>36505</v>
      </c>
      <c r="B217" s="37" t="s">
        <v>199</v>
      </c>
      <c r="C217" s="42">
        <v>2.1451999999999999E-3</v>
      </c>
      <c r="D217" s="42">
        <v>2.0844000000000001E-3</v>
      </c>
      <c r="E217" s="38">
        <v>2838462.55</v>
      </c>
      <c r="F217" s="38">
        <v>7681427</v>
      </c>
      <c r="G217" s="38">
        <v>19716604</v>
      </c>
      <c r="H217" s="38"/>
      <c r="I217" s="39">
        <v>0</v>
      </c>
      <c r="J217" s="39">
        <v>11280335</v>
      </c>
      <c r="K217" s="39">
        <v>2907720</v>
      </c>
      <c r="L217" s="38">
        <v>530581</v>
      </c>
      <c r="M217" s="38"/>
      <c r="N217" s="39">
        <v>931834</v>
      </c>
      <c r="O217" s="39">
        <v>4248762</v>
      </c>
      <c r="P217" s="39">
        <v>0</v>
      </c>
      <c r="Q217" s="38">
        <v>191590</v>
      </c>
      <c r="R217" s="38"/>
      <c r="S217" s="39">
        <v>3777423</v>
      </c>
      <c r="T217" s="40">
        <v>141962</v>
      </c>
      <c r="U217" s="40">
        <v>3919384</v>
      </c>
    </row>
    <row r="218" spans="1:21">
      <c r="A218" s="36">
        <v>36600</v>
      </c>
      <c r="B218" s="37" t="s">
        <v>200</v>
      </c>
      <c r="C218" s="42">
        <v>7.938E-4</v>
      </c>
      <c r="D218" s="42">
        <v>8.3319999999999998E-4</v>
      </c>
      <c r="E218" s="38">
        <v>1095362.55</v>
      </c>
      <c r="F218" s="38">
        <v>3070507</v>
      </c>
      <c r="G218" s="38">
        <v>7295842</v>
      </c>
      <c r="H218" s="38"/>
      <c r="I218" s="39">
        <v>0</v>
      </c>
      <c r="J218" s="39">
        <v>4174123</v>
      </c>
      <c r="K218" s="39">
        <v>1075959</v>
      </c>
      <c r="L218" s="38">
        <v>0</v>
      </c>
      <c r="M218" s="38"/>
      <c r="N218" s="39">
        <v>344812</v>
      </c>
      <c r="O218" s="39">
        <v>1572192</v>
      </c>
      <c r="P218" s="39">
        <v>0</v>
      </c>
      <c r="Q218" s="38">
        <v>237782</v>
      </c>
      <c r="R218" s="38"/>
      <c r="S218" s="39">
        <v>1397780</v>
      </c>
      <c r="T218" s="40">
        <v>-96293</v>
      </c>
      <c r="U218" s="40">
        <v>1301487</v>
      </c>
    </row>
    <row r="219" spans="1:21">
      <c r="A219" s="36">
        <v>36601</v>
      </c>
      <c r="B219" s="37" t="s">
        <v>201</v>
      </c>
      <c r="C219" s="42">
        <v>4.0440000000000002E-4</v>
      </c>
      <c r="D219" s="42">
        <v>3.6059999999999998E-4</v>
      </c>
      <c r="E219" s="38">
        <v>431383.73</v>
      </c>
      <c r="F219" s="38">
        <v>1328882</v>
      </c>
      <c r="G219" s="38">
        <v>3716854</v>
      </c>
      <c r="H219" s="38"/>
      <c r="I219" s="39">
        <v>0</v>
      </c>
      <c r="J219" s="39">
        <v>2126500</v>
      </c>
      <c r="K219" s="39">
        <v>548146</v>
      </c>
      <c r="L219" s="38">
        <v>255952</v>
      </c>
      <c r="M219" s="38"/>
      <c r="N219" s="39">
        <v>175664</v>
      </c>
      <c r="O219" s="39">
        <v>800951</v>
      </c>
      <c r="P219" s="39">
        <v>0</v>
      </c>
      <c r="Q219" s="38">
        <v>0</v>
      </c>
      <c r="R219" s="38"/>
      <c r="S219" s="39">
        <v>712097</v>
      </c>
      <c r="T219" s="40">
        <v>97730</v>
      </c>
      <c r="U219" s="40">
        <v>809827</v>
      </c>
    </row>
    <row r="220" spans="1:21">
      <c r="A220" s="36">
        <v>36700</v>
      </c>
      <c r="B220" s="37" t="s">
        <v>202</v>
      </c>
      <c r="C220" s="42">
        <v>9.1280000000000007E-3</v>
      </c>
      <c r="D220" s="42">
        <v>9.4318000000000006E-3</v>
      </c>
      <c r="E220" s="38">
        <v>10969466.500000002</v>
      </c>
      <c r="F220" s="38">
        <v>34758050</v>
      </c>
      <c r="G220" s="38">
        <v>83895749</v>
      </c>
      <c r="H220" s="38"/>
      <c r="I220" s="39">
        <v>0</v>
      </c>
      <c r="J220" s="39">
        <v>47998739</v>
      </c>
      <c r="K220" s="39">
        <v>12372584</v>
      </c>
      <c r="L220" s="38">
        <v>1127334</v>
      </c>
      <c r="M220" s="38"/>
      <c r="N220" s="39">
        <v>3965030</v>
      </c>
      <c r="O220" s="39">
        <v>18078826</v>
      </c>
      <c r="P220" s="39">
        <v>0</v>
      </c>
      <c r="Q220" s="38">
        <v>1563328</v>
      </c>
      <c r="R220" s="38"/>
      <c r="S220" s="39">
        <v>16073240</v>
      </c>
      <c r="T220" s="40">
        <v>37449</v>
      </c>
      <c r="U220" s="40">
        <v>16110689</v>
      </c>
    </row>
    <row r="221" spans="1:21">
      <c r="A221" s="36">
        <v>36701</v>
      </c>
      <c r="B221" s="37" t="s">
        <v>203</v>
      </c>
      <c r="C221" s="42">
        <v>4.6300000000000001E-5</v>
      </c>
      <c r="D221" s="42">
        <v>3.3599999999999997E-5</v>
      </c>
      <c r="E221" s="38">
        <v>43809.16</v>
      </c>
      <c r="F221" s="38">
        <v>123823</v>
      </c>
      <c r="G221" s="38">
        <v>425545</v>
      </c>
      <c r="H221" s="38"/>
      <c r="I221" s="39">
        <v>0</v>
      </c>
      <c r="J221" s="39">
        <v>243464</v>
      </c>
      <c r="K221" s="39">
        <v>62758</v>
      </c>
      <c r="L221" s="38">
        <v>114561</v>
      </c>
      <c r="M221" s="38"/>
      <c r="N221" s="39">
        <v>20112</v>
      </c>
      <c r="O221" s="39">
        <v>91701</v>
      </c>
      <c r="P221" s="39">
        <v>0</v>
      </c>
      <c r="Q221" s="38">
        <v>0</v>
      </c>
      <c r="R221" s="38"/>
      <c r="S221" s="39">
        <v>81528</v>
      </c>
      <c r="T221" s="40">
        <v>49482</v>
      </c>
      <c r="U221" s="40">
        <v>131011</v>
      </c>
    </row>
    <row r="222" spans="1:21">
      <c r="A222" s="36">
        <v>36705</v>
      </c>
      <c r="B222" s="37" t="s">
        <v>204</v>
      </c>
      <c r="C222" s="42">
        <v>1.0365999999999999E-3</v>
      </c>
      <c r="D222" s="42">
        <v>1.0287E-3</v>
      </c>
      <c r="E222" s="38">
        <v>1348858.14</v>
      </c>
      <c r="F222" s="38">
        <v>3790963</v>
      </c>
      <c r="G222" s="38">
        <v>9527425</v>
      </c>
      <c r="H222" s="38"/>
      <c r="I222" s="39">
        <v>0</v>
      </c>
      <c r="J222" s="39">
        <v>5450865</v>
      </c>
      <c r="K222" s="39">
        <v>1405064</v>
      </c>
      <c r="L222" s="38">
        <v>85054</v>
      </c>
      <c r="M222" s="38"/>
      <c r="N222" s="39">
        <v>450279</v>
      </c>
      <c r="O222" s="39">
        <v>2053080</v>
      </c>
      <c r="P222" s="39">
        <v>0</v>
      </c>
      <c r="Q222" s="38">
        <v>56437</v>
      </c>
      <c r="R222" s="38"/>
      <c r="S222" s="39">
        <v>1825320</v>
      </c>
      <c r="T222" s="40">
        <v>-3873</v>
      </c>
      <c r="U222" s="40">
        <v>1821447</v>
      </c>
    </row>
    <row r="223" spans="1:21">
      <c r="A223" s="36">
        <v>36800</v>
      </c>
      <c r="B223" s="37" t="s">
        <v>205</v>
      </c>
      <c r="C223" s="42">
        <v>3.4369000000000001E-3</v>
      </c>
      <c r="D223" s="42">
        <v>3.3264000000000002E-3</v>
      </c>
      <c r="E223" s="38">
        <v>4310027.09</v>
      </c>
      <c r="F223" s="38">
        <v>12258443</v>
      </c>
      <c r="G223" s="38">
        <v>31588661</v>
      </c>
      <c r="H223" s="38"/>
      <c r="I223" s="39">
        <v>0</v>
      </c>
      <c r="J223" s="39">
        <v>18072619</v>
      </c>
      <c r="K223" s="39">
        <v>4658560</v>
      </c>
      <c r="L223" s="38">
        <v>496977</v>
      </c>
      <c r="M223" s="38"/>
      <c r="N223" s="39">
        <v>1492924</v>
      </c>
      <c r="O223" s="39">
        <v>6807090</v>
      </c>
      <c r="P223" s="39">
        <v>0</v>
      </c>
      <c r="Q223" s="38">
        <v>69208</v>
      </c>
      <c r="R223" s="38"/>
      <c r="S223" s="39">
        <v>6051941</v>
      </c>
      <c r="T223" s="40">
        <v>119064</v>
      </c>
      <c r="U223" s="40">
        <v>6171005</v>
      </c>
    </row>
    <row r="224" spans="1:21">
      <c r="A224" s="36">
        <v>36801</v>
      </c>
      <c r="B224" s="37" t="s">
        <v>206</v>
      </c>
      <c r="C224" s="42">
        <v>0</v>
      </c>
      <c r="D224" s="42">
        <v>5.8400000000000003E-5</v>
      </c>
      <c r="E224" s="38"/>
      <c r="F224" s="38">
        <v>215216</v>
      </c>
      <c r="G224" s="38">
        <v>0</v>
      </c>
      <c r="H224" s="38"/>
      <c r="I224" s="39">
        <v>0</v>
      </c>
      <c r="J224" s="39">
        <v>0</v>
      </c>
      <c r="K224" s="39">
        <v>0</v>
      </c>
      <c r="L224" s="38">
        <v>0</v>
      </c>
      <c r="M224" s="38"/>
      <c r="N224" s="39">
        <v>0</v>
      </c>
      <c r="O224" s="39">
        <v>0</v>
      </c>
      <c r="P224" s="39">
        <v>0</v>
      </c>
      <c r="Q224" s="38">
        <v>233338</v>
      </c>
      <c r="R224" s="38"/>
      <c r="S224" s="39">
        <v>0</v>
      </c>
      <c r="T224" s="40">
        <v>-70677</v>
      </c>
      <c r="U224" s="40">
        <v>-70677</v>
      </c>
    </row>
    <row r="225" spans="1:21">
      <c r="A225" s="36">
        <v>36802</v>
      </c>
      <c r="B225" s="37" t="s">
        <v>207</v>
      </c>
      <c r="C225" s="42">
        <v>9.0199999999999997E-5</v>
      </c>
      <c r="D225" s="42">
        <v>8.42E-5</v>
      </c>
      <c r="E225" s="38">
        <v>89375.090000000011</v>
      </c>
      <c r="F225" s="38">
        <v>310294</v>
      </c>
      <c r="G225" s="38">
        <v>829031</v>
      </c>
      <c r="H225" s="38"/>
      <c r="I225" s="39">
        <v>0</v>
      </c>
      <c r="J225" s="39">
        <v>474308</v>
      </c>
      <c r="K225" s="39">
        <v>122262</v>
      </c>
      <c r="L225" s="38">
        <v>1278</v>
      </c>
      <c r="M225" s="38"/>
      <c r="N225" s="39">
        <v>39181</v>
      </c>
      <c r="O225" s="39">
        <v>178649</v>
      </c>
      <c r="P225" s="39">
        <v>0</v>
      </c>
      <c r="Q225" s="38">
        <v>43898</v>
      </c>
      <c r="R225" s="38"/>
      <c r="S225" s="39">
        <v>158831</v>
      </c>
      <c r="T225" s="40">
        <v>-20748</v>
      </c>
      <c r="U225" s="40">
        <v>138083</v>
      </c>
    </row>
    <row r="226" spans="1:21">
      <c r="A226" s="36">
        <v>36810</v>
      </c>
      <c r="B226" s="37" t="s">
        <v>208</v>
      </c>
      <c r="C226" s="42">
        <v>6.6347000000000003E-3</v>
      </c>
      <c r="D226" s="42">
        <v>6.4930999999999999E-3</v>
      </c>
      <c r="E226" s="38">
        <v>7899362.8499999996</v>
      </c>
      <c r="F226" s="38">
        <v>23928359</v>
      </c>
      <c r="G226" s="38">
        <v>60979747</v>
      </c>
      <c r="H226" s="38"/>
      <c r="I226" s="39">
        <v>0</v>
      </c>
      <c r="J226" s="39">
        <v>34887953</v>
      </c>
      <c r="K226" s="39">
        <v>8993031</v>
      </c>
      <c r="L226" s="38">
        <v>507831</v>
      </c>
      <c r="M226" s="38"/>
      <c r="N226" s="39">
        <v>2881988</v>
      </c>
      <c r="O226" s="39">
        <v>13140620</v>
      </c>
      <c r="P226" s="39">
        <v>0</v>
      </c>
      <c r="Q226" s="38">
        <v>0</v>
      </c>
      <c r="R226" s="38"/>
      <c r="S226" s="39">
        <v>11682857</v>
      </c>
      <c r="T226" s="40">
        <v>190463</v>
      </c>
      <c r="U226" s="40">
        <v>11873321</v>
      </c>
    </row>
    <row r="227" spans="1:21">
      <c r="A227" s="36">
        <v>36900</v>
      </c>
      <c r="B227" s="37" t="s">
        <v>209</v>
      </c>
      <c r="C227" s="42">
        <v>6.5419999999999996E-4</v>
      </c>
      <c r="D227" s="42">
        <v>6.3560000000000005E-4</v>
      </c>
      <c r="E227" s="38">
        <v>827506.58</v>
      </c>
      <c r="F227" s="38">
        <v>2342312</v>
      </c>
      <c r="G227" s="38">
        <v>6012774</v>
      </c>
      <c r="H227" s="38"/>
      <c r="I227" s="39">
        <v>0</v>
      </c>
      <c r="J227" s="39">
        <v>3440050</v>
      </c>
      <c r="K227" s="39">
        <v>886738</v>
      </c>
      <c r="L227" s="38">
        <v>70923</v>
      </c>
      <c r="M227" s="38"/>
      <c r="N227" s="39">
        <v>284172</v>
      </c>
      <c r="O227" s="39">
        <v>1295702</v>
      </c>
      <c r="P227" s="39">
        <v>0</v>
      </c>
      <c r="Q227" s="38">
        <v>0</v>
      </c>
      <c r="R227" s="38"/>
      <c r="S227" s="39">
        <v>1151962</v>
      </c>
      <c r="T227" s="40">
        <v>22451</v>
      </c>
      <c r="U227" s="40">
        <v>1174413</v>
      </c>
    </row>
    <row r="228" spans="1:21">
      <c r="A228" s="36">
        <v>36901</v>
      </c>
      <c r="B228" s="37" t="s">
        <v>210</v>
      </c>
      <c r="C228" s="42">
        <v>2.1709999999999999E-4</v>
      </c>
      <c r="D228" s="42">
        <v>1.983E-4</v>
      </c>
      <c r="E228" s="38">
        <v>272212.34000000003</v>
      </c>
      <c r="F228" s="38">
        <v>730775</v>
      </c>
      <c r="G228" s="38">
        <v>1995373</v>
      </c>
      <c r="H228" s="38"/>
      <c r="I228" s="39">
        <v>0</v>
      </c>
      <c r="J228" s="39">
        <v>1141600</v>
      </c>
      <c r="K228" s="39">
        <v>294269</v>
      </c>
      <c r="L228" s="38">
        <v>95725</v>
      </c>
      <c r="M228" s="38"/>
      <c r="N228" s="39">
        <v>94304</v>
      </c>
      <c r="O228" s="39">
        <v>429986</v>
      </c>
      <c r="P228" s="39">
        <v>0</v>
      </c>
      <c r="Q228" s="38">
        <v>885</v>
      </c>
      <c r="R228" s="38"/>
      <c r="S228" s="39">
        <v>382285</v>
      </c>
      <c r="T228" s="40">
        <v>30123</v>
      </c>
      <c r="U228" s="40">
        <v>412408</v>
      </c>
    </row>
    <row r="229" spans="1:21">
      <c r="A229" s="36">
        <v>36905</v>
      </c>
      <c r="B229" s="37" t="s">
        <v>211</v>
      </c>
      <c r="C229" s="42">
        <v>2.084E-4</v>
      </c>
      <c r="D229" s="42">
        <v>1.9870000000000001E-4</v>
      </c>
      <c r="E229" s="38">
        <v>299197</v>
      </c>
      <c r="F229" s="38">
        <v>732249</v>
      </c>
      <c r="G229" s="38">
        <v>1915411</v>
      </c>
      <c r="H229" s="38"/>
      <c r="I229" s="39">
        <v>0</v>
      </c>
      <c r="J229" s="39">
        <v>1095852</v>
      </c>
      <c r="K229" s="39">
        <v>282477</v>
      </c>
      <c r="L229" s="38">
        <v>79457</v>
      </c>
      <c r="M229" s="38"/>
      <c r="N229" s="39">
        <v>90525</v>
      </c>
      <c r="O229" s="39">
        <v>412755</v>
      </c>
      <c r="P229" s="39">
        <v>0</v>
      </c>
      <c r="Q229" s="38">
        <v>562</v>
      </c>
      <c r="R229" s="38"/>
      <c r="S229" s="39">
        <v>366966</v>
      </c>
      <c r="T229" s="40">
        <v>27728</v>
      </c>
      <c r="U229" s="40">
        <v>394693</v>
      </c>
    </row>
    <row r="230" spans="1:21">
      <c r="A230" s="36">
        <v>37000</v>
      </c>
      <c r="B230" s="37" t="s">
        <v>212</v>
      </c>
      <c r="C230" s="42">
        <v>2.2902999999999999E-3</v>
      </c>
      <c r="D230" s="42">
        <v>2.1697000000000001E-3</v>
      </c>
      <c r="E230" s="38">
        <v>2829364.21</v>
      </c>
      <c r="F230" s="38">
        <v>7995774</v>
      </c>
      <c r="G230" s="38">
        <v>21050223</v>
      </c>
      <c r="H230" s="38"/>
      <c r="I230" s="39">
        <v>0</v>
      </c>
      <c r="J230" s="39">
        <v>12043330</v>
      </c>
      <c r="K230" s="39">
        <v>3104396</v>
      </c>
      <c r="L230" s="38">
        <v>508916</v>
      </c>
      <c r="M230" s="38"/>
      <c r="N230" s="39">
        <v>994863</v>
      </c>
      <c r="O230" s="39">
        <v>4536145</v>
      </c>
      <c r="P230" s="39">
        <v>0</v>
      </c>
      <c r="Q230" s="38">
        <v>177339</v>
      </c>
      <c r="R230" s="38"/>
      <c r="S230" s="39">
        <v>4032925</v>
      </c>
      <c r="T230" s="40">
        <v>61465</v>
      </c>
      <c r="U230" s="40">
        <v>4094390</v>
      </c>
    </row>
    <row r="231" spans="1:21">
      <c r="A231" s="36">
        <v>37001</v>
      </c>
      <c r="B231" s="37" t="s">
        <v>370</v>
      </c>
      <c r="C231" s="42">
        <v>4.4100000000000001E-5</v>
      </c>
      <c r="D231" s="42">
        <v>0</v>
      </c>
      <c r="E231" s="38">
        <v>48004.07</v>
      </c>
      <c r="F231" s="38"/>
      <c r="G231" s="38">
        <v>405325</v>
      </c>
      <c r="H231" s="38"/>
      <c r="I231" s="39">
        <v>0</v>
      </c>
      <c r="J231" s="39">
        <v>231896</v>
      </c>
      <c r="K231" s="39">
        <v>59776</v>
      </c>
      <c r="L231" s="38">
        <v>148075</v>
      </c>
      <c r="M231" s="38"/>
      <c r="N231" s="39">
        <v>19156</v>
      </c>
      <c r="O231" s="39">
        <v>87344</v>
      </c>
      <c r="P231" s="39">
        <v>0</v>
      </c>
      <c r="Q231" s="38">
        <v>0</v>
      </c>
      <c r="R231" s="38"/>
      <c r="S231" s="39">
        <v>77654</v>
      </c>
      <c r="T231" s="40">
        <v>42428</v>
      </c>
      <c r="U231" s="40">
        <v>120083</v>
      </c>
    </row>
    <row r="232" spans="1:21">
      <c r="A232" s="36">
        <v>37005</v>
      </c>
      <c r="B232" s="37" t="s">
        <v>213</v>
      </c>
      <c r="C232" s="42">
        <v>5.3939999999999999E-4</v>
      </c>
      <c r="D232" s="42">
        <v>5.4609999999999999E-4</v>
      </c>
      <c r="E232" s="38">
        <v>756011.25</v>
      </c>
      <c r="F232" s="38">
        <v>2012487</v>
      </c>
      <c r="G232" s="38">
        <v>4957643</v>
      </c>
      <c r="H232" s="38"/>
      <c r="I232" s="39">
        <v>0</v>
      </c>
      <c r="J232" s="39">
        <v>2836385</v>
      </c>
      <c r="K232" s="39">
        <v>731132</v>
      </c>
      <c r="L232" s="38">
        <v>71728</v>
      </c>
      <c r="M232" s="38"/>
      <c r="N232" s="39">
        <v>234305</v>
      </c>
      <c r="O232" s="39">
        <v>1068330</v>
      </c>
      <c r="P232" s="39">
        <v>0</v>
      </c>
      <c r="Q232" s="38">
        <v>0</v>
      </c>
      <c r="R232" s="38"/>
      <c r="S232" s="39">
        <v>949814</v>
      </c>
      <c r="T232" s="40">
        <v>26846</v>
      </c>
      <c r="U232" s="40">
        <v>976661</v>
      </c>
    </row>
    <row r="233" spans="1:21">
      <c r="A233" s="36">
        <v>37100</v>
      </c>
      <c r="B233" s="37" t="s">
        <v>214</v>
      </c>
      <c r="C233" s="42">
        <v>3.1722999999999999E-3</v>
      </c>
      <c r="D233" s="42">
        <v>3.0909000000000002E-3</v>
      </c>
      <c r="E233" s="38">
        <v>3814575.5800000005</v>
      </c>
      <c r="F233" s="38">
        <v>11390578</v>
      </c>
      <c r="G233" s="38">
        <v>29156714</v>
      </c>
      <c r="H233" s="38"/>
      <c r="I233" s="39">
        <v>0</v>
      </c>
      <c r="J233" s="39">
        <v>16681245</v>
      </c>
      <c r="K233" s="39">
        <v>4299907</v>
      </c>
      <c r="L233" s="38">
        <v>461419</v>
      </c>
      <c r="M233" s="38"/>
      <c r="N233" s="39">
        <v>1377987</v>
      </c>
      <c r="O233" s="39">
        <v>6283026</v>
      </c>
      <c r="P233" s="39">
        <v>0</v>
      </c>
      <c r="Q233" s="38">
        <v>337220</v>
      </c>
      <c r="R233" s="38"/>
      <c r="S233" s="39">
        <v>5586014</v>
      </c>
      <c r="T233" s="40">
        <v>-22519</v>
      </c>
      <c r="U233" s="40">
        <v>5563495</v>
      </c>
    </row>
    <row r="234" spans="1:21">
      <c r="A234" s="36">
        <v>37200</v>
      </c>
      <c r="B234" s="37" t="s">
        <v>215</v>
      </c>
      <c r="C234" s="42">
        <v>7.157E-4</v>
      </c>
      <c r="D234" s="42">
        <v>7.4390000000000003E-4</v>
      </c>
      <c r="E234" s="38">
        <v>926475.11000000022</v>
      </c>
      <c r="F234" s="38">
        <v>2741419</v>
      </c>
      <c r="G234" s="38">
        <v>6578022</v>
      </c>
      <c r="H234" s="38"/>
      <c r="I234" s="39">
        <v>0</v>
      </c>
      <c r="J234" s="39">
        <v>3763442</v>
      </c>
      <c r="K234" s="39">
        <v>970098</v>
      </c>
      <c r="L234" s="38">
        <v>75711</v>
      </c>
      <c r="M234" s="38"/>
      <c r="N234" s="39">
        <v>310886</v>
      </c>
      <c r="O234" s="39">
        <v>1417508</v>
      </c>
      <c r="P234" s="39">
        <v>0</v>
      </c>
      <c r="Q234" s="38">
        <v>135677</v>
      </c>
      <c r="R234" s="38"/>
      <c r="S234" s="39">
        <v>1260256</v>
      </c>
      <c r="T234" s="40">
        <v>-23304</v>
      </c>
      <c r="U234" s="40">
        <v>1236952</v>
      </c>
    </row>
    <row r="235" spans="1:21">
      <c r="A235" s="36">
        <v>37300</v>
      </c>
      <c r="B235" s="37" t="s">
        <v>216</v>
      </c>
      <c r="C235" s="42">
        <v>1.8910000000000001E-3</v>
      </c>
      <c r="D235" s="42">
        <v>1.8423000000000001E-3</v>
      </c>
      <c r="E235" s="38">
        <v>2317890.73</v>
      </c>
      <c r="F235" s="38">
        <v>6789240</v>
      </c>
      <c r="G235" s="38">
        <v>17380243</v>
      </c>
      <c r="H235" s="38"/>
      <c r="I235" s="39">
        <v>0</v>
      </c>
      <c r="J235" s="39">
        <v>9943648</v>
      </c>
      <c r="K235" s="39">
        <v>2563164</v>
      </c>
      <c r="L235" s="38">
        <v>102205</v>
      </c>
      <c r="M235" s="38"/>
      <c r="N235" s="39">
        <v>821414</v>
      </c>
      <c r="O235" s="39">
        <v>3745296</v>
      </c>
      <c r="P235" s="39">
        <v>0</v>
      </c>
      <c r="Q235" s="38">
        <v>359064</v>
      </c>
      <c r="R235" s="38"/>
      <c r="S235" s="39">
        <v>3329809</v>
      </c>
      <c r="T235" s="40">
        <v>-149383</v>
      </c>
      <c r="U235" s="40">
        <v>3180426</v>
      </c>
    </row>
    <row r="236" spans="1:21">
      <c r="A236" s="36">
        <v>37301</v>
      </c>
      <c r="B236" s="37" t="s">
        <v>217</v>
      </c>
      <c r="C236" s="42">
        <v>1.974E-4</v>
      </c>
      <c r="D236" s="42">
        <v>1.941E-4</v>
      </c>
      <c r="E236" s="38">
        <v>234621.66</v>
      </c>
      <c r="F236" s="38">
        <v>715297</v>
      </c>
      <c r="G236" s="38">
        <v>1814310</v>
      </c>
      <c r="H236" s="38"/>
      <c r="I236" s="39">
        <v>0</v>
      </c>
      <c r="J236" s="39">
        <v>1038010</v>
      </c>
      <c r="K236" s="39">
        <v>267567</v>
      </c>
      <c r="L236" s="38">
        <v>82121</v>
      </c>
      <c r="M236" s="38"/>
      <c r="N236" s="39">
        <v>85747</v>
      </c>
      <c r="O236" s="39">
        <v>390968</v>
      </c>
      <c r="P236" s="39">
        <v>0</v>
      </c>
      <c r="Q236" s="38">
        <v>1281</v>
      </c>
      <c r="R236" s="38"/>
      <c r="S236" s="39">
        <v>347596</v>
      </c>
      <c r="T236" s="40">
        <v>33474</v>
      </c>
      <c r="U236" s="40">
        <v>381071</v>
      </c>
    </row>
    <row r="237" spans="1:21">
      <c r="A237" s="36">
        <v>37305</v>
      </c>
      <c r="B237" s="37" t="s">
        <v>218</v>
      </c>
      <c r="C237" s="42">
        <v>5.6899999999999995E-4</v>
      </c>
      <c r="D237" s="42">
        <v>6.1359999999999995E-4</v>
      </c>
      <c r="E237" s="38">
        <v>825933.24000000011</v>
      </c>
      <c r="F237" s="38">
        <v>2261237</v>
      </c>
      <c r="G237" s="38">
        <v>5229698</v>
      </c>
      <c r="H237" s="38"/>
      <c r="I237" s="39">
        <v>0</v>
      </c>
      <c r="J237" s="39">
        <v>2992034</v>
      </c>
      <c r="K237" s="39">
        <v>771253</v>
      </c>
      <c r="L237" s="38">
        <v>0</v>
      </c>
      <c r="M237" s="38"/>
      <c r="N237" s="39">
        <v>247163</v>
      </c>
      <c r="O237" s="39">
        <v>1126955.71</v>
      </c>
      <c r="P237" s="39">
        <v>0</v>
      </c>
      <c r="Q237" s="38">
        <v>369515</v>
      </c>
      <c r="R237" s="38"/>
      <c r="S237" s="39">
        <v>1001936</v>
      </c>
      <c r="T237" s="40">
        <v>-141397</v>
      </c>
      <c r="U237" s="40">
        <v>860539</v>
      </c>
    </row>
    <row r="238" spans="1:21">
      <c r="A238" s="36">
        <v>37400</v>
      </c>
      <c r="B238" s="37" t="s">
        <v>219</v>
      </c>
      <c r="C238" s="42">
        <v>9.1569000000000008E-3</v>
      </c>
      <c r="D238" s="42">
        <v>9.2087999999999996E-3</v>
      </c>
      <c r="E238" s="38">
        <v>10687672.52</v>
      </c>
      <c r="F238" s="38">
        <v>33936251</v>
      </c>
      <c r="G238" s="38">
        <v>84161370</v>
      </c>
      <c r="H238" s="38"/>
      <c r="I238" s="39">
        <v>0</v>
      </c>
      <c r="J238" s="39">
        <v>48150707</v>
      </c>
      <c r="K238" s="39">
        <v>12411757</v>
      </c>
      <c r="L238" s="38">
        <v>102319</v>
      </c>
      <c r="M238" s="38"/>
      <c r="N238" s="39">
        <v>3977583</v>
      </c>
      <c r="O238" s="39">
        <v>18136065</v>
      </c>
      <c r="P238" s="39">
        <v>0</v>
      </c>
      <c r="Q238" s="38">
        <v>1253089</v>
      </c>
      <c r="R238" s="38"/>
      <c r="S238" s="39">
        <v>16124129</v>
      </c>
      <c r="T238" s="40">
        <v>-407995</v>
      </c>
      <c r="U238" s="40">
        <v>15716134</v>
      </c>
    </row>
    <row r="239" spans="1:21">
      <c r="A239" s="36">
        <v>37405</v>
      </c>
      <c r="B239" s="37" t="s">
        <v>220</v>
      </c>
      <c r="C239" s="42">
        <v>2.0752000000000001E-3</v>
      </c>
      <c r="D239" s="42">
        <v>1.9784E-3</v>
      </c>
      <c r="E239" s="38">
        <v>2527980.0299999998</v>
      </c>
      <c r="F239" s="38">
        <v>7290796</v>
      </c>
      <c r="G239" s="38">
        <v>19073232</v>
      </c>
      <c r="H239" s="38"/>
      <c r="I239" s="39">
        <v>0</v>
      </c>
      <c r="J239" s="39">
        <v>10912246</v>
      </c>
      <c r="K239" s="39">
        <v>2812838</v>
      </c>
      <c r="L239" s="38">
        <v>599792</v>
      </c>
      <c r="M239" s="38"/>
      <c r="N239" s="39">
        <v>901427</v>
      </c>
      <c r="O239" s="39">
        <v>4110120</v>
      </c>
      <c r="P239" s="39">
        <v>0</v>
      </c>
      <c r="Q239" s="38">
        <v>0</v>
      </c>
      <c r="R239" s="38"/>
      <c r="S239" s="39">
        <v>3654162</v>
      </c>
      <c r="T239" s="40">
        <v>226753</v>
      </c>
      <c r="U239" s="40">
        <v>3880915</v>
      </c>
    </row>
    <row r="240" spans="1:21">
      <c r="A240" s="36">
        <v>37500</v>
      </c>
      <c r="B240" s="37" t="s">
        <v>221</v>
      </c>
      <c r="C240" s="42">
        <v>1.0169000000000001E-3</v>
      </c>
      <c r="D240" s="42">
        <v>1.0656000000000001E-3</v>
      </c>
      <c r="E240" s="38">
        <v>1373813.3499999999</v>
      </c>
      <c r="F240" s="38">
        <v>3926947</v>
      </c>
      <c r="G240" s="38">
        <v>9346361</v>
      </c>
      <c r="H240" s="38"/>
      <c r="I240" s="39">
        <v>0</v>
      </c>
      <c r="J240" s="39">
        <v>5347274</v>
      </c>
      <c r="K240" s="39">
        <v>1378361</v>
      </c>
      <c r="L240" s="38">
        <v>230793</v>
      </c>
      <c r="M240" s="38"/>
      <c r="N240" s="39">
        <v>441722</v>
      </c>
      <c r="O240" s="39">
        <v>2014062</v>
      </c>
      <c r="P240" s="39">
        <v>0</v>
      </c>
      <c r="Q240" s="38">
        <v>108197</v>
      </c>
      <c r="R240" s="38"/>
      <c r="S240" s="39">
        <v>1790631</v>
      </c>
      <c r="T240" s="40">
        <v>71608</v>
      </c>
      <c r="U240" s="40">
        <v>1862239</v>
      </c>
    </row>
    <row r="241" spans="1:21">
      <c r="A241" s="36">
        <v>37600</v>
      </c>
      <c r="B241" s="37" t="s">
        <v>222</v>
      </c>
      <c r="C241" s="42">
        <v>6.4549000000000004E-3</v>
      </c>
      <c r="D241" s="42">
        <v>6.4326000000000001E-3</v>
      </c>
      <c r="E241" s="38">
        <v>7626235.6799999997</v>
      </c>
      <c r="F241" s="38">
        <v>23705405</v>
      </c>
      <c r="G241" s="38">
        <v>59327199</v>
      </c>
      <c r="H241" s="38"/>
      <c r="I241" s="39">
        <v>0</v>
      </c>
      <c r="J241" s="39">
        <v>33942491</v>
      </c>
      <c r="K241" s="39">
        <v>8749320</v>
      </c>
      <c r="L241" s="38">
        <v>0</v>
      </c>
      <c r="M241" s="38"/>
      <c r="N241" s="39">
        <v>2803886</v>
      </c>
      <c r="O241" s="39">
        <v>12784510</v>
      </c>
      <c r="P241" s="39">
        <v>0</v>
      </c>
      <c r="Q241" s="38">
        <v>1130498</v>
      </c>
      <c r="R241" s="38"/>
      <c r="S241" s="39">
        <v>11366253</v>
      </c>
      <c r="T241" s="40">
        <v>-414681</v>
      </c>
      <c r="U241" s="40">
        <v>10951571</v>
      </c>
    </row>
    <row r="242" spans="1:21">
      <c r="A242" s="36">
        <v>37601</v>
      </c>
      <c r="B242" s="37" t="s">
        <v>223</v>
      </c>
      <c r="C242" s="42">
        <v>2.029E-4</v>
      </c>
      <c r="D242" s="42">
        <v>8.25E-5</v>
      </c>
      <c r="E242" s="38">
        <v>204986.33000000002</v>
      </c>
      <c r="F242" s="38">
        <v>304029</v>
      </c>
      <c r="G242" s="38">
        <v>1864861</v>
      </c>
      <c r="H242" s="38"/>
      <c r="I242" s="39">
        <v>0</v>
      </c>
      <c r="J242" s="39">
        <v>1066931</v>
      </c>
      <c r="K242" s="39">
        <v>275022</v>
      </c>
      <c r="L242" s="38">
        <v>588427</v>
      </c>
      <c r="M242" s="38"/>
      <c r="N242" s="39">
        <v>88136</v>
      </c>
      <c r="O242" s="39">
        <v>401862</v>
      </c>
      <c r="P242" s="39">
        <v>0</v>
      </c>
      <c r="Q242" s="38">
        <v>0</v>
      </c>
      <c r="R242" s="38"/>
      <c r="S242" s="39">
        <v>357281</v>
      </c>
      <c r="T242" s="40">
        <v>205125</v>
      </c>
      <c r="U242" s="40">
        <v>562406</v>
      </c>
    </row>
    <row r="243" spans="1:21">
      <c r="A243" s="36">
        <v>37605</v>
      </c>
      <c r="B243" s="37" t="s">
        <v>224</v>
      </c>
      <c r="C243" s="42">
        <v>7.6970000000000001E-4</v>
      </c>
      <c r="D243" s="42">
        <v>7.3910000000000002E-4</v>
      </c>
      <c r="E243" s="38">
        <v>948930.6399999999</v>
      </c>
      <c r="F243" s="38">
        <v>2723730</v>
      </c>
      <c r="G243" s="38">
        <v>7074338</v>
      </c>
      <c r="H243" s="38"/>
      <c r="I243" s="39">
        <v>0</v>
      </c>
      <c r="J243" s="39">
        <v>4047396</v>
      </c>
      <c r="K243" s="39">
        <v>1043293</v>
      </c>
      <c r="L243" s="38">
        <v>83580</v>
      </c>
      <c r="M243" s="38"/>
      <c r="N243" s="39">
        <v>334343</v>
      </c>
      <c r="O243" s="39">
        <v>1524460</v>
      </c>
      <c r="P243" s="39">
        <v>0</v>
      </c>
      <c r="Q243" s="38">
        <v>20415</v>
      </c>
      <c r="R243" s="38"/>
      <c r="S243" s="39">
        <v>1355343</v>
      </c>
      <c r="T243" s="40">
        <v>15608</v>
      </c>
      <c r="U243" s="40">
        <v>1370951</v>
      </c>
    </row>
    <row r="244" spans="1:21">
      <c r="A244" s="36">
        <v>37610</v>
      </c>
      <c r="B244" s="37" t="s">
        <v>225</v>
      </c>
      <c r="C244" s="42">
        <v>1.9426999999999999E-3</v>
      </c>
      <c r="D244" s="42">
        <v>2.0593E-3</v>
      </c>
      <c r="E244" s="38">
        <v>2187554.94</v>
      </c>
      <c r="F244" s="38">
        <v>7588928</v>
      </c>
      <c r="G244" s="38">
        <v>17855420</v>
      </c>
      <c r="H244" s="38"/>
      <c r="I244" s="39">
        <v>0</v>
      </c>
      <c r="J244" s="39">
        <v>10215507</v>
      </c>
      <c r="K244" s="39">
        <v>2633240</v>
      </c>
      <c r="L244" s="38">
        <v>10412</v>
      </c>
      <c r="M244" s="38"/>
      <c r="N244" s="39">
        <v>843872</v>
      </c>
      <c r="O244" s="39">
        <v>3847692</v>
      </c>
      <c r="P244" s="39">
        <v>0</v>
      </c>
      <c r="Q244" s="38">
        <v>856589</v>
      </c>
      <c r="R244" s="38"/>
      <c r="S244" s="39">
        <v>3420846</v>
      </c>
      <c r="T244" s="40">
        <v>-261626</v>
      </c>
      <c r="U244" s="40">
        <v>3159220</v>
      </c>
    </row>
    <row r="245" spans="1:21">
      <c r="A245" s="36">
        <v>37700</v>
      </c>
      <c r="B245" s="37" t="s">
        <v>226</v>
      </c>
      <c r="C245" s="42">
        <v>2.7463000000000001E-3</v>
      </c>
      <c r="D245" s="42">
        <v>2.7039999999999998E-3</v>
      </c>
      <c r="E245" s="38">
        <v>3374355.0599999996</v>
      </c>
      <c r="F245" s="38">
        <v>9964775</v>
      </c>
      <c r="G245" s="38">
        <v>25241334</v>
      </c>
      <c r="H245" s="38"/>
      <c r="I245" s="39">
        <v>0</v>
      </c>
      <c r="J245" s="39">
        <v>14441163</v>
      </c>
      <c r="K245" s="39">
        <v>3722483</v>
      </c>
      <c r="L245" s="38">
        <v>55207</v>
      </c>
      <c r="M245" s="38"/>
      <c r="N245" s="39">
        <v>1192941</v>
      </c>
      <c r="O245" s="39">
        <v>5439294</v>
      </c>
      <c r="P245" s="39">
        <v>0</v>
      </c>
      <c r="Q245" s="38">
        <v>172136</v>
      </c>
      <c r="R245" s="38"/>
      <c r="S245" s="39">
        <v>4835883</v>
      </c>
      <c r="T245" s="40">
        <v>-74123</v>
      </c>
      <c r="U245" s="40">
        <v>4761760</v>
      </c>
    </row>
    <row r="246" spans="1:21">
      <c r="A246" s="36">
        <v>37705</v>
      </c>
      <c r="B246" s="37" t="s">
        <v>227</v>
      </c>
      <c r="C246" s="42">
        <v>8.03E-4</v>
      </c>
      <c r="D246" s="42">
        <v>7.9880000000000001E-4</v>
      </c>
      <c r="E246" s="38">
        <v>1000791.2300000001</v>
      </c>
      <c r="F246" s="38">
        <v>2943736</v>
      </c>
      <c r="G246" s="38">
        <v>7380399</v>
      </c>
      <c r="H246" s="38"/>
      <c r="I246" s="39">
        <v>0</v>
      </c>
      <c r="J246" s="39">
        <v>4222501</v>
      </c>
      <c r="K246" s="39">
        <v>1088430</v>
      </c>
      <c r="L246" s="38">
        <v>200597</v>
      </c>
      <c r="M246" s="38"/>
      <c r="N246" s="39">
        <v>348808</v>
      </c>
      <c r="O246" s="39">
        <v>1590413.77</v>
      </c>
      <c r="P246" s="39">
        <v>0</v>
      </c>
      <c r="Q246" s="38">
        <v>1450</v>
      </c>
      <c r="R246" s="38"/>
      <c r="S246" s="39">
        <v>1413980</v>
      </c>
      <c r="T246" s="40">
        <v>105184</v>
      </c>
      <c r="U246" s="40">
        <v>1519164</v>
      </c>
    </row>
    <row r="247" spans="1:21">
      <c r="A247" s="36">
        <v>37800</v>
      </c>
      <c r="B247" s="37" t="s">
        <v>228</v>
      </c>
      <c r="C247" s="42">
        <v>8.3046000000000005E-3</v>
      </c>
      <c r="D247" s="42">
        <v>8.3140999999999996E-3</v>
      </c>
      <c r="E247" s="38">
        <v>10326532.890000001</v>
      </c>
      <c r="F247" s="38">
        <v>30639105</v>
      </c>
      <c r="G247" s="38">
        <v>76327853</v>
      </c>
      <c r="H247" s="38"/>
      <c r="I247" s="39">
        <v>0</v>
      </c>
      <c r="J247" s="39">
        <v>43668967</v>
      </c>
      <c r="K247" s="39">
        <v>11256503</v>
      </c>
      <c r="L247" s="38">
        <v>232682</v>
      </c>
      <c r="M247" s="38"/>
      <c r="N247" s="39">
        <v>3607360</v>
      </c>
      <c r="O247" s="39">
        <v>16448008</v>
      </c>
      <c r="P247" s="39">
        <v>0</v>
      </c>
      <c r="Q247" s="38">
        <v>302653</v>
      </c>
      <c r="R247" s="38"/>
      <c r="S247" s="39">
        <v>14623338</v>
      </c>
      <c r="T247" s="40">
        <v>35155</v>
      </c>
      <c r="U247" s="40">
        <v>14658493</v>
      </c>
    </row>
    <row r="248" spans="1:21">
      <c r="A248" s="36">
        <v>37801</v>
      </c>
      <c r="B248" s="37" t="s">
        <v>229</v>
      </c>
      <c r="C248" s="42">
        <v>5.3900000000000002E-5</v>
      </c>
      <c r="D248" s="42">
        <v>5.6499999999999998E-5</v>
      </c>
      <c r="E248" s="38">
        <v>63337.650000000009</v>
      </c>
      <c r="F248" s="38">
        <v>208214</v>
      </c>
      <c r="G248" s="38">
        <v>495397</v>
      </c>
      <c r="H248" s="38"/>
      <c r="I248" s="39">
        <v>0</v>
      </c>
      <c r="J248" s="39">
        <v>283428</v>
      </c>
      <c r="K248" s="39">
        <v>73059</v>
      </c>
      <c r="L248" s="38">
        <v>141029</v>
      </c>
      <c r="M248" s="38"/>
      <c r="N248" s="39">
        <v>23413</v>
      </c>
      <c r="O248" s="39">
        <v>106754</v>
      </c>
      <c r="P248" s="39">
        <v>0</v>
      </c>
      <c r="Q248" s="38">
        <v>13169</v>
      </c>
      <c r="R248" s="38"/>
      <c r="S248" s="39">
        <v>94911</v>
      </c>
      <c r="T248" s="40">
        <v>62897</v>
      </c>
      <c r="U248" s="40">
        <v>157808</v>
      </c>
    </row>
    <row r="249" spans="1:21">
      <c r="A249" s="36">
        <v>37805</v>
      </c>
      <c r="B249" s="37" t="s">
        <v>230</v>
      </c>
      <c r="C249" s="42">
        <v>6.6949999999999996E-4</v>
      </c>
      <c r="D249" s="42">
        <v>7.4660000000000004E-4</v>
      </c>
      <c r="E249" s="38">
        <v>884208.79</v>
      </c>
      <c r="F249" s="38">
        <v>2751369</v>
      </c>
      <c r="G249" s="38">
        <v>6153397</v>
      </c>
      <c r="H249" s="38"/>
      <c r="I249" s="39">
        <v>0</v>
      </c>
      <c r="J249" s="39">
        <v>3520503</v>
      </c>
      <c r="K249" s="39">
        <v>907476</v>
      </c>
      <c r="L249" s="38">
        <v>79272</v>
      </c>
      <c r="M249" s="38"/>
      <c r="N249" s="39">
        <v>290818</v>
      </c>
      <c r="O249" s="39">
        <v>1326005</v>
      </c>
      <c r="P249" s="39">
        <v>0</v>
      </c>
      <c r="Q249" s="38">
        <v>448677</v>
      </c>
      <c r="R249" s="38"/>
      <c r="S249" s="39">
        <v>1178904</v>
      </c>
      <c r="T249" s="40">
        <v>-103986</v>
      </c>
      <c r="U249" s="40">
        <v>1074918</v>
      </c>
    </row>
    <row r="250" spans="1:21">
      <c r="A250" s="36">
        <v>37900</v>
      </c>
      <c r="B250" s="37" t="s">
        <v>231</v>
      </c>
      <c r="C250" s="42">
        <v>4.5617000000000001E-3</v>
      </c>
      <c r="D250" s="42">
        <v>4.7647999999999996E-3</v>
      </c>
      <c r="E250" s="38">
        <v>5820538.7399999993</v>
      </c>
      <c r="F250" s="38">
        <v>17559231</v>
      </c>
      <c r="G250" s="38">
        <v>41926735</v>
      </c>
      <c r="H250" s="38"/>
      <c r="I250" s="39">
        <v>0</v>
      </c>
      <c r="J250" s="39">
        <v>23987275</v>
      </c>
      <c r="K250" s="39">
        <v>6183175</v>
      </c>
      <c r="L250" s="38">
        <v>88219</v>
      </c>
      <c r="M250" s="38"/>
      <c r="N250" s="39">
        <v>1981516</v>
      </c>
      <c r="O250" s="39">
        <v>9034857</v>
      </c>
      <c r="P250" s="39">
        <v>0</v>
      </c>
      <c r="Q250" s="38">
        <v>1236921</v>
      </c>
      <c r="R250" s="38"/>
      <c r="S250" s="39">
        <v>8032570</v>
      </c>
      <c r="T250" s="40">
        <v>-357238</v>
      </c>
      <c r="U250" s="40">
        <v>7675332</v>
      </c>
    </row>
    <row r="251" spans="1:21">
      <c r="A251" s="36">
        <v>37901</v>
      </c>
      <c r="B251" s="37" t="s">
        <v>232</v>
      </c>
      <c r="C251" s="42">
        <v>6.1799999999999998E-5</v>
      </c>
      <c r="D251" s="42">
        <v>6.3499999999999999E-5</v>
      </c>
      <c r="E251" s="38">
        <v>69945.09</v>
      </c>
      <c r="F251" s="38">
        <v>234010</v>
      </c>
      <c r="G251" s="38">
        <v>568006</v>
      </c>
      <c r="H251" s="38"/>
      <c r="I251" s="39">
        <v>0</v>
      </c>
      <c r="J251" s="39">
        <v>324970</v>
      </c>
      <c r="K251" s="39">
        <v>83767</v>
      </c>
      <c r="L251" s="38">
        <v>571</v>
      </c>
      <c r="M251" s="38"/>
      <c r="N251" s="39">
        <v>26845</v>
      </c>
      <c r="O251" s="39">
        <v>122400</v>
      </c>
      <c r="P251" s="39">
        <v>0</v>
      </c>
      <c r="Q251" s="38">
        <v>12695</v>
      </c>
      <c r="R251" s="38"/>
      <c r="S251" s="39">
        <v>108822</v>
      </c>
      <c r="T251" s="40">
        <v>-3345</v>
      </c>
      <c r="U251" s="40">
        <v>105477</v>
      </c>
    </row>
    <row r="252" spans="1:21">
      <c r="A252" s="36">
        <v>37905</v>
      </c>
      <c r="B252" s="37" t="s">
        <v>233</v>
      </c>
      <c r="C252" s="42">
        <v>5.1179999999999997E-4</v>
      </c>
      <c r="D252" s="42">
        <v>5.2079999999999997E-4</v>
      </c>
      <c r="E252" s="38">
        <v>734022.86</v>
      </c>
      <c r="F252" s="38">
        <v>1919251</v>
      </c>
      <c r="G252" s="38">
        <v>4703971</v>
      </c>
      <c r="H252" s="38"/>
      <c r="I252" s="39">
        <v>0</v>
      </c>
      <c r="J252" s="39">
        <v>2691253</v>
      </c>
      <c r="K252" s="39">
        <v>693721</v>
      </c>
      <c r="L252" s="38">
        <v>35133</v>
      </c>
      <c r="M252" s="38"/>
      <c r="N252" s="39">
        <v>222316</v>
      </c>
      <c r="O252" s="39">
        <v>1013666</v>
      </c>
      <c r="P252" s="39">
        <v>0</v>
      </c>
      <c r="Q252" s="38">
        <v>44488</v>
      </c>
      <c r="R252" s="38"/>
      <c r="S252" s="39">
        <v>901214</v>
      </c>
      <c r="T252" s="40">
        <v>-6383</v>
      </c>
      <c r="U252" s="40">
        <v>894832</v>
      </c>
    </row>
    <row r="253" spans="1:21">
      <c r="A253" s="36">
        <v>38000</v>
      </c>
      <c r="B253" s="37" t="s">
        <v>234</v>
      </c>
      <c r="C253" s="42">
        <v>7.1815000000000004E-3</v>
      </c>
      <c r="D253" s="42">
        <v>7.1176E-3</v>
      </c>
      <c r="E253" s="38">
        <v>8836148.3300000001</v>
      </c>
      <c r="F253" s="38">
        <v>26229765</v>
      </c>
      <c r="G253" s="38">
        <v>66005403</v>
      </c>
      <c r="H253" s="38"/>
      <c r="I253" s="39">
        <v>0</v>
      </c>
      <c r="J253" s="39">
        <v>37763250</v>
      </c>
      <c r="K253" s="39">
        <v>9734193</v>
      </c>
      <c r="L253" s="38">
        <v>0</v>
      </c>
      <c r="M253" s="38"/>
      <c r="N253" s="39">
        <v>3119507</v>
      </c>
      <c r="O253" s="39">
        <v>14223607</v>
      </c>
      <c r="P253" s="39">
        <v>0</v>
      </c>
      <c r="Q253" s="38">
        <v>1444366</v>
      </c>
      <c r="R253" s="38"/>
      <c r="S253" s="39">
        <v>12645702</v>
      </c>
      <c r="T253" s="40">
        <v>-730520</v>
      </c>
      <c r="U253" s="40">
        <v>11915182</v>
      </c>
    </row>
    <row r="254" spans="1:21">
      <c r="A254" s="36">
        <v>38005</v>
      </c>
      <c r="B254" s="37" t="s">
        <v>235</v>
      </c>
      <c r="C254" s="42">
        <v>1.4989000000000001E-3</v>
      </c>
      <c r="D254" s="42">
        <v>1.4445E-3</v>
      </c>
      <c r="E254" s="38">
        <v>1905174.84</v>
      </c>
      <c r="F254" s="38">
        <v>5323269</v>
      </c>
      <c r="G254" s="38">
        <v>13776439</v>
      </c>
      <c r="H254" s="38"/>
      <c r="I254" s="39">
        <v>0</v>
      </c>
      <c r="J254" s="39">
        <v>7881826</v>
      </c>
      <c r="K254" s="39">
        <v>2031690</v>
      </c>
      <c r="L254" s="38">
        <v>397636</v>
      </c>
      <c r="M254" s="38"/>
      <c r="N254" s="39">
        <v>651094</v>
      </c>
      <c r="O254" s="39">
        <v>2968706</v>
      </c>
      <c r="P254" s="39">
        <v>0</v>
      </c>
      <c r="Q254" s="38">
        <v>0</v>
      </c>
      <c r="R254" s="38"/>
      <c r="S254" s="39">
        <v>2639371</v>
      </c>
      <c r="T254" s="40">
        <v>152911</v>
      </c>
      <c r="U254" s="40">
        <v>2792282</v>
      </c>
    </row>
    <row r="255" spans="1:21">
      <c r="A255" s="36">
        <v>38100</v>
      </c>
      <c r="B255" s="37" t="s">
        <v>236</v>
      </c>
      <c r="C255" s="42">
        <v>3.3161000000000002E-3</v>
      </c>
      <c r="D255" s="42">
        <v>3.3126000000000002E-3</v>
      </c>
      <c r="E255" s="38">
        <v>4178328.9000000004</v>
      </c>
      <c r="F255" s="38">
        <v>12207587</v>
      </c>
      <c r="G255" s="38">
        <v>30478385</v>
      </c>
      <c r="H255" s="38"/>
      <c r="I255" s="39">
        <v>0</v>
      </c>
      <c r="J255" s="39">
        <v>17437403</v>
      </c>
      <c r="K255" s="39">
        <v>4494821</v>
      </c>
      <c r="L255" s="38">
        <v>0</v>
      </c>
      <c r="M255" s="38"/>
      <c r="N255" s="39">
        <v>1440451</v>
      </c>
      <c r="O255" s="39">
        <v>6567834</v>
      </c>
      <c r="P255" s="39">
        <v>0</v>
      </c>
      <c r="Q255" s="38">
        <v>504299</v>
      </c>
      <c r="R255" s="38"/>
      <c r="S255" s="39">
        <v>5839228</v>
      </c>
      <c r="T255" s="40">
        <v>-258290</v>
      </c>
      <c r="U255" s="40">
        <v>5580938</v>
      </c>
    </row>
    <row r="256" spans="1:21">
      <c r="A256" s="36">
        <v>38105</v>
      </c>
      <c r="B256" s="37" t="s">
        <v>237</v>
      </c>
      <c r="C256" s="42">
        <v>6.8400000000000004E-4</v>
      </c>
      <c r="D256" s="42">
        <v>6.8559999999999997E-4</v>
      </c>
      <c r="E256" s="38">
        <v>857933.99</v>
      </c>
      <c r="F256" s="38">
        <v>2526572</v>
      </c>
      <c r="G256" s="38">
        <v>6286667</v>
      </c>
      <c r="H256" s="38"/>
      <c r="I256" s="39">
        <v>0</v>
      </c>
      <c r="J256" s="39">
        <v>3596750</v>
      </c>
      <c r="K256" s="39">
        <v>927131</v>
      </c>
      <c r="L256" s="38">
        <v>0</v>
      </c>
      <c r="M256" s="38"/>
      <c r="N256" s="39">
        <v>297117</v>
      </c>
      <c r="O256" s="39">
        <v>1354723.56</v>
      </c>
      <c r="P256" s="39">
        <v>0</v>
      </c>
      <c r="Q256" s="38">
        <v>82858</v>
      </c>
      <c r="R256" s="38"/>
      <c r="S256" s="39">
        <v>1204436</v>
      </c>
      <c r="T256" s="40">
        <v>-32836</v>
      </c>
      <c r="U256" s="40">
        <v>1171600</v>
      </c>
    </row>
    <row r="257" spans="1:21">
      <c r="A257" s="36">
        <v>38200</v>
      </c>
      <c r="B257" s="37" t="s">
        <v>238</v>
      </c>
      <c r="C257" s="42">
        <v>3.2125000000000001E-3</v>
      </c>
      <c r="D257" s="42">
        <v>3.2916E-3</v>
      </c>
      <c r="E257" s="38">
        <v>3908534.33</v>
      </c>
      <c r="F257" s="38">
        <v>12130198</v>
      </c>
      <c r="G257" s="38">
        <v>29526194</v>
      </c>
      <c r="H257" s="38"/>
      <c r="I257" s="39">
        <v>0</v>
      </c>
      <c r="J257" s="39">
        <v>16892632</v>
      </c>
      <c r="K257" s="39">
        <v>4354396</v>
      </c>
      <c r="L257" s="38">
        <v>50250</v>
      </c>
      <c r="M257" s="38"/>
      <c r="N257" s="39">
        <v>1395449</v>
      </c>
      <c r="O257" s="39">
        <v>6362645</v>
      </c>
      <c r="P257" s="39">
        <v>0</v>
      </c>
      <c r="Q257" s="38">
        <v>470033</v>
      </c>
      <c r="R257" s="38"/>
      <c r="S257" s="39">
        <v>5656801</v>
      </c>
      <c r="T257" s="40">
        <v>-111871</v>
      </c>
      <c r="U257" s="40">
        <v>5544930</v>
      </c>
    </row>
    <row r="258" spans="1:21">
      <c r="A258" s="36">
        <v>38205</v>
      </c>
      <c r="B258" s="37" t="s">
        <v>239</v>
      </c>
      <c r="C258" s="42">
        <v>4.5439999999999999E-4</v>
      </c>
      <c r="D258" s="42">
        <v>4.5619999999999998E-4</v>
      </c>
      <c r="E258" s="38">
        <v>624809.80999999994</v>
      </c>
      <c r="F258" s="38">
        <v>1681187</v>
      </c>
      <c r="G258" s="38">
        <v>4176405</v>
      </c>
      <c r="H258" s="38"/>
      <c r="I258" s="39">
        <v>0</v>
      </c>
      <c r="J258" s="39">
        <v>2389420</v>
      </c>
      <c r="K258" s="39">
        <v>615918</v>
      </c>
      <c r="L258" s="38">
        <v>30018</v>
      </c>
      <c r="M258" s="38"/>
      <c r="N258" s="39">
        <v>197383</v>
      </c>
      <c r="O258" s="39">
        <v>899980</v>
      </c>
      <c r="P258" s="39">
        <v>0</v>
      </c>
      <c r="Q258" s="38">
        <v>84868</v>
      </c>
      <c r="R258" s="38"/>
      <c r="S258" s="39">
        <v>800140</v>
      </c>
      <c r="T258" s="40">
        <v>-26192</v>
      </c>
      <c r="U258" s="40">
        <v>773948</v>
      </c>
    </row>
    <row r="259" spans="1:21">
      <c r="A259" s="36">
        <v>38210</v>
      </c>
      <c r="B259" s="37" t="s">
        <v>240</v>
      </c>
      <c r="C259" s="42">
        <v>1.1793000000000001E-3</v>
      </c>
      <c r="D259" s="42">
        <v>1.1485E-3</v>
      </c>
      <c r="E259" s="38">
        <v>1417451.14</v>
      </c>
      <c r="F259" s="38">
        <v>4232450</v>
      </c>
      <c r="G259" s="38">
        <v>10838985</v>
      </c>
      <c r="H259" s="38"/>
      <c r="I259" s="39">
        <v>0</v>
      </c>
      <c r="J259" s="39">
        <v>6201239</v>
      </c>
      <c r="K259" s="39">
        <v>1598487</v>
      </c>
      <c r="L259" s="38">
        <v>87673</v>
      </c>
      <c r="M259" s="38"/>
      <c r="N259" s="39">
        <v>512266</v>
      </c>
      <c r="O259" s="39">
        <v>2335710</v>
      </c>
      <c r="P259" s="39">
        <v>0</v>
      </c>
      <c r="Q259" s="38">
        <v>62799</v>
      </c>
      <c r="R259" s="38"/>
      <c r="S259" s="39">
        <v>2076596</v>
      </c>
      <c r="T259" s="40">
        <v>13103</v>
      </c>
      <c r="U259" s="40">
        <v>2089699</v>
      </c>
    </row>
    <row r="260" spans="1:21">
      <c r="A260" s="36">
        <v>38300</v>
      </c>
      <c r="B260" s="37" t="s">
        <v>241</v>
      </c>
      <c r="C260" s="42">
        <v>2.5320999999999998E-3</v>
      </c>
      <c r="D260" s="42">
        <v>2.5233E-3</v>
      </c>
      <c r="E260" s="38">
        <v>3100456.2</v>
      </c>
      <c r="F260" s="38">
        <v>9298860</v>
      </c>
      <c r="G260" s="38">
        <v>23272615</v>
      </c>
      <c r="H260" s="38"/>
      <c r="I260" s="39">
        <v>0</v>
      </c>
      <c r="J260" s="39">
        <v>13314812</v>
      </c>
      <c r="K260" s="39">
        <v>3432145</v>
      </c>
      <c r="L260" s="38">
        <v>0</v>
      </c>
      <c r="M260" s="38"/>
      <c r="N260" s="39">
        <v>1099896</v>
      </c>
      <c r="O260" s="39">
        <v>5015052</v>
      </c>
      <c r="P260" s="39">
        <v>0</v>
      </c>
      <c r="Q260" s="38">
        <v>502401</v>
      </c>
      <c r="R260" s="38"/>
      <c r="S260" s="39">
        <v>4458704</v>
      </c>
      <c r="T260" s="40">
        <v>-260227</v>
      </c>
      <c r="U260" s="40">
        <v>4198477</v>
      </c>
    </row>
    <row r="261" spans="1:21">
      <c r="A261" s="36">
        <v>38400</v>
      </c>
      <c r="B261" s="37" t="s">
        <v>242</v>
      </c>
      <c r="C261" s="42">
        <v>3.1153999999999999E-3</v>
      </c>
      <c r="D261" s="42">
        <v>3.2049000000000001E-3</v>
      </c>
      <c r="E261" s="38">
        <v>3816257.2099999995</v>
      </c>
      <c r="F261" s="38">
        <v>11810691</v>
      </c>
      <c r="G261" s="38">
        <v>28633744</v>
      </c>
      <c r="H261" s="38"/>
      <c r="I261" s="39">
        <v>0</v>
      </c>
      <c r="J261" s="39">
        <v>16382041</v>
      </c>
      <c r="K261" s="39">
        <v>4222781</v>
      </c>
      <c r="L261" s="38">
        <v>8437</v>
      </c>
      <c r="M261" s="38"/>
      <c r="N261" s="39">
        <v>1353271</v>
      </c>
      <c r="O261" s="39">
        <v>6170330</v>
      </c>
      <c r="P261" s="39">
        <v>0</v>
      </c>
      <c r="Q261" s="38">
        <v>840268</v>
      </c>
      <c r="R261" s="38"/>
      <c r="S261" s="39">
        <v>5485821</v>
      </c>
      <c r="T261" s="40">
        <v>-349814</v>
      </c>
      <c r="U261" s="40">
        <v>5136006</v>
      </c>
    </row>
    <row r="262" spans="1:21">
      <c r="A262" s="36">
        <v>38402</v>
      </c>
      <c r="B262" s="37" t="s">
        <v>243</v>
      </c>
      <c r="C262" s="42">
        <v>1.052E-4</v>
      </c>
      <c r="D262" s="42">
        <v>1.086E-4</v>
      </c>
      <c r="E262" s="38">
        <v>126613.90000000001</v>
      </c>
      <c r="F262" s="38">
        <v>400213</v>
      </c>
      <c r="G262" s="38">
        <v>966897</v>
      </c>
      <c r="H262" s="38"/>
      <c r="I262" s="39">
        <v>0</v>
      </c>
      <c r="J262" s="39">
        <v>553184</v>
      </c>
      <c r="K262" s="39">
        <v>142594</v>
      </c>
      <c r="L262" s="38">
        <v>20431</v>
      </c>
      <c r="M262" s="38"/>
      <c r="N262" s="39">
        <v>45697</v>
      </c>
      <c r="O262" s="39">
        <v>208358</v>
      </c>
      <c r="P262" s="39">
        <v>0</v>
      </c>
      <c r="Q262" s="38">
        <v>28487</v>
      </c>
      <c r="R262" s="38"/>
      <c r="S262" s="39">
        <v>185244</v>
      </c>
      <c r="T262" s="40">
        <v>2192</v>
      </c>
      <c r="U262" s="40">
        <v>187435</v>
      </c>
    </row>
    <row r="263" spans="1:21">
      <c r="A263" s="36">
        <v>38405</v>
      </c>
      <c r="B263" s="37" t="s">
        <v>244</v>
      </c>
      <c r="C263" s="42">
        <v>7.6369999999999997E-4</v>
      </c>
      <c r="D263" s="42">
        <v>7.5730000000000003E-4</v>
      </c>
      <c r="E263" s="38">
        <v>927482.5</v>
      </c>
      <c r="F263" s="38">
        <v>2790800</v>
      </c>
      <c r="G263" s="38">
        <v>7019192</v>
      </c>
      <c r="H263" s="38"/>
      <c r="I263" s="39">
        <v>0</v>
      </c>
      <c r="J263" s="39">
        <v>4015845</v>
      </c>
      <c r="K263" s="39">
        <v>1035160</v>
      </c>
      <c r="L263" s="38">
        <v>0</v>
      </c>
      <c r="M263" s="38"/>
      <c r="N263" s="39">
        <v>331737</v>
      </c>
      <c r="O263" s="39">
        <v>1512577</v>
      </c>
      <c r="P263" s="39">
        <v>0</v>
      </c>
      <c r="Q263" s="38">
        <v>136046</v>
      </c>
      <c r="R263" s="38"/>
      <c r="S263" s="39">
        <v>1344778</v>
      </c>
      <c r="T263" s="40">
        <v>-58469</v>
      </c>
      <c r="U263" s="40">
        <v>1286309</v>
      </c>
    </row>
    <row r="264" spans="1:21">
      <c r="A264" s="36">
        <v>38500</v>
      </c>
      <c r="B264" s="37" t="s">
        <v>245</v>
      </c>
      <c r="C264" s="42">
        <v>2.4922999999999998E-3</v>
      </c>
      <c r="D264" s="42">
        <v>2.5734E-3</v>
      </c>
      <c r="E264" s="38">
        <v>3070391.3</v>
      </c>
      <c r="F264" s="38">
        <v>9483489</v>
      </c>
      <c r="G264" s="38">
        <v>22906812</v>
      </c>
      <c r="H264" s="38"/>
      <c r="I264" s="39">
        <v>0</v>
      </c>
      <c r="J264" s="39">
        <v>13105528</v>
      </c>
      <c r="K264" s="39">
        <v>3378198</v>
      </c>
      <c r="L264" s="38">
        <v>0</v>
      </c>
      <c r="M264" s="38"/>
      <c r="N264" s="39">
        <v>1082608</v>
      </c>
      <c r="O264" s="39">
        <v>4936224</v>
      </c>
      <c r="P264" s="39">
        <v>0</v>
      </c>
      <c r="Q264" s="38">
        <v>683080</v>
      </c>
      <c r="R264" s="38"/>
      <c r="S264" s="39">
        <v>4388621</v>
      </c>
      <c r="T264" s="40">
        <v>-246507</v>
      </c>
      <c r="U264" s="40">
        <v>4142115</v>
      </c>
    </row>
    <row r="265" spans="1:21">
      <c r="A265" s="36">
        <v>38600</v>
      </c>
      <c r="B265" s="37" t="s">
        <v>246</v>
      </c>
      <c r="C265" s="42">
        <v>3.0961000000000001E-3</v>
      </c>
      <c r="D265" s="42">
        <v>3.1337000000000001E-3</v>
      </c>
      <c r="E265" s="38">
        <v>3785122.2700000005</v>
      </c>
      <c r="F265" s="38">
        <v>11548305</v>
      </c>
      <c r="G265" s="38">
        <v>28456357</v>
      </c>
      <c r="H265" s="38"/>
      <c r="I265" s="39">
        <v>0</v>
      </c>
      <c r="J265" s="39">
        <v>16280554</v>
      </c>
      <c r="K265" s="39">
        <v>4196621</v>
      </c>
      <c r="L265" s="38">
        <v>4145</v>
      </c>
      <c r="M265" s="38"/>
      <c r="N265" s="39">
        <v>1344887</v>
      </c>
      <c r="O265" s="39">
        <v>6132105</v>
      </c>
      <c r="P265" s="39">
        <v>0</v>
      </c>
      <c r="Q265" s="38">
        <v>634452</v>
      </c>
      <c r="R265" s="38"/>
      <c r="S265" s="39">
        <v>5451836</v>
      </c>
      <c r="T265" s="40">
        <v>-284523</v>
      </c>
      <c r="U265" s="40">
        <v>5167312</v>
      </c>
    </row>
    <row r="266" spans="1:21">
      <c r="A266" s="36">
        <v>38601</v>
      </c>
      <c r="B266" s="37" t="s">
        <v>247</v>
      </c>
      <c r="C266" s="42">
        <v>4.1300000000000001E-5</v>
      </c>
      <c r="D266" s="42">
        <v>4.0399999999999999E-5</v>
      </c>
      <c r="E266" s="38">
        <v>45523.1</v>
      </c>
      <c r="F266" s="38">
        <v>148882</v>
      </c>
      <c r="G266" s="38">
        <v>379590</v>
      </c>
      <c r="H266" s="38"/>
      <c r="I266" s="39">
        <v>0</v>
      </c>
      <c r="J266" s="39">
        <v>217172</v>
      </c>
      <c r="K266" s="39">
        <v>55980</v>
      </c>
      <c r="L266" s="38">
        <v>23619</v>
      </c>
      <c r="M266" s="38"/>
      <c r="N266" s="39">
        <v>17940</v>
      </c>
      <c r="O266" s="39">
        <v>81798</v>
      </c>
      <c r="P266" s="39">
        <v>0</v>
      </c>
      <c r="Q266" s="38">
        <v>2305</v>
      </c>
      <c r="R266" s="38"/>
      <c r="S266" s="39">
        <v>72724</v>
      </c>
      <c r="T266" s="40">
        <v>9992</v>
      </c>
      <c r="U266" s="40">
        <v>82716</v>
      </c>
    </row>
    <row r="267" spans="1:21">
      <c r="A267" s="36">
        <v>38602</v>
      </c>
      <c r="B267" s="37" t="s">
        <v>248</v>
      </c>
      <c r="C267" s="42">
        <v>1.83E-4</v>
      </c>
      <c r="D267" s="42">
        <v>1.717E-4</v>
      </c>
      <c r="E267" s="38">
        <v>227788.36999999997</v>
      </c>
      <c r="F267" s="38">
        <v>632748</v>
      </c>
      <c r="G267" s="38">
        <v>1681959</v>
      </c>
      <c r="H267" s="38"/>
      <c r="I267" s="39">
        <v>0</v>
      </c>
      <c r="J267" s="39">
        <v>962288</v>
      </c>
      <c r="K267" s="39">
        <v>248048</v>
      </c>
      <c r="L267" s="38">
        <v>98125</v>
      </c>
      <c r="M267" s="38"/>
      <c r="N267" s="39">
        <v>79492</v>
      </c>
      <c r="O267" s="39">
        <v>362448</v>
      </c>
      <c r="P267" s="39">
        <v>0</v>
      </c>
      <c r="Q267" s="38">
        <v>0</v>
      </c>
      <c r="R267" s="38"/>
      <c r="S267" s="39">
        <v>322240</v>
      </c>
      <c r="T267" s="40">
        <v>34463</v>
      </c>
      <c r="U267" s="40">
        <v>356702</v>
      </c>
    </row>
    <row r="268" spans="1:21">
      <c r="A268" s="36">
        <v>38605</v>
      </c>
      <c r="B268" s="37" t="s">
        <v>249</v>
      </c>
      <c r="C268" s="42">
        <v>8.5070000000000002E-4</v>
      </c>
      <c r="D268" s="42">
        <v>8.4349999999999996E-4</v>
      </c>
      <c r="E268" s="38">
        <v>1074563.79</v>
      </c>
      <c r="F268" s="38">
        <v>3108465</v>
      </c>
      <c r="G268" s="38">
        <v>7818812</v>
      </c>
      <c r="H268" s="38"/>
      <c r="I268" s="39">
        <v>0</v>
      </c>
      <c r="J268" s="39">
        <v>4473327</v>
      </c>
      <c r="K268" s="39">
        <v>1153085</v>
      </c>
      <c r="L268" s="38">
        <v>56750</v>
      </c>
      <c r="M268" s="38"/>
      <c r="N268" s="39">
        <v>369528</v>
      </c>
      <c r="O268" s="39">
        <v>1684888</v>
      </c>
      <c r="P268" s="39">
        <v>0</v>
      </c>
      <c r="Q268" s="38">
        <v>42459</v>
      </c>
      <c r="R268" s="38"/>
      <c r="S268" s="39">
        <v>1497974</v>
      </c>
      <c r="T268" s="40">
        <v>10204</v>
      </c>
      <c r="U268" s="40">
        <v>1508178</v>
      </c>
    </row>
    <row r="269" spans="1:21">
      <c r="A269" s="36">
        <v>38610</v>
      </c>
      <c r="B269" s="37" t="s">
        <v>250</v>
      </c>
      <c r="C269" s="42">
        <v>6.2620000000000004E-4</v>
      </c>
      <c r="D269" s="42">
        <v>6.401E-4</v>
      </c>
      <c r="E269" s="38">
        <v>827029.58</v>
      </c>
      <c r="F269" s="38">
        <v>2358895</v>
      </c>
      <c r="G269" s="38">
        <v>5755425</v>
      </c>
      <c r="H269" s="38"/>
      <c r="I269" s="39">
        <v>0</v>
      </c>
      <c r="J269" s="39">
        <v>3292814</v>
      </c>
      <c r="K269" s="39">
        <v>848785</v>
      </c>
      <c r="L269" s="38">
        <v>36605</v>
      </c>
      <c r="M269" s="38"/>
      <c r="N269" s="39">
        <v>272009</v>
      </c>
      <c r="O269" s="39">
        <v>1240245</v>
      </c>
      <c r="P269" s="39">
        <v>0</v>
      </c>
      <c r="Q269" s="38">
        <v>26746</v>
      </c>
      <c r="R269" s="38"/>
      <c r="S269" s="39">
        <v>1102658</v>
      </c>
      <c r="T269" s="40">
        <v>12621</v>
      </c>
      <c r="U269" s="40">
        <v>1115279</v>
      </c>
    </row>
    <row r="270" spans="1:21">
      <c r="A270" s="36">
        <v>38620</v>
      </c>
      <c r="B270" s="37" t="s">
        <v>251</v>
      </c>
      <c r="C270" s="42">
        <v>5.3479999999999999E-4</v>
      </c>
      <c r="D270" s="42">
        <v>5.2720000000000002E-4</v>
      </c>
      <c r="E270" s="38">
        <v>666269.61</v>
      </c>
      <c r="F270" s="38">
        <v>1942836</v>
      </c>
      <c r="G270" s="38">
        <v>4915364</v>
      </c>
      <c r="H270" s="38"/>
      <c r="I270" s="39">
        <v>0</v>
      </c>
      <c r="J270" s="39">
        <v>2812196</v>
      </c>
      <c r="K270" s="39">
        <v>724897</v>
      </c>
      <c r="L270" s="38">
        <v>100747</v>
      </c>
      <c r="M270" s="38"/>
      <c r="N270" s="39">
        <v>232307</v>
      </c>
      <c r="O270" s="39">
        <v>1059220</v>
      </c>
      <c r="P270" s="39">
        <v>0</v>
      </c>
      <c r="Q270" s="38">
        <v>0</v>
      </c>
      <c r="R270" s="38"/>
      <c r="S270" s="39">
        <v>941714</v>
      </c>
      <c r="T270" s="40">
        <v>39081</v>
      </c>
      <c r="U270" s="40">
        <v>980795</v>
      </c>
    </row>
    <row r="271" spans="1:21">
      <c r="A271" s="36">
        <v>38700</v>
      </c>
      <c r="B271" s="37" t="s">
        <v>252</v>
      </c>
      <c r="C271" s="42">
        <v>9.167E-4</v>
      </c>
      <c r="D271" s="42">
        <v>8.9820000000000004E-4</v>
      </c>
      <c r="E271" s="38">
        <v>1134767.1400000001</v>
      </c>
      <c r="F271" s="38">
        <v>3310045</v>
      </c>
      <c r="G271" s="38">
        <v>8425420</v>
      </c>
      <c r="H271" s="38"/>
      <c r="I271" s="39">
        <v>0</v>
      </c>
      <c r="J271" s="39">
        <v>4820382</v>
      </c>
      <c r="K271" s="39">
        <v>1242545</v>
      </c>
      <c r="L271" s="38">
        <v>221072</v>
      </c>
      <c r="M271" s="38"/>
      <c r="N271" s="39">
        <v>398197</v>
      </c>
      <c r="O271" s="39">
        <v>1815607</v>
      </c>
      <c r="P271" s="39">
        <v>0</v>
      </c>
      <c r="Q271" s="38">
        <v>0</v>
      </c>
      <c r="R271" s="38"/>
      <c r="S271" s="39">
        <v>1614191</v>
      </c>
      <c r="T271" s="40">
        <v>87744</v>
      </c>
      <c r="U271" s="40">
        <v>1701935</v>
      </c>
    </row>
    <row r="272" spans="1:21">
      <c r="A272" s="36">
        <v>38701</v>
      </c>
      <c r="B272" s="37" t="s">
        <v>253</v>
      </c>
      <c r="C272" s="42">
        <v>6.2899999999999997E-5</v>
      </c>
      <c r="D272" s="42">
        <v>6.0099999999999997E-5</v>
      </c>
      <c r="E272" s="38">
        <v>75743.73000000001</v>
      </c>
      <c r="F272" s="38">
        <v>221480</v>
      </c>
      <c r="G272" s="38">
        <v>578116</v>
      </c>
      <c r="H272" s="38"/>
      <c r="I272" s="39">
        <v>0</v>
      </c>
      <c r="J272" s="39">
        <v>330754</v>
      </c>
      <c r="K272" s="39">
        <v>85258</v>
      </c>
      <c r="L272" s="38">
        <v>6477</v>
      </c>
      <c r="M272" s="38"/>
      <c r="N272" s="39">
        <v>27323</v>
      </c>
      <c r="O272" s="39">
        <v>124579</v>
      </c>
      <c r="P272" s="39">
        <v>0</v>
      </c>
      <c r="Q272" s="38">
        <v>34487</v>
      </c>
      <c r="R272" s="38"/>
      <c r="S272" s="39">
        <v>110759</v>
      </c>
      <c r="T272" s="40">
        <v>-14978</v>
      </c>
      <c r="U272" s="40">
        <v>95781</v>
      </c>
    </row>
    <row r="273" spans="1:21">
      <c r="A273" s="36">
        <v>38800</v>
      </c>
      <c r="B273" s="37" t="s">
        <v>254</v>
      </c>
      <c r="C273" s="42">
        <v>1.5732999999999999E-3</v>
      </c>
      <c r="D273" s="42">
        <v>1.5524E-3</v>
      </c>
      <c r="E273" s="38">
        <v>1931735.9200000002</v>
      </c>
      <c r="F273" s="38">
        <v>5720901</v>
      </c>
      <c r="G273" s="38">
        <v>14460252</v>
      </c>
      <c r="H273" s="38"/>
      <c r="I273" s="39">
        <v>0</v>
      </c>
      <c r="J273" s="39">
        <v>8273052</v>
      </c>
      <c r="K273" s="39">
        <v>2132536</v>
      </c>
      <c r="L273" s="38">
        <v>129136</v>
      </c>
      <c r="M273" s="38"/>
      <c r="N273" s="39">
        <v>683412</v>
      </c>
      <c r="O273" s="39">
        <v>3116062</v>
      </c>
      <c r="P273" s="39">
        <v>0</v>
      </c>
      <c r="Q273" s="38">
        <v>22708</v>
      </c>
      <c r="R273" s="38"/>
      <c r="S273" s="39">
        <v>2770380</v>
      </c>
      <c r="T273" s="40">
        <v>34965</v>
      </c>
      <c r="U273" s="40">
        <v>2805345</v>
      </c>
    </row>
    <row r="274" spans="1:21">
      <c r="A274" s="36">
        <v>38801</v>
      </c>
      <c r="B274" s="37" t="s">
        <v>255</v>
      </c>
      <c r="C274" s="42">
        <v>1.1069999999999999E-4</v>
      </c>
      <c r="D274" s="42">
        <v>8.8300000000000005E-5</v>
      </c>
      <c r="E274" s="38">
        <v>110631.39000000001</v>
      </c>
      <c r="F274" s="38">
        <v>325403</v>
      </c>
      <c r="G274" s="38">
        <v>1017447</v>
      </c>
      <c r="H274" s="38"/>
      <c r="I274" s="39">
        <v>0</v>
      </c>
      <c r="J274" s="39">
        <v>582106</v>
      </c>
      <c r="K274" s="39">
        <v>150049</v>
      </c>
      <c r="L274" s="38">
        <v>109390</v>
      </c>
      <c r="M274" s="38"/>
      <c r="N274" s="39">
        <v>48086</v>
      </c>
      <c r="O274" s="39">
        <v>219251</v>
      </c>
      <c r="P274" s="39">
        <v>0</v>
      </c>
      <c r="Q274" s="38">
        <v>32694</v>
      </c>
      <c r="R274" s="38"/>
      <c r="S274" s="39">
        <v>194929</v>
      </c>
      <c r="T274" s="40">
        <v>33636</v>
      </c>
      <c r="U274" s="40">
        <v>228564</v>
      </c>
    </row>
    <row r="275" spans="1:21">
      <c r="A275" s="36">
        <v>38900</v>
      </c>
      <c r="B275" s="37" t="s">
        <v>256</v>
      </c>
      <c r="C275" s="42">
        <v>3.5940000000000001E-4</v>
      </c>
      <c r="D275" s="42">
        <v>3.3260000000000001E-4</v>
      </c>
      <c r="E275" s="38">
        <v>405249.82999999996</v>
      </c>
      <c r="F275" s="38">
        <v>1225697</v>
      </c>
      <c r="G275" s="38">
        <v>3303257</v>
      </c>
      <c r="H275" s="38"/>
      <c r="I275" s="39">
        <v>0</v>
      </c>
      <c r="J275" s="39">
        <v>1889871</v>
      </c>
      <c r="K275" s="39">
        <v>487150</v>
      </c>
      <c r="L275" s="38">
        <v>70964</v>
      </c>
      <c r="M275" s="38"/>
      <c r="N275" s="39">
        <v>156117</v>
      </c>
      <c r="O275" s="39">
        <v>711824</v>
      </c>
      <c r="P275" s="39">
        <v>0</v>
      </c>
      <c r="Q275" s="38">
        <v>48740</v>
      </c>
      <c r="R275" s="38"/>
      <c r="S275" s="39">
        <v>632857</v>
      </c>
      <c r="T275" s="40">
        <v>-5200</v>
      </c>
      <c r="U275" s="40">
        <v>627658</v>
      </c>
    </row>
    <row r="276" spans="1:21">
      <c r="A276" s="36">
        <v>39000</v>
      </c>
      <c r="B276" s="37" t="s">
        <v>257</v>
      </c>
      <c r="C276" s="42">
        <v>1.5830199999999999E-2</v>
      </c>
      <c r="D276" s="42">
        <v>1.5730299999999999E-2</v>
      </c>
      <c r="E276" s="38">
        <v>18695918.549999997</v>
      </c>
      <c r="F276" s="38">
        <v>57969270</v>
      </c>
      <c r="G276" s="38">
        <v>145495891</v>
      </c>
      <c r="H276" s="38"/>
      <c r="I276" s="39">
        <v>0</v>
      </c>
      <c r="J276" s="39">
        <v>83241634</v>
      </c>
      <c r="K276" s="39">
        <v>21457108</v>
      </c>
      <c r="L276" s="38">
        <v>643682</v>
      </c>
      <c r="M276" s="38"/>
      <c r="N276" s="39">
        <v>6876338</v>
      </c>
      <c r="O276" s="39">
        <v>31353136</v>
      </c>
      <c r="P276" s="39">
        <v>0</v>
      </c>
      <c r="Q276" s="38">
        <v>1707340</v>
      </c>
      <c r="R276" s="38"/>
      <c r="S276" s="39">
        <v>27874956</v>
      </c>
      <c r="T276" s="40">
        <v>-497104</v>
      </c>
      <c r="U276" s="40">
        <v>27377852</v>
      </c>
    </row>
    <row r="277" spans="1:21">
      <c r="A277" s="36">
        <v>39100</v>
      </c>
      <c r="B277" s="37" t="s">
        <v>258</v>
      </c>
      <c r="C277" s="42">
        <v>2.4624E-3</v>
      </c>
      <c r="D277" s="42">
        <v>2.5027999999999999E-3</v>
      </c>
      <c r="E277" s="38">
        <v>3305539.8199999994</v>
      </c>
      <c r="F277" s="38">
        <v>9223314</v>
      </c>
      <c r="G277" s="38">
        <v>22632000</v>
      </c>
      <c r="H277" s="38"/>
      <c r="I277" s="39">
        <v>0</v>
      </c>
      <c r="J277" s="39">
        <v>12948301</v>
      </c>
      <c r="K277" s="39">
        <v>3337670</v>
      </c>
      <c r="L277" s="38">
        <v>0</v>
      </c>
      <c r="M277" s="38"/>
      <c r="N277" s="39">
        <v>1069620</v>
      </c>
      <c r="O277" s="39">
        <v>4877005</v>
      </c>
      <c r="P277" s="39">
        <v>0</v>
      </c>
      <c r="Q277" s="38">
        <v>135880</v>
      </c>
      <c r="R277" s="38"/>
      <c r="S277" s="39">
        <v>4335971</v>
      </c>
      <c r="T277" s="40">
        <v>-73101</v>
      </c>
      <c r="U277" s="40">
        <v>4262870</v>
      </c>
    </row>
    <row r="278" spans="1:21">
      <c r="A278" s="36">
        <v>39101</v>
      </c>
      <c r="B278" s="37" t="s">
        <v>259</v>
      </c>
      <c r="C278" s="42">
        <v>1.7560000000000001E-4</v>
      </c>
      <c r="D278" s="42">
        <v>1.75E-4</v>
      </c>
      <c r="E278" s="38">
        <v>214530.62</v>
      </c>
      <c r="F278" s="38">
        <v>644909.65</v>
      </c>
      <c r="G278" s="38">
        <v>1613945</v>
      </c>
      <c r="H278" s="38"/>
      <c r="I278" s="39">
        <v>0</v>
      </c>
      <c r="J278" s="39">
        <v>923376</v>
      </c>
      <c r="K278" s="39">
        <v>238018</v>
      </c>
      <c r="L278" s="38">
        <v>0</v>
      </c>
      <c r="M278" s="38"/>
      <c r="N278" s="39">
        <v>76277</v>
      </c>
      <c r="O278" s="39">
        <v>347792</v>
      </c>
      <c r="P278" s="39">
        <v>0</v>
      </c>
      <c r="Q278" s="38">
        <v>26692</v>
      </c>
      <c r="R278" s="38"/>
      <c r="S278" s="39">
        <v>309209</v>
      </c>
      <c r="T278" s="40">
        <v>-10852</v>
      </c>
      <c r="U278" s="40">
        <v>298357</v>
      </c>
    </row>
    <row r="279" spans="1:21">
      <c r="A279" s="36">
        <v>39105</v>
      </c>
      <c r="B279" s="37" t="s">
        <v>260</v>
      </c>
      <c r="C279" s="42">
        <v>1.0095E-3</v>
      </c>
      <c r="D279" s="42">
        <v>1.0374E-3</v>
      </c>
      <c r="E279" s="38">
        <v>1313777.6500000004</v>
      </c>
      <c r="F279" s="38">
        <v>3823024</v>
      </c>
      <c r="G279" s="38">
        <v>9278348</v>
      </c>
      <c r="H279" s="38"/>
      <c r="I279" s="39">
        <v>0</v>
      </c>
      <c r="J279" s="39">
        <v>5308362</v>
      </c>
      <c r="K279" s="39">
        <v>1368331</v>
      </c>
      <c r="L279" s="38">
        <v>90010</v>
      </c>
      <c r="M279" s="38"/>
      <c r="N279" s="39">
        <v>438508</v>
      </c>
      <c r="O279" s="39">
        <v>1999406</v>
      </c>
      <c r="P279" s="39">
        <v>0</v>
      </c>
      <c r="Q279" s="38">
        <v>74735</v>
      </c>
      <c r="R279" s="38"/>
      <c r="S279" s="39">
        <v>1777600</v>
      </c>
      <c r="T279" s="40">
        <v>21519</v>
      </c>
      <c r="U279" s="40">
        <v>1799120</v>
      </c>
    </row>
    <row r="280" spans="1:21">
      <c r="A280" s="36">
        <v>39200</v>
      </c>
      <c r="B280" s="37" t="s">
        <v>261</v>
      </c>
      <c r="C280" s="42">
        <v>6.4350400000000002E-2</v>
      </c>
      <c r="D280" s="42">
        <v>6.1601799999999998E-2</v>
      </c>
      <c r="E280" s="38">
        <v>76747294.299999982</v>
      </c>
      <c r="F280" s="38">
        <v>227014830</v>
      </c>
      <c r="G280" s="38">
        <v>591446650</v>
      </c>
      <c r="H280" s="38"/>
      <c r="I280" s="39">
        <v>0</v>
      </c>
      <c r="J280" s="39">
        <v>338380594</v>
      </c>
      <c r="K280" s="39">
        <v>87224007</v>
      </c>
      <c r="L280" s="38">
        <v>9051046</v>
      </c>
      <c r="M280" s="38"/>
      <c r="N280" s="39">
        <v>27952591</v>
      </c>
      <c r="O280" s="39">
        <v>127451759</v>
      </c>
      <c r="P280" s="39">
        <v>0</v>
      </c>
      <c r="Q280" s="38">
        <v>0</v>
      </c>
      <c r="R280" s="38"/>
      <c r="S280" s="39">
        <v>113312818</v>
      </c>
      <c r="T280" s="40">
        <v>2985489</v>
      </c>
      <c r="U280" s="40">
        <v>116298306</v>
      </c>
    </row>
    <row r="281" spans="1:21">
      <c r="A281" s="36">
        <v>39201</v>
      </c>
      <c r="B281" s="37" t="s">
        <v>262</v>
      </c>
      <c r="C281" s="42">
        <v>1.94E-4</v>
      </c>
      <c r="D281" s="42">
        <v>1.8990000000000001E-4</v>
      </c>
      <c r="E281" s="38">
        <v>194379.69</v>
      </c>
      <c r="F281" s="38">
        <v>699819</v>
      </c>
      <c r="G281" s="38">
        <v>1783060</v>
      </c>
      <c r="H281" s="38"/>
      <c r="I281" s="39">
        <v>0</v>
      </c>
      <c r="J281" s="39">
        <v>1020131</v>
      </c>
      <c r="K281" s="39">
        <v>262958</v>
      </c>
      <c r="L281" s="38">
        <v>46220</v>
      </c>
      <c r="M281" s="38"/>
      <c r="N281" s="39">
        <v>84270</v>
      </c>
      <c r="O281" s="39">
        <v>384234.46</v>
      </c>
      <c r="P281" s="39">
        <v>0</v>
      </c>
      <c r="Q281" s="38">
        <v>36210</v>
      </c>
      <c r="R281" s="38"/>
      <c r="S281" s="39">
        <v>341609</v>
      </c>
      <c r="T281" s="40">
        <v>4663</v>
      </c>
      <c r="U281" s="40">
        <v>346272</v>
      </c>
    </row>
    <row r="282" spans="1:21">
      <c r="A282" s="36">
        <v>39204</v>
      </c>
      <c r="B282" s="37" t="s">
        <v>263</v>
      </c>
      <c r="C282" s="42">
        <v>1.3359999999999999E-4</v>
      </c>
      <c r="D282" s="42">
        <v>1.167E-4</v>
      </c>
      <c r="E282" s="38">
        <v>147095.62</v>
      </c>
      <c r="F282" s="38">
        <v>430063</v>
      </c>
      <c r="G282" s="38">
        <v>1227922</v>
      </c>
      <c r="H282" s="38"/>
      <c r="I282" s="39">
        <v>0</v>
      </c>
      <c r="J282" s="39">
        <v>702523</v>
      </c>
      <c r="K282" s="39">
        <v>181089</v>
      </c>
      <c r="L282" s="38">
        <v>202630</v>
      </c>
      <c r="M282" s="38"/>
      <c r="N282" s="39">
        <v>58033</v>
      </c>
      <c r="O282" s="39">
        <v>264607</v>
      </c>
      <c r="P282" s="39">
        <v>0</v>
      </c>
      <c r="Q282" s="38">
        <v>0</v>
      </c>
      <c r="R282" s="38"/>
      <c r="S282" s="39">
        <v>235252</v>
      </c>
      <c r="T282" s="40">
        <v>80968</v>
      </c>
      <c r="U282" s="40">
        <v>316220</v>
      </c>
    </row>
    <row r="283" spans="1:21">
      <c r="A283" s="36">
        <v>39205</v>
      </c>
      <c r="B283" s="37" t="s">
        <v>264</v>
      </c>
      <c r="C283" s="42">
        <v>5.0689000000000003E-3</v>
      </c>
      <c r="D283" s="42">
        <v>4.8887000000000002E-3</v>
      </c>
      <c r="E283" s="38">
        <v>6578882.8900000006</v>
      </c>
      <c r="F283" s="38">
        <v>18015827</v>
      </c>
      <c r="G283" s="38">
        <v>46588427</v>
      </c>
      <c r="H283" s="38"/>
      <c r="I283" s="39">
        <v>0</v>
      </c>
      <c r="J283" s="39">
        <v>26654339</v>
      </c>
      <c r="K283" s="39">
        <v>6870661</v>
      </c>
      <c r="L283" s="38">
        <v>2928732</v>
      </c>
      <c r="M283" s="38"/>
      <c r="N283" s="39">
        <v>2201834</v>
      </c>
      <c r="O283" s="39">
        <v>10039413</v>
      </c>
      <c r="P283" s="39">
        <v>0</v>
      </c>
      <c r="Q283" s="38">
        <v>0</v>
      </c>
      <c r="R283" s="38"/>
      <c r="S283" s="39">
        <v>8925684</v>
      </c>
      <c r="T283" s="40">
        <v>1178875</v>
      </c>
      <c r="U283" s="40">
        <v>10104559</v>
      </c>
    </row>
    <row r="284" spans="1:21">
      <c r="A284" s="36">
        <v>39208</v>
      </c>
      <c r="B284" s="37" t="s">
        <v>291</v>
      </c>
      <c r="C284" s="42">
        <v>4.0460000000000002E-4</v>
      </c>
      <c r="D284" s="42">
        <v>3.926E-4</v>
      </c>
      <c r="E284" s="38">
        <v>417317.87000000005</v>
      </c>
      <c r="F284" s="38">
        <v>1446809</v>
      </c>
      <c r="G284" s="38">
        <v>3718692</v>
      </c>
      <c r="H284" s="38"/>
      <c r="I284" s="39">
        <v>0</v>
      </c>
      <c r="J284" s="39">
        <v>2127551</v>
      </c>
      <c r="K284" s="39">
        <v>548417</v>
      </c>
      <c r="L284" s="38">
        <v>0</v>
      </c>
      <c r="M284" s="38"/>
      <c r="N284" s="39">
        <v>175751</v>
      </c>
      <c r="O284" s="39">
        <v>801347</v>
      </c>
      <c r="P284" s="39">
        <v>0</v>
      </c>
      <c r="Q284" s="38">
        <v>147063</v>
      </c>
      <c r="R284" s="38"/>
      <c r="S284" s="39">
        <v>712449</v>
      </c>
      <c r="T284" s="40">
        <v>-66847</v>
      </c>
      <c r="U284" s="40">
        <v>645602</v>
      </c>
    </row>
    <row r="285" spans="1:21">
      <c r="A285" s="36">
        <v>39209</v>
      </c>
      <c r="B285" s="37" t="s">
        <v>265</v>
      </c>
      <c r="C285" s="42">
        <v>2.0369999999999999E-4</v>
      </c>
      <c r="D285" s="42">
        <v>1.7799999999999999E-4</v>
      </c>
      <c r="E285" s="38">
        <v>204766.38999999998</v>
      </c>
      <c r="F285" s="38">
        <v>655965</v>
      </c>
      <c r="G285" s="38">
        <v>1872213</v>
      </c>
      <c r="H285" s="38"/>
      <c r="I285" s="39">
        <v>0</v>
      </c>
      <c r="J285" s="39">
        <v>1071138</v>
      </c>
      <c r="K285" s="39">
        <v>276106</v>
      </c>
      <c r="L285" s="38">
        <v>80092</v>
      </c>
      <c r="M285" s="38"/>
      <c r="N285" s="39">
        <v>88483</v>
      </c>
      <c r="O285" s="39">
        <v>403446</v>
      </c>
      <c r="P285" s="39">
        <v>0</v>
      </c>
      <c r="Q285" s="38">
        <v>32248</v>
      </c>
      <c r="R285" s="38"/>
      <c r="S285" s="39">
        <v>358690</v>
      </c>
      <c r="T285" s="40">
        <v>8064</v>
      </c>
      <c r="U285" s="40">
        <v>366753</v>
      </c>
    </row>
    <row r="286" spans="1:21">
      <c r="A286" s="36">
        <v>39300</v>
      </c>
      <c r="B286" s="37" t="s">
        <v>266</v>
      </c>
      <c r="C286" s="42">
        <v>9.5830000000000004E-4</v>
      </c>
      <c r="D286" s="42">
        <v>9.5180000000000004E-4</v>
      </c>
      <c r="E286" s="38">
        <v>1228877.2500000002</v>
      </c>
      <c r="F286" s="38">
        <v>3507571</v>
      </c>
      <c r="G286" s="38">
        <v>8807767</v>
      </c>
      <c r="H286" s="38"/>
      <c r="I286" s="39">
        <v>0</v>
      </c>
      <c r="J286" s="39">
        <v>5039131</v>
      </c>
      <c r="K286" s="39">
        <v>1298932</v>
      </c>
      <c r="L286" s="38">
        <v>86747</v>
      </c>
      <c r="M286" s="38"/>
      <c r="N286" s="39">
        <v>416267</v>
      </c>
      <c r="O286" s="39">
        <v>1897999</v>
      </c>
      <c r="P286" s="39">
        <v>0</v>
      </c>
      <c r="Q286" s="38">
        <v>31101</v>
      </c>
      <c r="R286" s="38"/>
      <c r="S286" s="39">
        <v>1687444</v>
      </c>
      <c r="T286" s="40">
        <v>12932</v>
      </c>
      <c r="U286" s="40">
        <v>1700376</v>
      </c>
    </row>
    <row r="287" spans="1:21">
      <c r="A287" s="36">
        <v>39301</v>
      </c>
      <c r="B287" s="37" t="s">
        <v>267</v>
      </c>
      <c r="C287" s="42">
        <v>5.2299999999999997E-5</v>
      </c>
      <c r="D287" s="42">
        <v>6.4499999999999996E-5</v>
      </c>
      <c r="E287" s="38">
        <v>71062.23</v>
      </c>
      <c r="F287" s="38">
        <v>237695</v>
      </c>
      <c r="G287" s="38">
        <v>480691</v>
      </c>
      <c r="H287" s="38"/>
      <c r="I287" s="39">
        <v>0</v>
      </c>
      <c r="J287" s="39">
        <v>275015</v>
      </c>
      <c r="K287" s="39">
        <v>70890</v>
      </c>
      <c r="L287" s="38">
        <v>33180</v>
      </c>
      <c r="M287" s="38"/>
      <c r="N287" s="39">
        <v>22718</v>
      </c>
      <c r="O287" s="39">
        <v>103585</v>
      </c>
      <c r="P287" s="39">
        <v>0</v>
      </c>
      <c r="Q287" s="38">
        <v>65178</v>
      </c>
      <c r="R287" s="38"/>
      <c r="S287" s="39">
        <v>92094</v>
      </c>
      <c r="T287" s="40">
        <v>-2650</v>
      </c>
      <c r="U287" s="40">
        <v>89443</v>
      </c>
    </row>
    <row r="288" spans="1:21">
      <c r="A288" s="36">
        <v>39400</v>
      </c>
      <c r="B288" s="37" t="s">
        <v>268</v>
      </c>
      <c r="C288" s="42">
        <v>6.5919999999999998E-4</v>
      </c>
      <c r="D288" s="42">
        <v>6.8510000000000001E-4</v>
      </c>
      <c r="E288" s="38">
        <v>898724.91</v>
      </c>
      <c r="F288" s="38">
        <v>2524729</v>
      </c>
      <c r="G288" s="38">
        <v>6058729</v>
      </c>
      <c r="H288" s="38"/>
      <c r="I288" s="39">
        <v>0</v>
      </c>
      <c r="J288" s="39">
        <v>3466342</v>
      </c>
      <c r="K288" s="39">
        <v>893515</v>
      </c>
      <c r="L288" s="38">
        <v>152179</v>
      </c>
      <c r="M288" s="38"/>
      <c r="N288" s="39">
        <v>286344</v>
      </c>
      <c r="O288" s="39">
        <v>1305605</v>
      </c>
      <c r="P288" s="39">
        <v>0</v>
      </c>
      <c r="Q288" s="38">
        <v>98699</v>
      </c>
      <c r="R288" s="38"/>
      <c r="S288" s="39">
        <v>1160767</v>
      </c>
      <c r="T288" s="40">
        <v>51447</v>
      </c>
      <c r="U288" s="40">
        <v>1212213</v>
      </c>
    </row>
    <row r="289" spans="1:21">
      <c r="A289" s="36">
        <v>39401</v>
      </c>
      <c r="B289" s="37" t="s">
        <v>269</v>
      </c>
      <c r="C289" s="42">
        <v>2.22E-4</v>
      </c>
      <c r="D289" s="42">
        <v>1.6760000000000001E-4</v>
      </c>
      <c r="E289" s="38">
        <v>228226.07</v>
      </c>
      <c r="F289" s="38">
        <v>617639</v>
      </c>
      <c r="G289" s="38">
        <v>2040409</v>
      </c>
      <c r="H289" s="38"/>
      <c r="I289" s="39">
        <v>0</v>
      </c>
      <c r="J289" s="39">
        <v>1167366</v>
      </c>
      <c r="K289" s="39">
        <v>300911</v>
      </c>
      <c r="L289" s="38">
        <v>352846</v>
      </c>
      <c r="M289" s="38"/>
      <c r="N289" s="39">
        <v>96433</v>
      </c>
      <c r="O289" s="39">
        <v>439690.98</v>
      </c>
      <c r="P289" s="39">
        <v>0</v>
      </c>
      <c r="Q289" s="38">
        <v>0</v>
      </c>
      <c r="R289" s="38"/>
      <c r="S289" s="39">
        <v>390914</v>
      </c>
      <c r="T289" s="40">
        <v>131233</v>
      </c>
      <c r="U289" s="40">
        <v>522147</v>
      </c>
    </row>
    <row r="290" spans="1:21">
      <c r="A290" s="36">
        <v>39500</v>
      </c>
      <c r="B290" s="37" t="s">
        <v>270</v>
      </c>
      <c r="C290" s="42">
        <v>1.9851000000000001E-3</v>
      </c>
      <c r="D290" s="42">
        <v>1.9558000000000002E-3</v>
      </c>
      <c r="E290" s="38">
        <v>2430298.8899999997</v>
      </c>
      <c r="F290" s="38">
        <v>7207510</v>
      </c>
      <c r="G290" s="38">
        <v>18245120</v>
      </c>
      <c r="H290" s="38"/>
      <c r="I290" s="39">
        <v>0</v>
      </c>
      <c r="J290" s="39">
        <v>10438464</v>
      </c>
      <c r="K290" s="39">
        <v>2690712</v>
      </c>
      <c r="L290" s="38">
        <v>67779</v>
      </c>
      <c r="M290" s="38"/>
      <c r="N290" s="39">
        <v>862290</v>
      </c>
      <c r="O290" s="39">
        <v>3931669</v>
      </c>
      <c r="P290" s="39">
        <v>0</v>
      </c>
      <c r="Q290" s="38">
        <v>51158</v>
      </c>
      <c r="R290" s="38"/>
      <c r="S290" s="39">
        <v>3495507</v>
      </c>
      <c r="T290" s="40">
        <v>10477</v>
      </c>
      <c r="U290" s="40">
        <v>3505984</v>
      </c>
    </row>
    <row r="291" spans="1:21">
      <c r="A291" s="36">
        <v>39501</v>
      </c>
      <c r="B291" s="37" t="s">
        <v>271</v>
      </c>
      <c r="C291" s="42">
        <v>6.41E-5</v>
      </c>
      <c r="D291" s="42">
        <v>6.7199999999999994E-5</v>
      </c>
      <c r="E291" s="38">
        <v>77170.959999999977</v>
      </c>
      <c r="F291" s="38">
        <v>247645</v>
      </c>
      <c r="G291" s="38">
        <v>589145</v>
      </c>
      <c r="H291" s="38"/>
      <c r="I291" s="39">
        <v>0</v>
      </c>
      <c r="J291" s="39">
        <v>337064</v>
      </c>
      <c r="K291" s="39">
        <v>86885</v>
      </c>
      <c r="L291" s="38">
        <v>6068</v>
      </c>
      <c r="M291" s="38"/>
      <c r="N291" s="39">
        <v>27844</v>
      </c>
      <c r="O291" s="39">
        <v>126956</v>
      </c>
      <c r="P291" s="39">
        <v>0</v>
      </c>
      <c r="Q291" s="38">
        <v>30379</v>
      </c>
      <c r="R291" s="38"/>
      <c r="S291" s="39">
        <v>112872</v>
      </c>
      <c r="T291" s="40">
        <v>-6873</v>
      </c>
      <c r="U291" s="40">
        <v>105999</v>
      </c>
    </row>
    <row r="292" spans="1:21">
      <c r="A292" s="36">
        <v>39600</v>
      </c>
      <c r="B292" s="37" t="s">
        <v>272</v>
      </c>
      <c r="C292" s="42">
        <v>6.5063999999999999E-3</v>
      </c>
      <c r="D292" s="42">
        <v>6.4853000000000003E-3</v>
      </c>
      <c r="E292" s="38">
        <v>8224795.6099999994</v>
      </c>
      <c r="F292" s="38">
        <v>23899615</v>
      </c>
      <c r="G292" s="38">
        <v>59800537</v>
      </c>
      <c r="H292" s="38"/>
      <c r="I292" s="39">
        <v>0</v>
      </c>
      <c r="J292" s="39">
        <v>34213299</v>
      </c>
      <c r="K292" s="39">
        <v>8819126</v>
      </c>
      <c r="L292" s="38">
        <v>118037</v>
      </c>
      <c r="M292" s="38"/>
      <c r="N292" s="39">
        <v>2826257</v>
      </c>
      <c r="O292" s="39">
        <v>12886511</v>
      </c>
      <c r="P292" s="39">
        <v>0</v>
      </c>
      <c r="Q292" s="38">
        <v>623421</v>
      </c>
      <c r="R292" s="38"/>
      <c r="S292" s="39">
        <v>11456938</v>
      </c>
      <c r="T292" s="40">
        <v>-306240</v>
      </c>
      <c r="U292" s="40">
        <v>11150698</v>
      </c>
    </row>
    <row r="293" spans="1:21">
      <c r="A293" s="36">
        <v>39605</v>
      </c>
      <c r="B293" s="37" t="s">
        <v>273</v>
      </c>
      <c r="C293" s="42">
        <v>9.4019999999999998E-4</v>
      </c>
      <c r="D293" s="42">
        <v>9.5520000000000002E-4</v>
      </c>
      <c r="E293" s="38">
        <v>1247634.5999999999</v>
      </c>
      <c r="F293" s="38">
        <v>3520101</v>
      </c>
      <c r="G293" s="38">
        <v>8641409</v>
      </c>
      <c r="H293" s="38"/>
      <c r="I293" s="39">
        <v>0</v>
      </c>
      <c r="J293" s="39">
        <v>4943954</v>
      </c>
      <c r="K293" s="39">
        <v>1274398</v>
      </c>
      <c r="L293" s="38">
        <v>168824</v>
      </c>
      <c r="M293" s="38"/>
      <c r="N293" s="39">
        <v>408405</v>
      </c>
      <c r="O293" s="39">
        <v>1862151</v>
      </c>
      <c r="P293" s="39">
        <v>0</v>
      </c>
      <c r="Q293" s="38">
        <v>12463</v>
      </c>
      <c r="R293" s="38"/>
      <c r="S293" s="39">
        <v>1655572</v>
      </c>
      <c r="T293" s="40">
        <v>74105</v>
      </c>
      <c r="U293" s="40">
        <v>1729676</v>
      </c>
    </row>
    <row r="294" spans="1:21">
      <c r="A294" s="36">
        <v>39700</v>
      </c>
      <c r="B294" s="37" t="s">
        <v>274</v>
      </c>
      <c r="C294" s="42">
        <v>3.8947000000000001E-3</v>
      </c>
      <c r="D294" s="42">
        <v>3.9490999999999997E-3</v>
      </c>
      <c r="E294" s="38">
        <v>4694298.05</v>
      </c>
      <c r="F294" s="38">
        <v>14553215</v>
      </c>
      <c r="G294" s="38">
        <v>35796316</v>
      </c>
      <c r="H294" s="38"/>
      <c r="I294" s="39">
        <v>0</v>
      </c>
      <c r="J294" s="39">
        <v>20479918</v>
      </c>
      <c r="K294" s="39">
        <v>5279087</v>
      </c>
      <c r="L294" s="38">
        <v>268552</v>
      </c>
      <c r="M294" s="38"/>
      <c r="N294" s="39">
        <v>1691784</v>
      </c>
      <c r="O294" s="39">
        <v>7713804</v>
      </c>
      <c r="P294" s="39">
        <v>0</v>
      </c>
      <c r="Q294" s="38">
        <v>565655</v>
      </c>
      <c r="R294" s="38"/>
      <c r="S294" s="39">
        <v>6858068</v>
      </c>
      <c r="T294" s="40">
        <v>-106191</v>
      </c>
      <c r="U294" s="40">
        <v>6751877</v>
      </c>
    </row>
    <row r="295" spans="1:21">
      <c r="A295" s="36">
        <v>39703</v>
      </c>
      <c r="B295" s="37" t="s">
        <v>275</v>
      </c>
      <c r="C295" s="42">
        <v>1.199E-4</v>
      </c>
      <c r="D295" s="42">
        <v>8.6700000000000007E-5</v>
      </c>
      <c r="E295" s="38">
        <v>119537.79000000001</v>
      </c>
      <c r="F295" s="38">
        <v>319507</v>
      </c>
      <c r="G295" s="38">
        <v>1102005</v>
      </c>
      <c r="H295" s="38"/>
      <c r="I295" s="39">
        <v>0</v>
      </c>
      <c r="J295" s="39">
        <v>630483</v>
      </c>
      <c r="K295" s="39">
        <v>162519</v>
      </c>
      <c r="L295" s="38">
        <v>292240</v>
      </c>
      <c r="M295" s="38"/>
      <c r="N295" s="39">
        <v>52082</v>
      </c>
      <c r="O295" s="39">
        <v>237473</v>
      </c>
      <c r="P295" s="39">
        <v>0</v>
      </c>
      <c r="Q295" s="38">
        <v>0</v>
      </c>
      <c r="R295" s="38"/>
      <c r="S295" s="39">
        <v>211129</v>
      </c>
      <c r="T295" s="40">
        <v>128316</v>
      </c>
      <c r="U295" s="40">
        <v>339444</v>
      </c>
    </row>
    <row r="296" spans="1:21">
      <c r="A296" s="36">
        <v>39705</v>
      </c>
      <c r="B296" s="37" t="s">
        <v>276</v>
      </c>
      <c r="C296" s="42">
        <v>9.0930000000000004E-4</v>
      </c>
      <c r="D296" s="42">
        <v>9.142E-4</v>
      </c>
      <c r="E296" s="38">
        <v>1194986.71</v>
      </c>
      <c r="F296" s="38">
        <v>3369008</v>
      </c>
      <c r="G296" s="38">
        <v>8357406</v>
      </c>
      <c r="H296" s="38"/>
      <c r="I296" s="39">
        <v>0</v>
      </c>
      <c r="J296" s="39">
        <v>4781469</v>
      </c>
      <c r="K296" s="39">
        <v>1232514</v>
      </c>
      <c r="L296" s="38">
        <v>222038</v>
      </c>
      <c r="M296" s="38"/>
      <c r="N296" s="39">
        <v>394983</v>
      </c>
      <c r="O296" s="39">
        <v>1800950</v>
      </c>
      <c r="P296" s="39">
        <v>0</v>
      </c>
      <c r="Q296" s="38">
        <v>0</v>
      </c>
      <c r="R296" s="38"/>
      <c r="S296" s="39">
        <v>1601161</v>
      </c>
      <c r="T296" s="40">
        <v>101669</v>
      </c>
      <c r="U296" s="40">
        <v>1702830</v>
      </c>
    </row>
    <row r="297" spans="1:21">
      <c r="A297" s="36">
        <v>39800</v>
      </c>
      <c r="B297" s="37" t="s">
        <v>277</v>
      </c>
      <c r="C297" s="42">
        <v>4.3068999999999998E-3</v>
      </c>
      <c r="D297" s="42">
        <v>4.3731000000000004E-3</v>
      </c>
      <c r="E297" s="38">
        <v>5344290.3400000008</v>
      </c>
      <c r="F297" s="38">
        <v>16115739</v>
      </c>
      <c r="G297" s="38">
        <v>39584860</v>
      </c>
      <c r="H297" s="38"/>
      <c r="I297" s="39">
        <v>0</v>
      </c>
      <c r="J297" s="39">
        <v>22647433</v>
      </c>
      <c r="K297" s="39">
        <v>5837805</v>
      </c>
      <c r="L297" s="38">
        <v>0</v>
      </c>
      <c r="M297" s="38"/>
      <c r="N297" s="39">
        <v>1870836</v>
      </c>
      <c r="O297" s="39">
        <v>8530203</v>
      </c>
      <c r="P297" s="39">
        <v>0</v>
      </c>
      <c r="Q297" s="38">
        <v>819822</v>
      </c>
      <c r="R297" s="38"/>
      <c r="S297" s="39">
        <v>7583900</v>
      </c>
      <c r="T297" s="40">
        <v>-365122</v>
      </c>
      <c r="U297" s="40">
        <v>7218777</v>
      </c>
    </row>
    <row r="298" spans="1:21">
      <c r="A298" s="66">
        <v>39805</v>
      </c>
      <c r="B298" s="2" t="s">
        <v>278</v>
      </c>
      <c r="C298" s="48">
        <v>4.8710000000000002E-4</v>
      </c>
      <c r="D298" s="48">
        <v>4.8930000000000002E-4</v>
      </c>
      <c r="E298" s="38">
        <v>678122.10000000009</v>
      </c>
      <c r="F298" s="38">
        <v>1803167</v>
      </c>
      <c r="G298" s="4">
        <v>4476952</v>
      </c>
      <c r="I298" s="39">
        <v>0</v>
      </c>
      <c r="J298" s="2">
        <v>2561370.0496999999</v>
      </c>
      <c r="K298" s="2">
        <v>660241.64339999994</v>
      </c>
      <c r="L298" s="2">
        <v>60555.833927609798</v>
      </c>
      <c r="N298" s="2">
        <v>211586.98509999999</v>
      </c>
      <c r="O298" s="2">
        <v>964745.38899999997</v>
      </c>
      <c r="P298" s="39">
        <v>0</v>
      </c>
      <c r="Q298" s="2">
        <v>35622.923577127403</v>
      </c>
      <c r="S298" s="2">
        <v>857720.75120000006</v>
      </c>
      <c r="T298" s="40">
        <v>-344</v>
      </c>
      <c r="U298" s="35">
        <v>857377</v>
      </c>
    </row>
    <row r="299" spans="1:21" s="33" customFormat="1">
      <c r="A299" s="66">
        <v>39900</v>
      </c>
      <c r="B299" s="67" t="s">
        <v>279</v>
      </c>
      <c r="C299" s="48">
        <v>2.1467000000000001E-3</v>
      </c>
      <c r="D299" s="48">
        <v>2.1565E-3</v>
      </c>
      <c r="E299" s="38">
        <v>2718248.7299999995</v>
      </c>
      <c r="F299" s="38">
        <v>7947129</v>
      </c>
      <c r="G299" s="4">
        <v>19730391</v>
      </c>
      <c r="H299" s="44"/>
      <c r="I299" s="39">
        <v>0</v>
      </c>
      <c r="J299" s="67">
        <v>11288222.3069</v>
      </c>
      <c r="K299" s="67">
        <v>2909753.1017999998</v>
      </c>
      <c r="L299" s="67">
        <v>101989.875498482</v>
      </c>
      <c r="M299" s="67"/>
      <c r="N299" s="67">
        <v>932485.69270000001</v>
      </c>
      <c r="O299" s="67">
        <v>4251732.5530000003</v>
      </c>
      <c r="P299" s="39">
        <v>0</v>
      </c>
      <c r="Q299" s="67">
        <v>266818.631954037</v>
      </c>
      <c r="R299" s="67"/>
      <c r="S299" s="67">
        <v>3780063.9224</v>
      </c>
      <c r="T299" s="68">
        <v>-97948</v>
      </c>
      <c r="U299" s="68">
        <v>3682116</v>
      </c>
    </row>
    <row r="300" spans="1:21">
      <c r="A300" s="66">
        <v>51000</v>
      </c>
      <c r="B300" s="2" t="s">
        <v>371</v>
      </c>
      <c r="C300" s="48">
        <v>3.3725400000000003E-2</v>
      </c>
      <c r="D300" s="48">
        <v>3.5084200000000003E-2</v>
      </c>
      <c r="E300" s="38">
        <v>47171405.390000008</v>
      </c>
      <c r="F300" s="38">
        <v>132444542</v>
      </c>
      <c r="G300" s="4">
        <v>309971264</v>
      </c>
      <c r="I300" s="39">
        <v>0</v>
      </c>
      <c r="J300" s="2">
        <v>177341879.43779999</v>
      </c>
      <c r="K300" s="2">
        <v>45713228.331600003</v>
      </c>
      <c r="L300" s="2">
        <v>2309154.99830369</v>
      </c>
      <c r="N300" s="2">
        <v>14649672.977399999</v>
      </c>
      <c r="O300" s="2">
        <v>66796189.986000001</v>
      </c>
      <c r="P300" s="39">
        <v>0</v>
      </c>
      <c r="Q300" s="2">
        <v>3340984.1708170301</v>
      </c>
      <c r="S300" s="2">
        <v>59386112.548799999</v>
      </c>
      <c r="T300" s="35">
        <v>236870</v>
      </c>
      <c r="U300" s="35">
        <v>59622983</v>
      </c>
    </row>
    <row r="301" spans="1:21">
      <c r="A301" s="66">
        <v>51000.2</v>
      </c>
      <c r="B301" s="2" t="s">
        <v>372</v>
      </c>
      <c r="C301" s="48">
        <v>2.34E-5</v>
      </c>
      <c r="D301" s="48">
        <v>3.9499999999999998E-5</v>
      </c>
      <c r="E301" s="38"/>
      <c r="F301" s="38"/>
      <c r="G301" s="4">
        <v>215070</v>
      </c>
      <c r="I301" s="39">
        <v>0</v>
      </c>
      <c r="J301" s="2">
        <v>123046.72380000001</v>
      </c>
      <c r="K301" s="2">
        <v>31717.623599999999</v>
      </c>
      <c r="L301" s="2">
        <v>2601.99811680836</v>
      </c>
      <c r="N301" s="2">
        <v>10164.5154</v>
      </c>
      <c r="O301" s="2">
        <v>46345.805999999997</v>
      </c>
      <c r="P301" s="39">
        <v>0</v>
      </c>
      <c r="Q301" s="2">
        <v>48931.273209544401</v>
      </c>
      <c r="S301" s="2">
        <v>41204.404799999997</v>
      </c>
      <c r="T301" s="35">
        <v>-12675</v>
      </c>
      <c r="U301" s="35">
        <v>28530</v>
      </c>
    </row>
    <row r="302" spans="1:21">
      <c r="A302" s="66">
        <v>51000.3</v>
      </c>
      <c r="B302" s="2" t="s">
        <v>373</v>
      </c>
      <c r="C302" s="48">
        <v>7.8580000000000002E-4</v>
      </c>
      <c r="D302" s="48">
        <v>8.1579999999999999E-4</v>
      </c>
      <c r="E302" s="38"/>
      <c r="F302" s="38"/>
      <c r="G302" s="4">
        <v>7222314</v>
      </c>
      <c r="I302" s="39">
        <v>0</v>
      </c>
      <c r="J302" s="2">
        <v>4132056.2206000001</v>
      </c>
      <c r="K302" s="2">
        <v>1065115.7531999999</v>
      </c>
      <c r="L302" s="2">
        <v>53695.7760723272</v>
      </c>
      <c r="N302" s="2">
        <v>341336.58980000002</v>
      </c>
      <c r="O302" s="2">
        <v>1556347.622</v>
      </c>
      <c r="P302" s="39">
        <v>0</v>
      </c>
      <c r="Q302" s="2">
        <v>28835.667793451699</v>
      </c>
      <c r="S302" s="2">
        <v>1383693.2176000001</v>
      </c>
      <c r="T302" s="35">
        <v>19506</v>
      </c>
      <c r="U302" s="35">
        <v>1403199</v>
      </c>
    </row>
    <row r="304" spans="1:21">
      <c r="B304" s="2" t="s">
        <v>374</v>
      </c>
      <c r="C304" s="69">
        <f>SUM(C5:C302)</f>
        <v>0.99999999999999978</v>
      </c>
      <c r="D304" s="69">
        <f>SUM(D5:D302)</f>
        <v>0.99999989999999994</v>
      </c>
      <c r="E304" s="50">
        <f>SUM(E5:E302)</f>
        <v>1272194390.52</v>
      </c>
      <c r="F304" s="50">
        <f>SUM(F5:F302)</f>
        <v>3685197998.6500001</v>
      </c>
      <c r="G304" s="50">
        <f>SUM(G5:G302)</f>
        <v>9191032996</v>
      </c>
      <c r="H304" s="50"/>
      <c r="I304" s="50">
        <f t="shared" ref="I304:U304" si="0">SUM(I5:I302)</f>
        <v>0</v>
      </c>
      <c r="J304" s="50">
        <f t="shared" si="0"/>
        <v>5258406992.7388</v>
      </c>
      <c r="K304" s="50">
        <f t="shared" si="0"/>
        <v>1355454004.1536</v>
      </c>
      <c r="L304" s="50">
        <f t="shared" si="0"/>
        <v>105861789.48191893</v>
      </c>
      <c r="M304" s="50"/>
      <c r="N304" s="50">
        <f t="shared" si="0"/>
        <v>434381000.89039999</v>
      </c>
      <c r="O304" s="50">
        <f t="shared" si="0"/>
        <v>1980589996.546</v>
      </c>
      <c r="P304" s="50">
        <f t="shared" si="0"/>
        <v>0</v>
      </c>
      <c r="Q304" s="50">
        <f t="shared" si="0"/>
        <v>105861381.6673512</v>
      </c>
      <c r="R304" s="50"/>
      <c r="S304" s="50">
        <f t="shared" si="0"/>
        <v>1760872005.2848001</v>
      </c>
      <c r="T304" s="50">
        <f t="shared" si="0"/>
        <v>156</v>
      </c>
      <c r="U304" s="50">
        <f t="shared" si="0"/>
        <v>1760872160</v>
      </c>
    </row>
    <row r="305" spans="2:21">
      <c r="G305" s="45"/>
      <c r="I305" s="45"/>
      <c r="J305" s="45"/>
      <c r="K305" s="45"/>
      <c r="L305" s="46"/>
      <c r="M305" s="45"/>
      <c r="N305" s="45"/>
      <c r="O305" s="45"/>
      <c r="P305" s="45"/>
      <c r="Q305" s="45"/>
      <c r="R305" s="45"/>
      <c r="S305" s="45"/>
      <c r="T305" s="45"/>
      <c r="U305" s="45"/>
    </row>
    <row r="306" spans="2:21" hidden="1">
      <c r="J306" s="70"/>
      <c r="K306" s="70"/>
      <c r="L306" s="70"/>
      <c r="M306" s="70"/>
      <c r="N306" s="70"/>
      <c r="O306" s="70"/>
      <c r="P306" s="70"/>
      <c r="Q306" s="70"/>
      <c r="R306" s="70"/>
      <c r="S306" s="70"/>
    </row>
    <row r="307" spans="2:21" hidden="1">
      <c r="J307" s="71"/>
      <c r="K307" s="72"/>
      <c r="L307" s="72"/>
      <c r="M307" s="72"/>
      <c r="N307" s="72"/>
      <c r="O307" s="72"/>
      <c r="P307" s="72"/>
      <c r="Q307" s="72"/>
      <c r="R307" s="72"/>
      <c r="S307" s="71"/>
    </row>
    <row r="308" spans="2:21" hidden="1">
      <c r="J308" s="71"/>
      <c r="K308" s="72"/>
      <c r="L308" s="72"/>
      <c r="M308" s="72"/>
      <c r="N308" s="72"/>
      <c r="O308" s="72"/>
      <c r="P308" s="72"/>
      <c r="Q308" s="72"/>
      <c r="R308" s="72"/>
      <c r="S308" s="71"/>
    </row>
    <row r="309" spans="2:21" hidden="1">
      <c r="J309" s="71"/>
      <c r="K309" s="72"/>
      <c r="L309" s="72"/>
      <c r="M309" s="72"/>
      <c r="N309" s="72"/>
      <c r="O309" s="72"/>
      <c r="P309" s="72"/>
      <c r="Q309" s="72"/>
      <c r="R309" s="72"/>
      <c r="S309" s="71"/>
    </row>
    <row r="310" spans="2:21" hidden="1">
      <c r="J310" s="71"/>
      <c r="K310" s="72"/>
      <c r="L310" s="72"/>
      <c r="M310" s="72"/>
      <c r="N310" s="72"/>
      <c r="O310" s="72"/>
      <c r="P310" s="72"/>
      <c r="Q310" s="72"/>
      <c r="R310" s="72"/>
      <c r="S310" s="71"/>
    </row>
    <row r="311" spans="2:21" hidden="1">
      <c r="J311" s="71"/>
      <c r="K311" s="72"/>
      <c r="L311" s="72"/>
      <c r="M311" s="72"/>
      <c r="N311" s="72"/>
      <c r="O311" s="72"/>
      <c r="P311" s="72"/>
      <c r="Q311" s="72"/>
      <c r="R311" s="72"/>
      <c r="S311" s="71"/>
    </row>
    <row r="312" spans="2:21" hidden="1">
      <c r="J312" s="71"/>
      <c r="K312" s="72"/>
      <c r="L312" s="72"/>
      <c r="M312" s="72"/>
      <c r="N312" s="72"/>
      <c r="O312" s="72"/>
      <c r="P312" s="72"/>
      <c r="Q312" s="72"/>
      <c r="R312" s="72"/>
      <c r="S312" s="71"/>
    </row>
    <row r="313" spans="2:21" hidden="1">
      <c r="J313" s="71"/>
      <c r="K313" s="72"/>
      <c r="L313" s="72"/>
      <c r="M313" s="72"/>
      <c r="N313" s="72"/>
      <c r="O313" s="72"/>
      <c r="P313" s="72"/>
      <c r="Q313" s="72"/>
      <c r="R313" s="72"/>
      <c r="S313" s="71"/>
    </row>
    <row r="314" spans="2:21" hidden="1">
      <c r="J314" s="71"/>
      <c r="K314" s="72"/>
      <c r="L314" s="72"/>
      <c r="M314" s="72"/>
      <c r="N314" s="72"/>
      <c r="O314" s="72"/>
      <c r="P314" s="72"/>
      <c r="Q314" s="72"/>
      <c r="R314" s="72"/>
      <c r="S314" s="71"/>
    </row>
    <row r="315" spans="2:21" hidden="1">
      <c r="J315" s="70"/>
      <c r="K315" s="70"/>
      <c r="L315" s="70"/>
      <c r="M315" s="70"/>
      <c r="N315" s="70"/>
      <c r="O315" s="70"/>
      <c r="P315" s="70"/>
      <c r="Q315" s="70"/>
      <c r="R315" s="70"/>
      <c r="S315" s="70"/>
    </row>
    <row r="317" spans="2:21">
      <c r="G317" s="65"/>
      <c r="H317" s="65"/>
      <c r="I317" s="65"/>
      <c r="J317" s="65"/>
      <c r="K317" s="43"/>
      <c r="L317" s="65"/>
      <c r="M317" s="65"/>
      <c r="N317" s="65"/>
      <c r="O317" s="65"/>
      <c r="P317" s="65"/>
      <c r="Q317" s="65"/>
      <c r="R317" s="9"/>
      <c r="S317" s="65"/>
      <c r="T317" s="65"/>
      <c r="U317" s="65"/>
    </row>
    <row r="318" spans="2:21">
      <c r="B318" s="37" t="s">
        <v>131</v>
      </c>
      <c r="C318" s="36">
        <v>33501</v>
      </c>
    </row>
    <row r="319" spans="2:21">
      <c r="B319" s="37" t="s">
        <v>191</v>
      </c>
      <c r="C319" s="36">
        <v>36301</v>
      </c>
    </row>
    <row r="320" spans="2:21">
      <c r="B320" s="37" t="s">
        <v>4</v>
      </c>
      <c r="C320" s="36">
        <v>10800</v>
      </c>
    </row>
    <row r="321" spans="2:14">
      <c r="B321" s="37" t="s">
        <v>58</v>
      </c>
      <c r="C321" s="36">
        <v>30105</v>
      </c>
      <c r="G321" s="45"/>
      <c r="L321" s="47"/>
    </row>
    <row r="322" spans="2:14">
      <c r="B322" s="37" t="s">
        <v>54</v>
      </c>
      <c r="C322" s="36">
        <v>30100</v>
      </c>
      <c r="G322" s="45"/>
      <c r="L322" s="47"/>
    </row>
    <row r="323" spans="2:14">
      <c r="B323" s="37" t="s">
        <v>59</v>
      </c>
      <c r="C323" s="36">
        <v>30200</v>
      </c>
      <c r="G323" s="45"/>
    </row>
    <row r="324" spans="2:14">
      <c r="B324" s="37" t="s">
        <v>60</v>
      </c>
      <c r="C324" s="36">
        <v>30300</v>
      </c>
      <c r="G324" s="45"/>
      <c r="K324" s="47"/>
      <c r="L324" s="47"/>
      <c r="M324" s="47"/>
      <c r="N324" s="47"/>
    </row>
    <row r="325" spans="2:14">
      <c r="B325" s="37" t="s">
        <v>289</v>
      </c>
      <c r="C325" s="36">
        <v>34901</v>
      </c>
      <c r="G325" s="45"/>
      <c r="K325" s="47"/>
      <c r="L325" s="47"/>
      <c r="M325" s="47"/>
      <c r="N325" s="47"/>
    </row>
    <row r="326" spans="2:14">
      <c r="B326" s="37" t="s">
        <v>61</v>
      </c>
      <c r="C326" s="36">
        <v>30400</v>
      </c>
      <c r="G326" s="45"/>
      <c r="K326" s="47"/>
      <c r="L326" s="47"/>
      <c r="M326" s="47"/>
      <c r="N326" s="47"/>
    </row>
    <row r="327" spans="2:14">
      <c r="B327" s="37" t="s">
        <v>33</v>
      </c>
      <c r="C327" s="36">
        <v>20100</v>
      </c>
      <c r="G327" s="45"/>
    </row>
    <row r="328" spans="2:14">
      <c r="B328" s="37" t="s">
        <v>210</v>
      </c>
      <c r="C328" s="36">
        <v>36901</v>
      </c>
      <c r="G328" s="45"/>
    </row>
    <row r="329" spans="2:14">
      <c r="B329" s="37" t="s">
        <v>128</v>
      </c>
      <c r="C329" s="36">
        <v>33402</v>
      </c>
    </row>
    <row r="330" spans="2:14">
      <c r="B330" s="37" t="s">
        <v>63</v>
      </c>
      <c r="C330" s="36">
        <v>30500</v>
      </c>
    </row>
    <row r="331" spans="2:14">
      <c r="B331" s="37" t="s">
        <v>225</v>
      </c>
      <c r="C331" s="36">
        <v>37610</v>
      </c>
    </row>
    <row r="332" spans="2:14">
      <c r="B332" s="37" t="s">
        <v>77</v>
      </c>
      <c r="C332" s="36">
        <v>31110</v>
      </c>
    </row>
    <row r="333" spans="2:14">
      <c r="B333" s="37" t="s">
        <v>76</v>
      </c>
      <c r="C333" s="36">
        <v>31105</v>
      </c>
      <c r="L333" s="23"/>
    </row>
    <row r="334" spans="2:14">
      <c r="B334" s="37" t="s">
        <v>64</v>
      </c>
      <c r="C334" s="36">
        <v>30600</v>
      </c>
    </row>
    <row r="335" spans="2:14">
      <c r="B335" s="37" t="s">
        <v>26</v>
      </c>
      <c r="C335" s="36">
        <v>18600</v>
      </c>
    </row>
    <row r="336" spans="2:14">
      <c r="B336" s="37" t="s">
        <v>124</v>
      </c>
      <c r="C336" s="36">
        <v>33206</v>
      </c>
    </row>
    <row r="337" spans="2:3">
      <c r="B337" s="37" t="s">
        <v>67</v>
      </c>
      <c r="C337" s="36">
        <v>30705</v>
      </c>
    </row>
    <row r="338" spans="2:3">
      <c r="B338" s="37" t="s">
        <v>66</v>
      </c>
      <c r="C338" s="36">
        <v>30700</v>
      </c>
    </row>
    <row r="339" spans="2:3">
      <c r="B339" s="37" t="s">
        <v>68</v>
      </c>
      <c r="C339" s="36">
        <v>30800</v>
      </c>
    </row>
    <row r="340" spans="2:3">
      <c r="B340" s="37" t="s">
        <v>232</v>
      </c>
      <c r="C340" s="36">
        <v>37901</v>
      </c>
    </row>
    <row r="341" spans="2:3">
      <c r="B341" s="37" t="s">
        <v>70</v>
      </c>
      <c r="C341" s="36">
        <v>30905</v>
      </c>
    </row>
    <row r="342" spans="2:3">
      <c r="B342" s="37" t="s">
        <v>69</v>
      </c>
      <c r="C342" s="36">
        <v>30900</v>
      </c>
    </row>
    <row r="343" spans="2:3">
      <c r="B343" s="37" t="s">
        <v>149</v>
      </c>
      <c r="C343" s="36">
        <v>34505</v>
      </c>
    </row>
    <row r="344" spans="2:3">
      <c r="B344" s="37" t="s">
        <v>255</v>
      </c>
      <c r="C344" s="36">
        <v>38801</v>
      </c>
    </row>
    <row r="345" spans="2:3">
      <c r="B345" s="37" t="s">
        <v>247</v>
      </c>
      <c r="C345" s="36">
        <v>38601</v>
      </c>
    </row>
    <row r="346" spans="2:3">
      <c r="B346" s="37" t="s">
        <v>72</v>
      </c>
      <c r="C346" s="36">
        <v>31005</v>
      </c>
    </row>
    <row r="347" spans="2:3">
      <c r="B347" s="37" t="s">
        <v>71</v>
      </c>
      <c r="C347" s="36">
        <v>31000</v>
      </c>
    </row>
    <row r="348" spans="2:3">
      <c r="B348" s="37" t="s">
        <v>73</v>
      </c>
      <c r="C348" s="36">
        <v>31100</v>
      </c>
    </row>
    <row r="349" spans="2:3">
      <c r="B349" s="37" t="s">
        <v>78</v>
      </c>
      <c r="C349" s="36">
        <v>31200</v>
      </c>
    </row>
    <row r="350" spans="2:3">
      <c r="B350" s="37" t="s">
        <v>80</v>
      </c>
      <c r="C350" s="36">
        <v>31300</v>
      </c>
    </row>
    <row r="351" spans="2:3">
      <c r="B351" s="37" t="s">
        <v>84</v>
      </c>
      <c r="C351" s="36">
        <v>31405</v>
      </c>
    </row>
    <row r="352" spans="2:3">
      <c r="B352" s="37" t="s">
        <v>83</v>
      </c>
      <c r="C352" s="36">
        <v>31400</v>
      </c>
    </row>
    <row r="353" spans="2:3">
      <c r="B353" s="37" t="s">
        <v>85</v>
      </c>
      <c r="C353" s="36">
        <v>31500</v>
      </c>
    </row>
    <row r="354" spans="2:3">
      <c r="B354" s="37" t="s">
        <v>199</v>
      </c>
      <c r="C354" s="36">
        <v>36505</v>
      </c>
    </row>
    <row r="355" spans="2:3">
      <c r="B355" s="37" t="s">
        <v>197</v>
      </c>
      <c r="C355" s="36">
        <v>36501</v>
      </c>
    </row>
    <row r="356" spans="2:3">
      <c r="B356" s="37" t="s">
        <v>285</v>
      </c>
      <c r="C356" s="36">
        <v>31601</v>
      </c>
    </row>
    <row r="357" spans="2:3">
      <c r="B357" s="37" t="s">
        <v>81</v>
      </c>
      <c r="C357" s="36">
        <v>31301</v>
      </c>
    </row>
    <row r="358" spans="2:3">
      <c r="B358" s="37" t="s">
        <v>87</v>
      </c>
      <c r="C358" s="36">
        <v>31605</v>
      </c>
    </row>
    <row r="359" spans="2:3">
      <c r="B359" s="37" t="s">
        <v>86</v>
      </c>
      <c r="C359" s="36">
        <v>31600</v>
      </c>
    </row>
    <row r="360" spans="2:3">
      <c r="B360" s="37" t="s">
        <v>265</v>
      </c>
      <c r="C360" s="36">
        <v>39209</v>
      </c>
    </row>
    <row r="361" spans="2:3">
      <c r="B361" s="37" t="s">
        <v>88</v>
      </c>
      <c r="C361" s="36">
        <v>31700</v>
      </c>
    </row>
    <row r="362" spans="2:3">
      <c r="B362" s="37" t="s">
        <v>89</v>
      </c>
      <c r="C362" s="36">
        <v>31800</v>
      </c>
    </row>
    <row r="363" spans="2:3">
      <c r="B363" s="37" t="s">
        <v>90</v>
      </c>
      <c r="C363" s="36">
        <v>31805</v>
      </c>
    </row>
    <row r="364" spans="2:3">
      <c r="B364" s="37" t="s">
        <v>164</v>
      </c>
      <c r="C364" s="36">
        <v>35305</v>
      </c>
    </row>
    <row r="365" spans="2:3">
      <c r="B365" s="37" t="s">
        <v>120</v>
      </c>
      <c r="C365" s="36">
        <v>33202</v>
      </c>
    </row>
    <row r="366" spans="2:3">
      <c r="B366" s="37" t="s">
        <v>180</v>
      </c>
      <c r="C366" s="36">
        <v>36005</v>
      </c>
    </row>
    <row r="367" spans="2:3">
      <c r="B367" s="37" t="s">
        <v>208</v>
      </c>
      <c r="C367" s="36">
        <v>36810</v>
      </c>
    </row>
    <row r="368" spans="2:3">
      <c r="B368" s="37" t="s">
        <v>184</v>
      </c>
      <c r="C368" s="36">
        <v>36009</v>
      </c>
    </row>
    <row r="369" spans="2:3">
      <c r="B369" s="37" t="s">
        <v>176</v>
      </c>
      <c r="C369" s="36">
        <v>36000</v>
      </c>
    </row>
    <row r="370" spans="2:3">
      <c r="B370" s="37" t="s">
        <v>93</v>
      </c>
      <c r="C370" s="36">
        <v>31900</v>
      </c>
    </row>
    <row r="371" spans="2:3">
      <c r="B371" s="37" t="s">
        <v>94</v>
      </c>
      <c r="C371" s="36">
        <v>32000</v>
      </c>
    </row>
    <row r="372" spans="2:3">
      <c r="B372" s="37" t="s">
        <v>166</v>
      </c>
      <c r="C372" s="36">
        <v>35401</v>
      </c>
    </row>
    <row r="373" spans="2:3">
      <c r="B373" s="37" t="s">
        <v>97</v>
      </c>
      <c r="C373" s="36">
        <v>32200</v>
      </c>
    </row>
    <row r="374" spans="2:3">
      <c r="B374" s="37" t="s">
        <v>98</v>
      </c>
      <c r="C374" s="36">
        <v>32300</v>
      </c>
    </row>
    <row r="375" spans="2:3">
      <c r="B375" s="37" t="s">
        <v>99</v>
      </c>
      <c r="C375" s="36">
        <v>32305</v>
      </c>
    </row>
    <row r="376" spans="2:3">
      <c r="B376" s="37" t="s">
        <v>240</v>
      </c>
      <c r="C376" s="36">
        <v>38210</v>
      </c>
    </row>
    <row r="377" spans="2:3">
      <c r="B377" s="37" t="s">
        <v>55</v>
      </c>
      <c r="C377" s="36">
        <v>30102</v>
      </c>
    </row>
    <row r="378" spans="2:3">
      <c r="B378" s="37" t="s">
        <v>204</v>
      </c>
      <c r="C378" s="36">
        <v>36705</v>
      </c>
    </row>
    <row r="379" spans="2:3">
      <c r="B379" s="37" t="s">
        <v>213</v>
      </c>
      <c r="C379" s="36">
        <v>37005</v>
      </c>
    </row>
    <row r="380" spans="2:3">
      <c r="B380" s="37" t="s">
        <v>100</v>
      </c>
      <c r="C380" s="36">
        <v>32400</v>
      </c>
    </row>
    <row r="381" spans="2:3">
      <c r="B381" s="37" t="s">
        <v>177</v>
      </c>
      <c r="C381" s="36">
        <v>36001</v>
      </c>
    </row>
    <row r="382" spans="2:3">
      <c r="B382" s="37" t="s">
        <v>31</v>
      </c>
      <c r="C382" s="36">
        <v>19005</v>
      </c>
    </row>
    <row r="383" spans="2:3">
      <c r="B383" s="37" t="s">
        <v>179</v>
      </c>
      <c r="C383" s="36">
        <v>36003</v>
      </c>
    </row>
    <row r="384" spans="2:3">
      <c r="B384" s="37" t="s">
        <v>116</v>
      </c>
      <c r="C384" s="36">
        <v>33027</v>
      </c>
    </row>
    <row r="385" spans="2:3">
      <c r="B385" s="37" t="s">
        <v>290</v>
      </c>
      <c r="C385" s="36">
        <v>36004</v>
      </c>
    </row>
    <row r="386" spans="2:3">
      <c r="B386" s="37" t="s">
        <v>105</v>
      </c>
      <c r="C386" s="36">
        <v>32505</v>
      </c>
    </row>
    <row r="387" spans="2:3">
      <c r="B387" s="37" t="s">
        <v>106</v>
      </c>
      <c r="C387" s="36">
        <v>32600</v>
      </c>
    </row>
    <row r="388" spans="2:3">
      <c r="B388" s="37" t="s">
        <v>108</v>
      </c>
      <c r="C388" s="36">
        <v>32700</v>
      </c>
    </row>
    <row r="389" spans="2:3">
      <c r="B389" s="37" t="s">
        <v>109</v>
      </c>
      <c r="C389" s="36">
        <v>32800</v>
      </c>
    </row>
    <row r="390" spans="2:3">
      <c r="B390" s="37" t="s">
        <v>111</v>
      </c>
      <c r="C390" s="36">
        <v>32905</v>
      </c>
    </row>
    <row r="391" spans="2:3">
      <c r="B391" s="37" t="s">
        <v>110</v>
      </c>
      <c r="C391" s="36">
        <v>32900</v>
      </c>
    </row>
    <row r="392" spans="2:3">
      <c r="B392" s="37" t="s">
        <v>114</v>
      </c>
      <c r="C392" s="36">
        <v>33000</v>
      </c>
    </row>
    <row r="393" spans="2:3">
      <c r="B393" s="37" t="s">
        <v>6</v>
      </c>
      <c r="C393" s="36">
        <v>10900</v>
      </c>
    </row>
    <row r="394" spans="2:3">
      <c r="B394" s="37" t="s">
        <v>25</v>
      </c>
      <c r="C394" s="36">
        <v>18400</v>
      </c>
    </row>
    <row r="395" spans="2:3">
      <c r="B395" s="37" t="s">
        <v>19</v>
      </c>
      <c r="C395" s="36">
        <v>12510</v>
      </c>
    </row>
    <row r="396" spans="2:3">
      <c r="B396" s="37" t="s">
        <v>3</v>
      </c>
      <c r="C396" s="36">
        <v>10700</v>
      </c>
    </row>
    <row r="397" spans="2:3">
      <c r="B397" s="37" t="s">
        <v>1</v>
      </c>
      <c r="C397" s="36">
        <v>10400</v>
      </c>
    </row>
    <row r="398" spans="2:3">
      <c r="B398" s="37" t="s">
        <v>49</v>
      </c>
      <c r="C398" s="36">
        <v>22000</v>
      </c>
    </row>
    <row r="399" spans="2:3">
      <c r="B399" s="37" t="s">
        <v>32</v>
      </c>
      <c r="C399" s="36">
        <v>19100</v>
      </c>
    </row>
    <row r="400" spans="2:3">
      <c r="B400" s="37" t="s">
        <v>287</v>
      </c>
      <c r="C400" s="43">
        <v>33403</v>
      </c>
    </row>
    <row r="401" spans="2:3">
      <c r="B401" s="37" t="s">
        <v>117</v>
      </c>
      <c r="C401" s="36">
        <v>33100</v>
      </c>
    </row>
    <row r="402" spans="2:3">
      <c r="B402" s="37" t="s">
        <v>119</v>
      </c>
      <c r="C402" s="36">
        <v>33200</v>
      </c>
    </row>
    <row r="403" spans="2:3">
      <c r="B403" s="37" t="s">
        <v>123</v>
      </c>
      <c r="C403" s="36">
        <v>33205</v>
      </c>
    </row>
    <row r="404" spans="2:3">
      <c r="B404" s="37" t="s">
        <v>35</v>
      </c>
      <c r="C404" s="36">
        <v>20300</v>
      </c>
    </row>
    <row r="405" spans="2:3">
      <c r="B405" s="37" t="s">
        <v>291</v>
      </c>
      <c r="C405" s="36">
        <v>39208</v>
      </c>
    </row>
    <row r="406" spans="2:3">
      <c r="B406" s="37" t="s">
        <v>96</v>
      </c>
      <c r="C406" s="36">
        <v>32100</v>
      </c>
    </row>
    <row r="407" spans="2:3">
      <c r="B407" s="37" t="s">
        <v>125</v>
      </c>
      <c r="C407" s="36">
        <v>33300</v>
      </c>
    </row>
    <row r="408" spans="2:3">
      <c r="B408" s="37" t="s">
        <v>126</v>
      </c>
      <c r="C408" s="36">
        <v>33305</v>
      </c>
    </row>
    <row r="409" spans="2:3">
      <c r="B409" s="37" t="s">
        <v>212</v>
      </c>
      <c r="C409" s="36">
        <v>37000</v>
      </c>
    </row>
    <row r="410" spans="2:3">
      <c r="B410" s="37" t="s">
        <v>36</v>
      </c>
      <c r="C410" s="36">
        <v>20400</v>
      </c>
    </row>
    <row r="411" spans="2:3">
      <c r="B411" s="37" t="s">
        <v>251</v>
      </c>
      <c r="C411" s="36">
        <v>38620</v>
      </c>
    </row>
    <row r="412" spans="2:3">
      <c r="B412" s="37" t="s">
        <v>262</v>
      </c>
      <c r="C412" s="36">
        <v>39201</v>
      </c>
    </row>
    <row r="413" spans="2:3">
      <c r="B413" s="37" t="s">
        <v>11</v>
      </c>
      <c r="C413" s="36">
        <v>11300</v>
      </c>
    </row>
    <row r="414" spans="2:3">
      <c r="B414" s="37" t="s">
        <v>75</v>
      </c>
      <c r="C414" s="36">
        <v>31102</v>
      </c>
    </row>
    <row r="415" spans="2:3">
      <c r="B415" s="37" t="s">
        <v>74</v>
      </c>
      <c r="C415" s="36">
        <v>31101</v>
      </c>
    </row>
    <row r="416" spans="2:3">
      <c r="B416" s="37" t="s">
        <v>37</v>
      </c>
      <c r="C416" s="36">
        <v>20600</v>
      </c>
    </row>
    <row r="417" spans="2:3">
      <c r="B417" s="37" t="s">
        <v>107</v>
      </c>
      <c r="C417" s="36">
        <v>32605</v>
      </c>
    </row>
    <row r="418" spans="2:3">
      <c r="B418" s="37" t="s">
        <v>129</v>
      </c>
      <c r="C418" s="43">
        <v>33405</v>
      </c>
    </row>
    <row r="419" spans="2:3">
      <c r="B419" s="37" t="s">
        <v>130</v>
      </c>
      <c r="C419" s="43">
        <v>33500</v>
      </c>
    </row>
    <row r="420" spans="2:3">
      <c r="B420" s="37" t="s">
        <v>133</v>
      </c>
      <c r="C420" s="36">
        <v>33605</v>
      </c>
    </row>
    <row r="421" spans="2:3">
      <c r="B421" s="37" t="s">
        <v>201</v>
      </c>
      <c r="C421" s="36">
        <v>36601</v>
      </c>
    </row>
    <row r="422" spans="2:3">
      <c r="B422" s="37" t="s">
        <v>132</v>
      </c>
      <c r="C422" s="36">
        <v>33600</v>
      </c>
    </row>
    <row r="423" spans="2:3">
      <c r="B423" s="37" t="s">
        <v>134</v>
      </c>
      <c r="C423" s="36">
        <v>33700</v>
      </c>
    </row>
    <row r="424" spans="2:3">
      <c r="B424" s="37" t="s">
        <v>17</v>
      </c>
      <c r="C424" s="36">
        <v>12160</v>
      </c>
    </row>
    <row r="425" spans="2:3">
      <c r="B425" s="37" t="s">
        <v>15</v>
      </c>
      <c r="C425" s="36">
        <v>12100</v>
      </c>
    </row>
    <row r="426" spans="2:3">
      <c r="B426" s="37" t="s">
        <v>135</v>
      </c>
      <c r="C426" s="36">
        <v>33800</v>
      </c>
    </row>
    <row r="427" spans="2:3">
      <c r="B427" s="37" t="s">
        <v>65</v>
      </c>
      <c r="C427" s="36">
        <v>30601</v>
      </c>
    </row>
    <row r="428" spans="2:3">
      <c r="B428" s="37" t="s">
        <v>136</v>
      </c>
      <c r="C428" s="36">
        <v>33900</v>
      </c>
    </row>
    <row r="429" spans="2:3">
      <c r="B429" s="37" t="s">
        <v>243</v>
      </c>
      <c r="C429" s="36">
        <v>38402</v>
      </c>
    </row>
    <row r="430" spans="2:3">
      <c r="B430" s="37" t="s">
        <v>137</v>
      </c>
      <c r="C430" s="36">
        <v>34000</v>
      </c>
    </row>
    <row r="431" spans="2:3">
      <c r="B431" s="37" t="s">
        <v>138</v>
      </c>
      <c r="C431" s="36">
        <v>34100</v>
      </c>
    </row>
    <row r="432" spans="2:3">
      <c r="B432" s="37" t="s">
        <v>139</v>
      </c>
      <c r="C432" s="36">
        <v>34105</v>
      </c>
    </row>
    <row r="433" spans="2:3">
      <c r="B433" s="37" t="s">
        <v>141</v>
      </c>
      <c r="C433" s="36">
        <v>34205</v>
      </c>
    </row>
    <row r="434" spans="2:3">
      <c r="B434" s="37" t="s">
        <v>140</v>
      </c>
      <c r="C434" s="36">
        <v>34200</v>
      </c>
    </row>
    <row r="435" spans="2:3">
      <c r="B435" s="37" t="s">
        <v>267</v>
      </c>
      <c r="C435" s="36">
        <v>39301</v>
      </c>
    </row>
    <row r="436" spans="2:3">
      <c r="B436" s="37" t="s">
        <v>144</v>
      </c>
      <c r="C436" s="36">
        <v>34300</v>
      </c>
    </row>
    <row r="437" spans="2:3">
      <c r="B437" s="37" t="s">
        <v>145</v>
      </c>
      <c r="C437" s="36">
        <v>34400</v>
      </c>
    </row>
    <row r="438" spans="2:3">
      <c r="B438" s="37" t="s">
        <v>146</v>
      </c>
      <c r="C438" s="36">
        <v>34405</v>
      </c>
    </row>
    <row r="439" spans="2:3">
      <c r="B439" s="37" t="s">
        <v>18</v>
      </c>
      <c r="C439" s="36">
        <v>12220</v>
      </c>
    </row>
    <row r="440" spans="2:3">
      <c r="B440" s="37" t="s">
        <v>121</v>
      </c>
      <c r="C440" s="36">
        <v>33203</v>
      </c>
    </row>
    <row r="441" spans="2:3">
      <c r="B441" s="37" t="s">
        <v>269</v>
      </c>
      <c r="C441" s="36">
        <v>39401</v>
      </c>
    </row>
    <row r="442" spans="2:3">
      <c r="B442" s="37" t="s">
        <v>147</v>
      </c>
      <c r="C442" s="36">
        <v>34500</v>
      </c>
    </row>
    <row r="443" spans="2:3">
      <c r="B443" s="37" t="s">
        <v>150</v>
      </c>
      <c r="C443" s="36">
        <v>34600</v>
      </c>
    </row>
    <row r="444" spans="2:3">
      <c r="B444" s="37" t="s">
        <v>91</v>
      </c>
      <c r="C444" s="36">
        <v>31810</v>
      </c>
    </row>
    <row r="445" spans="2:3">
      <c r="B445" s="2" t="s">
        <v>372</v>
      </c>
      <c r="C445" s="66">
        <v>51000.2</v>
      </c>
    </row>
    <row r="446" spans="2:3">
      <c r="B446" s="2" t="s">
        <v>373</v>
      </c>
      <c r="C446" s="66">
        <v>51000.3</v>
      </c>
    </row>
    <row r="447" spans="2:3">
      <c r="B447" s="2" t="s">
        <v>371</v>
      </c>
      <c r="C447" s="66">
        <v>51000</v>
      </c>
    </row>
    <row r="448" spans="2:3">
      <c r="B448" s="37" t="s">
        <v>152</v>
      </c>
      <c r="C448" s="36">
        <v>34700</v>
      </c>
    </row>
    <row r="449" spans="2:3">
      <c r="B449" s="37" t="s">
        <v>153</v>
      </c>
      <c r="C449" s="36">
        <v>34800</v>
      </c>
    </row>
    <row r="450" spans="2:3">
      <c r="B450" s="37" t="s">
        <v>8</v>
      </c>
      <c r="C450" s="36">
        <v>10930</v>
      </c>
    </row>
    <row r="451" spans="2:3">
      <c r="B451" s="37" t="s">
        <v>20</v>
      </c>
      <c r="C451" s="36">
        <v>12600</v>
      </c>
    </row>
    <row r="452" spans="2:3">
      <c r="B452" s="37" t="s">
        <v>345</v>
      </c>
      <c r="C452" s="36">
        <v>33207</v>
      </c>
    </row>
    <row r="453" spans="2:3">
      <c r="B453" s="37" t="s">
        <v>286</v>
      </c>
      <c r="C453" s="36">
        <v>32901</v>
      </c>
    </row>
    <row r="454" spans="2:3">
      <c r="B454" s="37" t="s">
        <v>288</v>
      </c>
      <c r="C454" s="36">
        <v>34900</v>
      </c>
    </row>
    <row r="455" spans="2:3">
      <c r="B455" s="37" t="s">
        <v>237</v>
      </c>
      <c r="C455" s="36">
        <v>38105</v>
      </c>
    </row>
    <row r="456" spans="2:3">
      <c r="B456" s="37" t="s">
        <v>157</v>
      </c>
      <c r="C456" s="36">
        <v>35000</v>
      </c>
    </row>
    <row r="457" spans="2:3">
      <c r="B457" s="37" t="s">
        <v>118</v>
      </c>
      <c r="C457" s="36">
        <v>33105</v>
      </c>
    </row>
    <row r="458" spans="2:3">
      <c r="B458" s="37" t="s">
        <v>159</v>
      </c>
      <c r="C458" s="36">
        <v>35100</v>
      </c>
    </row>
    <row r="459" spans="2:3">
      <c r="B459" s="37" t="s">
        <v>160</v>
      </c>
      <c r="C459" s="36">
        <v>35105</v>
      </c>
    </row>
    <row r="460" spans="2:3">
      <c r="B460" s="37" t="s">
        <v>162</v>
      </c>
      <c r="C460" s="36">
        <v>35200</v>
      </c>
    </row>
    <row r="461" spans="2:3">
      <c r="B461" s="37" t="s">
        <v>82</v>
      </c>
      <c r="C461" s="36">
        <v>31320</v>
      </c>
    </row>
    <row r="462" spans="2:3">
      <c r="B462" s="37" t="s">
        <v>178</v>
      </c>
      <c r="C462" s="36">
        <v>36002</v>
      </c>
    </row>
    <row r="463" spans="2:3">
      <c r="B463" s="37" t="s">
        <v>167</v>
      </c>
      <c r="C463" s="36">
        <v>35402</v>
      </c>
    </row>
    <row r="464" spans="2:3">
      <c r="B464" s="37" t="s">
        <v>186</v>
      </c>
      <c r="C464" s="36">
        <v>36102</v>
      </c>
    </row>
    <row r="465" spans="2:3">
      <c r="B465" s="37" t="s">
        <v>346</v>
      </c>
      <c r="C465" s="36">
        <v>33208</v>
      </c>
    </row>
    <row r="466" spans="2:3">
      <c r="B466" s="37" t="s">
        <v>21</v>
      </c>
      <c r="C466" s="36">
        <v>12700</v>
      </c>
    </row>
    <row r="467" spans="2:3">
      <c r="B467" s="37" t="s">
        <v>181</v>
      </c>
      <c r="C467" s="36">
        <v>36006</v>
      </c>
    </row>
    <row r="468" spans="2:3">
      <c r="B468" s="37" t="s">
        <v>168</v>
      </c>
      <c r="C468" s="36">
        <v>35405</v>
      </c>
    </row>
    <row r="469" spans="2:3">
      <c r="B469" s="37" t="s">
        <v>165</v>
      </c>
      <c r="C469" s="36">
        <v>35400</v>
      </c>
    </row>
    <row r="470" spans="2:3">
      <c r="B470" s="37" t="s">
        <v>112</v>
      </c>
      <c r="C470" s="36">
        <v>32910</v>
      </c>
    </row>
    <row r="471" spans="2:3">
      <c r="B471" s="37" t="s">
        <v>169</v>
      </c>
      <c r="C471" s="36">
        <v>35500</v>
      </c>
    </row>
    <row r="472" spans="2:3">
      <c r="B472" s="37" t="s">
        <v>16</v>
      </c>
      <c r="C472" s="36">
        <v>12150</v>
      </c>
    </row>
    <row r="473" spans="2:3">
      <c r="B473" s="37" t="s">
        <v>170</v>
      </c>
      <c r="C473" s="36">
        <v>35600</v>
      </c>
    </row>
    <row r="474" spans="2:3">
      <c r="B474" s="37" t="s">
        <v>171</v>
      </c>
      <c r="C474" s="36">
        <v>35700</v>
      </c>
    </row>
    <row r="475" spans="2:3">
      <c r="B475" s="37" t="s">
        <v>173</v>
      </c>
      <c r="C475" s="36">
        <v>35805</v>
      </c>
    </row>
    <row r="476" spans="2:3">
      <c r="B476" s="37" t="s">
        <v>172</v>
      </c>
      <c r="C476" s="36">
        <v>35800</v>
      </c>
    </row>
    <row r="477" spans="2:3">
      <c r="B477" s="37" t="s">
        <v>187</v>
      </c>
      <c r="C477" s="36">
        <v>36105</v>
      </c>
    </row>
    <row r="478" spans="2:3">
      <c r="B478" s="37" t="s">
        <v>174</v>
      </c>
      <c r="C478" s="36">
        <v>35900</v>
      </c>
    </row>
    <row r="479" spans="2:3">
      <c r="B479" s="37" t="s">
        <v>175</v>
      </c>
      <c r="C479" s="36">
        <v>35905</v>
      </c>
    </row>
    <row r="480" spans="2:3">
      <c r="B480" s="37" t="s">
        <v>248</v>
      </c>
      <c r="C480" s="36">
        <v>38602</v>
      </c>
    </row>
    <row r="481" spans="2:3">
      <c r="B481" s="37" t="s">
        <v>155</v>
      </c>
      <c r="C481" s="36">
        <v>34905</v>
      </c>
    </row>
    <row r="482" spans="2:3">
      <c r="B482" s="37" t="s">
        <v>185</v>
      </c>
      <c r="C482" s="36">
        <v>36100</v>
      </c>
    </row>
    <row r="483" spans="2:3">
      <c r="B483" s="37" t="s">
        <v>189</v>
      </c>
      <c r="C483" s="36">
        <v>36205</v>
      </c>
    </row>
    <row r="484" spans="2:3">
      <c r="B484" s="37" t="s">
        <v>188</v>
      </c>
      <c r="C484" s="36">
        <v>36200</v>
      </c>
    </row>
    <row r="485" spans="2:3">
      <c r="B485" s="37" t="s">
        <v>190</v>
      </c>
      <c r="C485" s="36">
        <v>36300</v>
      </c>
    </row>
    <row r="486" spans="2:3">
      <c r="B486" s="37" t="s">
        <v>156</v>
      </c>
      <c r="C486" s="36">
        <v>34910</v>
      </c>
    </row>
    <row r="487" spans="2:3">
      <c r="B487" s="37" t="s">
        <v>250</v>
      </c>
      <c r="C487" s="36">
        <v>38610</v>
      </c>
    </row>
    <row r="488" spans="2:3">
      <c r="B488" s="37" t="s">
        <v>148</v>
      </c>
      <c r="C488" s="36">
        <v>34501</v>
      </c>
    </row>
    <row r="489" spans="2:3">
      <c r="B489" s="37" t="s">
        <v>253</v>
      </c>
      <c r="C489" s="36">
        <v>38701</v>
      </c>
    </row>
    <row r="490" spans="2:3">
      <c r="B490" s="37" t="s">
        <v>29</v>
      </c>
      <c r="C490" s="36">
        <v>18740</v>
      </c>
    </row>
    <row r="491" spans="2:3">
      <c r="B491" s="37" t="s">
        <v>39</v>
      </c>
      <c r="C491" s="36">
        <v>20800</v>
      </c>
    </row>
    <row r="492" spans="2:3">
      <c r="B492" s="37" t="s">
        <v>28</v>
      </c>
      <c r="C492" s="36">
        <v>18690</v>
      </c>
    </row>
    <row r="493" spans="2:3">
      <c r="B493" s="37" t="s">
        <v>10</v>
      </c>
      <c r="C493" s="36">
        <v>10950</v>
      </c>
    </row>
    <row r="494" spans="2:3">
      <c r="B494" s="37" t="s">
        <v>34</v>
      </c>
      <c r="C494" s="36">
        <v>20200</v>
      </c>
    </row>
    <row r="495" spans="2:3">
      <c r="B495" s="37" t="s">
        <v>30</v>
      </c>
      <c r="C495" s="36">
        <v>18780</v>
      </c>
    </row>
    <row r="496" spans="2:3">
      <c r="B496" s="37" t="s">
        <v>42</v>
      </c>
      <c r="C496" s="36">
        <v>21300</v>
      </c>
    </row>
    <row r="497" spans="2:3">
      <c r="B497" s="37" t="s">
        <v>370</v>
      </c>
      <c r="C497" s="36">
        <v>37001</v>
      </c>
    </row>
    <row r="498" spans="2:3">
      <c r="B498" s="37" t="s">
        <v>115</v>
      </c>
      <c r="C498" s="36">
        <v>33001</v>
      </c>
    </row>
    <row r="499" spans="2:3">
      <c r="B499" s="37" t="s">
        <v>195</v>
      </c>
      <c r="C499" s="36">
        <v>36405</v>
      </c>
    </row>
    <row r="500" spans="2:3">
      <c r="B500" s="37" t="s">
        <v>194</v>
      </c>
      <c r="C500" s="36">
        <v>36400</v>
      </c>
    </row>
    <row r="501" spans="2:3">
      <c r="B501" s="37" t="s">
        <v>38</v>
      </c>
      <c r="C501" s="36">
        <v>20700</v>
      </c>
    </row>
    <row r="502" spans="2:3">
      <c r="B502" s="37" t="s">
        <v>283</v>
      </c>
      <c r="C502" s="36">
        <v>14200</v>
      </c>
    </row>
    <row r="503" spans="2:3">
      <c r="B503" s="37" t="s">
        <v>12</v>
      </c>
      <c r="C503" s="36">
        <v>11310</v>
      </c>
    </row>
    <row r="504" spans="2:3">
      <c r="B504" s="37" t="s">
        <v>161</v>
      </c>
      <c r="C504" s="36">
        <v>35106</v>
      </c>
    </row>
    <row r="505" spans="2:3">
      <c r="B505" s="37" t="s">
        <v>104</v>
      </c>
      <c r="C505" s="36">
        <v>32500</v>
      </c>
    </row>
    <row r="506" spans="2:3">
      <c r="B506" s="37" t="s">
        <v>196</v>
      </c>
      <c r="C506" s="36">
        <v>36500</v>
      </c>
    </row>
    <row r="507" spans="2:3">
      <c r="B507" s="37" t="s">
        <v>92</v>
      </c>
      <c r="C507" s="36">
        <v>31820</v>
      </c>
    </row>
    <row r="508" spans="2:3">
      <c r="B508" s="37" t="s">
        <v>27</v>
      </c>
      <c r="C508" s="36">
        <v>18640</v>
      </c>
    </row>
    <row r="509" spans="2:3">
      <c r="B509" s="37" t="s">
        <v>0</v>
      </c>
      <c r="C509" s="36">
        <v>10200</v>
      </c>
    </row>
    <row r="510" spans="2:3">
      <c r="B510" s="37" t="s">
        <v>200</v>
      </c>
      <c r="C510" s="36">
        <v>36600</v>
      </c>
    </row>
    <row r="511" spans="2:3">
      <c r="B511" s="37" t="s">
        <v>5</v>
      </c>
      <c r="C511" s="36">
        <v>10850</v>
      </c>
    </row>
    <row r="512" spans="2:3">
      <c r="B512" s="37" t="s">
        <v>7</v>
      </c>
      <c r="C512" s="36">
        <v>10910</v>
      </c>
    </row>
    <row r="513" spans="2:3">
      <c r="B513" s="37" t="s">
        <v>9</v>
      </c>
      <c r="C513" s="36">
        <v>10940</v>
      </c>
    </row>
    <row r="514" spans="2:3">
      <c r="B514" s="37" t="s">
        <v>202</v>
      </c>
      <c r="C514" s="36">
        <v>36700</v>
      </c>
    </row>
    <row r="515" spans="2:3">
      <c r="B515" s="37" t="s">
        <v>207</v>
      </c>
      <c r="C515" s="36">
        <v>36802</v>
      </c>
    </row>
    <row r="516" spans="2:3">
      <c r="B516" s="37" t="s">
        <v>205</v>
      </c>
      <c r="C516" s="36">
        <v>36800</v>
      </c>
    </row>
    <row r="517" spans="2:3">
      <c r="B517" s="37" t="s">
        <v>206</v>
      </c>
      <c r="C517" s="36">
        <v>36801</v>
      </c>
    </row>
    <row r="518" spans="2:3">
      <c r="B518" s="37" t="s">
        <v>211</v>
      </c>
      <c r="C518" s="36">
        <v>36905</v>
      </c>
    </row>
    <row r="519" spans="2:3">
      <c r="B519" s="37" t="s">
        <v>209</v>
      </c>
      <c r="C519" s="36">
        <v>36900</v>
      </c>
    </row>
    <row r="520" spans="2:3">
      <c r="B520" s="37" t="s">
        <v>214</v>
      </c>
      <c r="C520" s="36">
        <v>37100</v>
      </c>
    </row>
    <row r="521" spans="2:3">
      <c r="B521" s="37" t="s">
        <v>215</v>
      </c>
      <c r="C521" s="36">
        <v>37200</v>
      </c>
    </row>
    <row r="522" spans="2:3">
      <c r="B522" s="37" t="s">
        <v>216</v>
      </c>
      <c r="C522" s="36">
        <v>37300</v>
      </c>
    </row>
    <row r="523" spans="2:3">
      <c r="B523" s="37" t="s">
        <v>218</v>
      </c>
      <c r="C523" s="36">
        <v>37305</v>
      </c>
    </row>
    <row r="524" spans="2:3">
      <c r="B524" s="37" t="s">
        <v>183</v>
      </c>
      <c r="C524" s="36">
        <v>36008</v>
      </c>
    </row>
    <row r="525" spans="2:3">
      <c r="B525" s="37" t="s">
        <v>275</v>
      </c>
      <c r="C525" s="36">
        <v>39703</v>
      </c>
    </row>
    <row r="526" spans="2:3">
      <c r="B526" s="37" t="s">
        <v>347</v>
      </c>
      <c r="C526" s="36">
        <v>33209</v>
      </c>
    </row>
    <row r="527" spans="2:3">
      <c r="B527" s="37" t="s">
        <v>220</v>
      </c>
      <c r="C527" s="36">
        <v>37405</v>
      </c>
    </row>
    <row r="528" spans="2:3">
      <c r="B528" s="37" t="s">
        <v>219</v>
      </c>
      <c r="C528" s="36">
        <v>37400</v>
      </c>
    </row>
    <row r="529" spans="2:3">
      <c r="B529" s="37" t="s">
        <v>221</v>
      </c>
      <c r="C529" s="36">
        <v>37500</v>
      </c>
    </row>
    <row r="530" spans="2:3">
      <c r="B530" s="37" t="s">
        <v>224</v>
      </c>
      <c r="C530" s="36">
        <v>37605</v>
      </c>
    </row>
    <row r="531" spans="2:3">
      <c r="B531" s="37" t="s">
        <v>222</v>
      </c>
      <c r="C531" s="36">
        <v>37600</v>
      </c>
    </row>
    <row r="532" spans="2:3">
      <c r="B532" s="37" t="s">
        <v>22</v>
      </c>
      <c r="C532" s="36">
        <v>13500</v>
      </c>
    </row>
    <row r="533" spans="2:3">
      <c r="B533" s="37" t="s">
        <v>226</v>
      </c>
      <c r="C533" s="36">
        <v>37700</v>
      </c>
    </row>
    <row r="534" spans="2:3">
      <c r="B534" s="37" t="s">
        <v>227</v>
      </c>
      <c r="C534" s="36">
        <v>37705</v>
      </c>
    </row>
    <row r="535" spans="2:3">
      <c r="B535" s="37" t="s">
        <v>56</v>
      </c>
      <c r="C535" s="36">
        <v>30103</v>
      </c>
    </row>
    <row r="536" spans="2:3">
      <c r="B536" s="37" t="s">
        <v>142</v>
      </c>
      <c r="C536" s="36">
        <v>34220</v>
      </c>
    </row>
    <row r="537" spans="2:3">
      <c r="B537" s="37" t="s">
        <v>151</v>
      </c>
      <c r="C537" s="36">
        <v>34605</v>
      </c>
    </row>
    <row r="538" spans="2:3">
      <c r="B538" s="37" t="s">
        <v>230</v>
      </c>
      <c r="C538" s="36">
        <v>37805</v>
      </c>
    </row>
    <row r="539" spans="2:3">
      <c r="B539" s="37" t="s">
        <v>228</v>
      </c>
      <c r="C539" s="36">
        <v>37800</v>
      </c>
    </row>
    <row r="540" spans="2:3">
      <c r="B540" s="37" t="s">
        <v>233</v>
      </c>
      <c r="C540" s="36">
        <v>37905</v>
      </c>
    </row>
    <row r="541" spans="2:3">
      <c r="B541" s="37" t="s">
        <v>231</v>
      </c>
      <c r="C541" s="36">
        <v>37900</v>
      </c>
    </row>
    <row r="542" spans="2:3">
      <c r="B542" s="37" t="s">
        <v>235</v>
      </c>
      <c r="C542" s="36">
        <v>38005</v>
      </c>
    </row>
    <row r="543" spans="2:3">
      <c r="B543" s="37" t="s">
        <v>234</v>
      </c>
      <c r="C543" s="36">
        <v>38000</v>
      </c>
    </row>
    <row r="544" spans="2:3">
      <c r="B544" s="37" t="s">
        <v>217</v>
      </c>
      <c r="C544" s="36">
        <v>37301</v>
      </c>
    </row>
    <row r="545" spans="2:3">
      <c r="B545" s="37" t="s">
        <v>236</v>
      </c>
      <c r="C545" s="36">
        <v>38100</v>
      </c>
    </row>
    <row r="546" spans="2:3">
      <c r="B546" s="37" t="s">
        <v>239</v>
      </c>
      <c r="C546" s="36">
        <v>38205</v>
      </c>
    </row>
    <row r="547" spans="2:3">
      <c r="B547" s="37" t="s">
        <v>238</v>
      </c>
      <c r="C547" s="36">
        <v>38200</v>
      </c>
    </row>
    <row r="548" spans="2:3">
      <c r="B548" s="37" t="s">
        <v>193</v>
      </c>
      <c r="C548" s="36">
        <v>36305</v>
      </c>
    </row>
    <row r="549" spans="2:3">
      <c r="B549" s="37" t="s">
        <v>163</v>
      </c>
      <c r="C549" s="36">
        <v>35300</v>
      </c>
    </row>
    <row r="550" spans="2:3">
      <c r="B550" s="37" t="s">
        <v>241</v>
      </c>
      <c r="C550" s="36">
        <v>38300</v>
      </c>
    </row>
    <row r="551" spans="2:3">
      <c r="B551" s="37" t="s">
        <v>23</v>
      </c>
      <c r="C551" s="36">
        <v>13700</v>
      </c>
    </row>
    <row r="552" spans="2:3">
      <c r="B552" s="37" t="s">
        <v>103</v>
      </c>
      <c r="C552" s="36">
        <v>32420</v>
      </c>
    </row>
    <row r="553" spans="2:3">
      <c r="B553" s="37" t="s">
        <v>182</v>
      </c>
      <c r="C553" s="36">
        <v>36007</v>
      </c>
    </row>
    <row r="554" spans="2:3">
      <c r="B554" s="37" t="s">
        <v>62</v>
      </c>
      <c r="C554" s="36">
        <v>30405</v>
      </c>
    </row>
    <row r="555" spans="2:3">
      <c r="B555" s="37" t="s">
        <v>229</v>
      </c>
      <c r="C555" s="36">
        <v>37801</v>
      </c>
    </row>
    <row r="556" spans="2:3">
      <c r="B556" s="37" t="s">
        <v>101</v>
      </c>
      <c r="C556" s="36">
        <v>32405</v>
      </c>
    </row>
    <row r="557" spans="2:3">
      <c r="B557" s="37" t="s">
        <v>263</v>
      </c>
      <c r="C557" s="36">
        <v>39204</v>
      </c>
    </row>
    <row r="558" spans="2:3">
      <c r="B558" s="37" t="s">
        <v>158</v>
      </c>
      <c r="C558" s="36">
        <v>35005</v>
      </c>
    </row>
    <row r="559" spans="2:3">
      <c r="B559" s="37" t="s">
        <v>244</v>
      </c>
      <c r="C559" s="36">
        <v>38405</v>
      </c>
    </row>
    <row r="560" spans="2:3">
      <c r="B560" s="37" t="s">
        <v>242</v>
      </c>
      <c r="C560" s="36">
        <v>38400</v>
      </c>
    </row>
    <row r="561" spans="2:3">
      <c r="B561" s="37" t="s">
        <v>192</v>
      </c>
      <c r="C561" s="36">
        <v>36302</v>
      </c>
    </row>
    <row r="562" spans="2:3">
      <c r="B562" s="37" t="s">
        <v>2</v>
      </c>
      <c r="C562" s="36">
        <v>10500</v>
      </c>
    </row>
    <row r="563" spans="2:3">
      <c r="B563" s="37" t="s">
        <v>14</v>
      </c>
      <c r="C563" s="36">
        <v>11900</v>
      </c>
    </row>
    <row r="564" spans="2:3">
      <c r="B564" s="37" t="s">
        <v>284</v>
      </c>
      <c r="C564" s="36">
        <v>18670</v>
      </c>
    </row>
    <row r="565" spans="2:3">
      <c r="B565" s="37" t="s">
        <v>367</v>
      </c>
      <c r="C565" s="36">
        <v>14300.2</v>
      </c>
    </row>
    <row r="566" spans="2:3">
      <c r="B566" s="37" t="s">
        <v>366</v>
      </c>
      <c r="C566" s="36">
        <v>14300</v>
      </c>
    </row>
    <row r="567" spans="2:3">
      <c r="B567" s="37" t="s">
        <v>245</v>
      </c>
      <c r="C567" s="36">
        <v>38500</v>
      </c>
    </row>
    <row r="568" spans="2:3">
      <c r="B568" s="37" t="s">
        <v>154</v>
      </c>
      <c r="C568" s="36">
        <v>34903</v>
      </c>
    </row>
    <row r="569" spans="2:3">
      <c r="B569" s="37" t="s">
        <v>249</v>
      </c>
      <c r="C569" s="36">
        <v>38605</v>
      </c>
    </row>
    <row r="570" spans="2:3">
      <c r="B570" s="37" t="s">
        <v>246</v>
      </c>
      <c r="C570" s="36">
        <v>38600</v>
      </c>
    </row>
    <row r="571" spans="2:3">
      <c r="B571" s="37" t="s">
        <v>252</v>
      </c>
      <c r="C571" s="36">
        <v>38700</v>
      </c>
    </row>
    <row r="572" spans="2:3">
      <c r="B572" s="37" t="s">
        <v>57</v>
      </c>
      <c r="C572" s="36">
        <v>30104</v>
      </c>
    </row>
    <row r="573" spans="2:3">
      <c r="B573" s="37" t="s">
        <v>113</v>
      </c>
      <c r="C573" s="36">
        <v>32920</v>
      </c>
    </row>
    <row r="574" spans="2:3">
      <c r="B574" s="37" t="s">
        <v>254</v>
      </c>
      <c r="C574" s="36">
        <v>38800</v>
      </c>
    </row>
    <row r="575" spans="2:3">
      <c r="B575" s="37" t="s">
        <v>95</v>
      </c>
      <c r="C575" s="36">
        <v>32005</v>
      </c>
    </row>
    <row r="576" spans="2:3">
      <c r="B576" s="37" t="s">
        <v>271</v>
      </c>
      <c r="C576" s="36">
        <v>39501</v>
      </c>
    </row>
    <row r="577" spans="2:3">
      <c r="B577" s="37" t="s">
        <v>256</v>
      </c>
      <c r="C577" s="36">
        <v>38900</v>
      </c>
    </row>
    <row r="578" spans="2:3">
      <c r="B578" s="37" t="s">
        <v>41</v>
      </c>
      <c r="C578" s="36">
        <v>21200</v>
      </c>
    </row>
    <row r="579" spans="2:3">
      <c r="B579" s="37" t="s">
        <v>45</v>
      </c>
      <c r="C579" s="36">
        <v>21550</v>
      </c>
    </row>
    <row r="580" spans="2:3">
      <c r="B580" s="37" t="s">
        <v>43</v>
      </c>
      <c r="C580" s="36">
        <v>21520</v>
      </c>
    </row>
    <row r="581" spans="2:3">
      <c r="B581" s="37" t="s">
        <v>369</v>
      </c>
      <c r="C581" s="36">
        <v>21525.200000000001</v>
      </c>
    </row>
    <row r="582" spans="2:3">
      <c r="B582" s="37" t="s">
        <v>368</v>
      </c>
      <c r="C582" s="36">
        <v>21525</v>
      </c>
    </row>
    <row r="583" spans="2:3">
      <c r="B583" s="37" t="s">
        <v>257</v>
      </c>
      <c r="C583" s="36">
        <v>39000</v>
      </c>
    </row>
    <row r="584" spans="2:3">
      <c r="B584" s="37" t="s">
        <v>50</v>
      </c>
      <c r="C584" s="36">
        <v>23000</v>
      </c>
    </row>
    <row r="585" spans="2:3">
      <c r="B585" s="37" t="s">
        <v>51</v>
      </c>
      <c r="C585" s="36">
        <v>23100</v>
      </c>
    </row>
    <row r="586" spans="2:3">
      <c r="B586" s="37" t="s">
        <v>40</v>
      </c>
      <c r="C586" s="36">
        <v>20900</v>
      </c>
    </row>
    <row r="587" spans="2:3">
      <c r="B587" s="37" t="s">
        <v>52</v>
      </c>
      <c r="C587" s="36">
        <v>23200</v>
      </c>
    </row>
    <row r="588" spans="2:3">
      <c r="B588" s="37" t="s">
        <v>46</v>
      </c>
      <c r="C588" s="36">
        <v>21570</v>
      </c>
    </row>
    <row r="589" spans="2:3">
      <c r="B589" s="37" t="s">
        <v>223</v>
      </c>
      <c r="C589" s="36">
        <v>37601</v>
      </c>
    </row>
    <row r="590" spans="2:3">
      <c r="B590" s="37" t="s">
        <v>259</v>
      </c>
      <c r="C590" s="36">
        <v>39101</v>
      </c>
    </row>
    <row r="591" spans="2:3">
      <c r="B591" s="37" t="s">
        <v>258</v>
      </c>
      <c r="C591" s="36">
        <v>39100</v>
      </c>
    </row>
    <row r="592" spans="2:3">
      <c r="B592" s="37" t="s">
        <v>260</v>
      </c>
      <c r="C592" s="36">
        <v>39105</v>
      </c>
    </row>
    <row r="593" spans="2:3">
      <c r="B593" s="37" t="s">
        <v>122</v>
      </c>
      <c r="C593" s="36">
        <v>33204</v>
      </c>
    </row>
    <row r="594" spans="2:3">
      <c r="B594" s="37" t="s">
        <v>261</v>
      </c>
      <c r="C594" s="36">
        <v>39200</v>
      </c>
    </row>
    <row r="595" spans="2:3">
      <c r="B595" s="37" t="s">
        <v>264</v>
      </c>
      <c r="C595" s="36">
        <v>39205</v>
      </c>
    </row>
    <row r="596" spans="2:3">
      <c r="B596" s="37" t="s">
        <v>266</v>
      </c>
      <c r="C596" s="36">
        <v>39300</v>
      </c>
    </row>
    <row r="597" spans="2:3">
      <c r="B597" s="37" t="s">
        <v>268</v>
      </c>
      <c r="C597" s="36">
        <v>39400</v>
      </c>
    </row>
    <row r="598" spans="2:3">
      <c r="B598" s="37" t="s">
        <v>270</v>
      </c>
      <c r="C598" s="36">
        <v>39500</v>
      </c>
    </row>
    <row r="599" spans="2:3">
      <c r="B599" s="37" t="s">
        <v>273</v>
      </c>
      <c r="C599" s="36">
        <v>39605</v>
      </c>
    </row>
    <row r="600" spans="2:3">
      <c r="B600" s="37" t="s">
        <v>272</v>
      </c>
      <c r="C600" s="36">
        <v>39600</v>
      </c>
    </row>
    <row r="601" spans="2:3">
      <c r="B601" s="37" t="s">
        <v>143</v>
      </c>
      <c r="C601" s="36">
        <v>34230</v>
      </c>
    </row>
    <row r="602" spans="2:3">
      <c r="B602" s="37" t="s">
        <v>47</v>
      </c>
      <c r="C602" s="36">
        <v>21800</v>
      </c>
    </row>
    <row r="603" spans="2:3">
      <c r="B603" s="37" t="s">
        <v>79</v>
      </c>
      <c r="C603" s="36">
        <v>31205</v>
      </c>
    </row>
    <row r="604" spans="2:3">
      <c r="B604" s="37" t="s">
        <v>102</v>
      </c>
      <c r="C604" s="36">
        <v>32410</v>
      </c>
    </row>
    <row r="605" spans="2:3">
      <c r="B605" s="37" t="s">
        <v>13</v>
      </c>
      <c r="C605" s="36">
        <v>11600</v>
      </c>
    </row>
    <row r="606" spans="2:3">
      <c r="B606" s="37" t="s">
        <v>276</v>
      </c>
      <c r="C606" s="36">
        <v>39705</v>
      </c>
    </row>
    <row r="607" spans="2:3">
      <c r="B607" s="37" t="s">
        <v>274</v>
      </c>
      <c r="C607" s="36">
        <v>39700</v>
      </c>
    </row>
    <row r="608" spans="2:3">
      <c r="B608" s="37" t="s">
        <v>198</v>
      </c>
      <c r="C608" s="36">
        <v>36502</v>
      </c>
    </row>
    <row r="609" spans="2:3">
      <c r="B609" s="2" t="s">
        <v>278</v>
      </c>
      <c r="C609" s="66">
        <v>39805</v>
      </c>
    </row>
    <row r="610" spans="2:3">
      <c r="B610" s="37" t="s">
        <v>277</v>
      </c>
      <c r="C610" s="36">
        <v>39800</v>
      </c>
    </row>
    <row r="611" spans="2:3">
      <c r="B611" s="37" t="s">
        <v>48</v>
      </c>
      <c r="C611" s="36">
        <v>21900</v>
      </c>
    </row>
    <row r="612" spans="2:3">
      <c r="B612" s="37" t="s">
        <v>127</v>
      </c>
      <c r="C612" s="36">
        <v>33400</v>
      </c>
    </row>
    <row r="613" spans="2:3">
      <c r="B613" s="67" t="s">
        <v>279</v>
      </c>
      <c r="C613" s="66">
        <v>39900</v>
      </c>
    </row>
    <row r="614" spans="2:3">
      <c r="B614" s="37" t="s">
        <v>53</v>
      </c>
      <c r="C614" s="36">
        <v>30000</v>
      </c>
    </row>
    <row r="615" spans="2:3">
      <c r="B615" s="37" t="s">
        <v>203</v>
      </c>
      <c r="C615" s="36">
        <v>36701</v>
      </c>
    </row>
  </sheetData>
  <sortState ref="B316:C613">
    <sortCondition ref="B316"/>
  </sortState>
  <pageMargins left="0.25" right="0.25" top="0.75" bottom="0.75" header="0.3" footer="0.3"/>
  <pageSetup paperSize="5" scale="63"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291"/>
  <sheetViews>
    <sheetView workbookViewId="0"/>
  </sheetViews>
  <sheetFormatPr defaultRowHeight="15"/>
  <cols>
    <col min="1" max="1" width="12.140625" bestFit="1" customWidth="1"/>
    <col min="2" max="2" width="53.7109375" bestFit="1" customWidth="1"/>
    <col min="3" max="3" width="26.85546875" bestFit="1" customWidth="1"/>
  </cols>
  <sheetData>
    <row r="1" spans="1:3" ht="30">
      <c r="A1" s="33" t="s">
        <v>389</v>
      </c>
      <c r="B1" s="33" t="s">
        <v>390</v>
      </c>
      <c r="C1" s="84" t="s">
        <v>406</v>
      </c>
    </row>
    <row r="2" spans="1:3" s="85" customFormat="1">
      <c r="A2" s="191" t="s">
        <v>445</v>
      </c>
      <c r="B2" s="67" t="s">
        <v>444</v>
      </c>
      <c r="C2" s="84">
        <v>0</v>
      </c>
    </row>
    <row r="3" spans="1:3">
      <c r="A3" s="2">
        <v>10200</v>
      </c>
      <c r="B3" s="2" t="s">
        <v>0</v>
      </c>
      <c r="C3" s="1">
        <v>1443743.05</v>
      </c>
    </row>
    <row r="4" spans="1:3">
      <c r="A4" s="2">
        <v>10400</v>
      </c>
      <c r="B4" s="2" t="s">
        <v>1</v>
      </c>
      <c r="C4" s="1">
        <v>4948936.209999999</v>
      </c>
    </row>
    <row r="5" spans="1:3">
      <c r="A5" s="2">
        <v>10500</v>
      </c>
      <c r="B5" s="2" t="s">
        <v>2</v>
      </c>
      <c r="C5" s="1">
        <v>1061675.81</v>
      </c>
    </row>
    <row r="6" spans="1:3">
      <c r="A6" s="2">
        <v>10700</v>
      </c>
      <c r="B6" s="2" t="s">
        <v>391</v>
      </c>
      <c r="C6" s="1">
        <v>7339207.2700000005</v>
      </c>
    </row>
    <row r="7" spans="1:3">
      <c r="A7" s="2">
        <v>10800</v>
      </c>
      <c r="B7" s="2" t="s">
        <v>4</v>
      </c>
      <c r="C7" s="1">
        <v>30753061.119999997</v>
      </c>
    </row>
    <row r="8" spans="1:3">
      <c r="A8" s="2">
        <v>10850</v>
      </c>
      <c r="B8" s="2" t="s">
        <v>5</v>
      </c>
      <c r="C8" s="1">
        <v>311655.44000000006</v>
      </c>
    </row>
    <row r="9" spans="1:3">
      <c r="A9" s="2">
        <v>10900</v>
      </c>
      <c r="B9" s="2" t="s">
        <v>6</v>
      </c>
      <c r="C9" s="1">
        <v>3210852.66</v>
      </c>
    </row>
    <row r="10" spans="1:3">
      <c r="A10" s="2">
        <v>10910</v>
      </c>
      <c r="B10" s="2" t="s">
        <v>7</v>
      </c>
      <c r="C10" s="1">
        <v>412896.21000000008</v>
      </c>
    </row>
    <row r="11" spans="1:3">
      <c r="A11" s="2">
        <v>10930</v>
      </c>
      <c r="B11" s="2" t="s">
        <v>8</v>
      </c>
      <c r="C11" s="1">
        <v>4598708.6399999997</v>
      </c>
    </row>
    <row r="12" spans="1:3">
      <c r="A12" s="2">
        <v>10940</v>
      </c>
      <c r="B12" s="2" t="s">
        <v>9</v>
      </c>
      <c r="C12" s="1">
        <v>1160611.5399999998</v>
      </c>
    </row>
    <row r="13" spans="1:3">
      <c r="A13" s="2">
        <v>10950</v>
      </c>
      <c r="B13" s="2" t="s">
        <v>10</v>
      </c>
      <c r="C13" s="1">
        <v>1035714.4400000001</v>
      </c>
    </row>
    <row r="14" spans="1:3">
      <c r="A14" s="2">
        <v>11300</v>
      </c>
      <c r="B14" s="2" t="s">
        <v>11</v>
      </c>
      <c r="C14" s="1">
        <v>8092145.2500000009</v>
      </c>
    </row>
    <row r="15" spans="1:3">
      <c r="A15" s="2">
        <v>11310</v>
      </c>
      <c r="B15" s="2" t="s">
        <v>12</v>
      </c>
      <c r="C15" s="1">
        <v>861312.00000000023</v>
      </c>
    </row>
    <row r="16" spans="1:3">
      <c r="A16" s="2">
        <v>11600</v>
      </c>
      <c r="B16" s="2" t="s">
        <v>13</v>
      </c>
      <c r="C16" s="1">
        <v>3102467.14</v>
      </c>
    </row>
    <row r="17" spans="1:3">
      <c r="A17" s="2">
        <v>11900</v>
      </c>
      <c r="B17" s="2" t="s">
        <v>14</v>
      </c>
      <c r="C17" s="1">
        <v>310607.86</v>
      </c>
    </row>
    <row r="18" spans="1:3">
      <c r="A18" s="2">
        <v>12100</v>
      </c>
      <c r="B18" s="2" t="s">
        <v>15</v>
      </c>
      <c r="C18" s="1">
        <v>402066.77999999997</v>
      </c>
    </row>
    <row r="19" spans="1:3">
      <c r="A19" s="2">
        <v>12150</v>
      </c>
      <c r="B19" s="2" t="s">
        <v>16</v>
      </c>
      <c r="C19" s="1">
        <v>48546.299999999988</v>
      </c>
    </row>
    <row r="20" spans="1:3">
      <c r="A20" s="2">
        <v>12160</v>
      </c>
      <c r="B20" s="2" t="s">
        <v>17</v>
      </c>
      <c r="C20" s="1">
        <v>3074313.0100000002</v>
      </c>
    </row>
    <row r="21" spans="1:3">
      <c r="A21" s="2">
        <v>12220</v>
      </c>
      <c r="B21" s="2" t="s">
        <v>18</v>
      </c>
      <c r="C21" s="1">
        <v>76495429.139999986</v>
      </c>
    </row>
    <row r="22" spans="1:3">
      <c r="A22" s="2">
        <v>12510</v>
      </c>
      <c r="B22" s="2" t="s">
        <v>19</v>
      </c>
      <c r="C22" s="1">
        <v>9239274.3700000029</v>
      </c>
    </row>
    <row r="23" spans="1:3">
      <c r="A23" s="2">
        <v>12600</v>
      </c>
      <c r="B23" s="2" t="s">
        <v>20</v>
      </c>
      <c r="C23" s="1">
        <v>2508411.69</v>
      </c>
    </row>
    <row r="24" spans="1:3">
      <c r="A24" s="2">
        <v>12700</v>
      </c>
      <c r="B24" s="2" t="s">
        <v>21</v>
      </c>
      <c r="C24" s="1">
        <v>1927194.41</v>
      </c>
    </row>
    <row r="25" spans="1:3">
      <c r="A25" s="2">
        <v>13500</v>
      </c>
      <c r="B25" s="2" t="s">
        <v>22</v>
      </c>
      <c r="C25" s="1">
        <v>6953791.7199999997</v>
      </c>
    </row>
    <row r="26" spans="1:3">
      <c r="A26" s="2">
        <v>13700</v>
      </c>
      <c r="B26" s="2" t="s">
        <v>23</v>
      </c>
      <c r="C26" s="1">
        <v>819023.69</v>
      </c>
    </row>
    <row r="27" spans="1:3">
      <c r="A27" s="2">
        <v>14300</v>
      </c>
      <c r="B27" s="2" t="s">
        <v>24</v>
      </c>
      <c r="C27" s="1">
        <v>2740607.29</v>
      </c>
    </row>
    <row r="28" spans="1:3">
      <c r="A28" s="2">
        <v>18400</v>
      </c>
      <c r="B28" s="2" t="s">
        <v>392</v>
      </c>
      <c r="C28" s="1">
        <v>8978291.6900000013</v>
      </c>
    </row>
    <row r="29" spans="1:3">
      <c r="A29" s="2">
        <v>18600</v>
      </c>
      <c r="B29" s="2" t="s">
        <v>26</v>
      </c>
      <c r="C29" s="1">
        <v>25219.660000000003</v>
      </c>
    </row>
    <row r="30" spans="1:3">
      <c r="A30" s="2">
        <v>18640</v>
      </c>
      <c r="B30" s="2" t="s">
        <v>27</v>
      </c>
      <c r="C30" s="1">
        <v>498.5</v>
      </c>
    </row>
    <row r="31" spans="1:3">
      <c r="A31" s="2">
        <v>18690</v>
      </c>
      <c r="B31" s="2" t="s">
        <v>28</v>
      </c>
      <c r="C31" s="1">
        <v>6267.16</v>
      </c>
    </row>
    <row r="32" spans="1:3">
      <c r="A32" s="2">
        <v>18740</v>
      </c>
      <c r="B32" s="2" t="s">
        <v>29</v>
      </c>
      <c r="C32" s="1">
        <v>12972.959999999995</v>
      </c>
    </row>
    <row r="33" spans="1:3">
      <c r="A33" s="2">
        <v>18780</v>
      </c>
      <c r="B33" s="2" t="s">
        <v>30</v>
      </c>
      <c r="C33" s="1">
        <v>24763.699999999997</v>
      </c>
    </row>
    <row r="34" spans="1:3">
      <c r="A34" s="2">
        <v>19005</v>
      </c>
      <c r="B34" s="2" t="s">
        <v>31</v>
      </c>
      <c r="C34" s="1">
        <v>1362086.37</v>
      </c>
    </row>
    <row r="35" spans="1:3">
      <c r="A35" s="2">
        <v>19100</v>
      </c>
      <c r="B35" s="2" t="s">
        <v>32</v>
      </c>
      <c r="C35" s="1">
        <v>103912458.98</v>
      </c>
    </row>
    <row r="36" spans="1:3">
      <c r="A36" s="2">
        <v>20100</v>
      </c>
      <c r="B36" s="2" t="s">
        <v>33</v>
      </c>
      <c r="C36" s="1">
        <v>8943397.4800000023</v>
      </c>
    </row>
    <row r="37" spans="1:3">
      <c r="A37" s="2">
        <v>20200</v>
      </c>
      <c r="B37" s="2" t="s">
        <v>34</v>
      </c>
      <c r="C37" s="1">
        <v>1359983.4799999997</v>
      </c>
    </row>
    <row r="38" spans="1:3">
      <c r="A38" s="2">
        <v>20300</v>
      </c>
      <c r="B38" s="2" t="s">
        <v>35</v>
      </c>
      <c r="C38" s="1">
        <v>19890080.510000002</v>
      </c>
    </row>
    <row r="39" spans="1:3">
      <c r="A39" s="2">
        <v>20400</v>
      </c>
      <c r="B39" s="2" t="s">
        <v>36</v>
      </c>
      <c r="C39" s="1">
        <v>1638502.4500000002</v>
      </c>
    </row>
    <row r="40" spans="1:3">
      <c r="A40" s="2">
        <v>20600</v>
      </c>
      <c r="B40" s="2" t="s">
        <v>37</v>
      </c>
      <c r="C40" s="1">
        <v>3188018.69</v>
      </c>
    </row>
    <row r="41" spans="1:3">
      <c r="A41" s="2">
        <v>20700</v>
      </c>
      <c r="B41" s="2" t="s">
        <v>38</v>
      </c>
      <c r="C41" s="1">
        <v>6632723.3700000001</v>
      </c>
    </row>
    <row r="42" spans="1:3">
      <c r="A42" s="2">
        <v>20800</v>
      </c>
      <c r="B42" s="2" t="s">
        <v>39</v>
      </c>
      <c r="C42" s="1">
        <v>5506646.1600000001</v>
      </c>
    </row>
    <row r="43" spans="1:3">
      <c r="A43" s="2">
        <v>20900</v>
      </c>
      <c r="B43" s="2" t="s">
        <v>40</v>
      </c>
      <c r="C43" s="1">
        <v>7752113.6599999992</v>
      </c>
    </row>
    <row r="44" spans="1:3">
      <c r="A44" s="2">
        <v>21200</v>
      </c>
      <c r="B44" s="2" t="s">
        <v>41</v>
      </c>
      <c r="C44" s="1">
        <v>2724493.3000000003</v>
      </c>
    </row>
    <row r="45" spans="1:3">
      <c r="A45" s="2">
        <v>21300</v>
      </c>
      <c r="B45" s="2" t="s">
        <v>42</v>
      </c>
      <c r="C45" s="1">
        <v>32673852.580000002</v>
      </c>
    </row>
    <row r="46" spans="1:3">
      <c r="A46" s="2">
        <v>21520</v>
      </c>
      <c r="B46" s="2" t="s">
        <v>393</v>
      </c>
      <c r="C46" s="1">
        <v>47279811.800000012</v>
      </c>
    </row>
    <row r="47" spans="1:3">
      <c r="A47" s="2">
        <v>21525</v>
      </c>
      <c r="B47" s="2" t="s">
        <v>44</v>
      </c>
      <c r="C47" s="1">
        <v>2122088.4500000002</v>
      </c>
    </row>
    <row r="48" spans="1:3">
      <c r="A48" s="2">
        <v>21550</v>
      </c>
      <c r="B48" s="2" t="s">
        <v>45</v>
      </c>
      <c r="C48" s="1">
        <v>51431768.870000012</v>
      </c>
    </row>
    <row r="49" spans="1:3">
      <c r="A49" s="2">
        <v>21570</v>
      </c>
      <c r="B49" s="2" t="s">
        <v>46</v>
      </c>
      <c r="C49" s="1">
        <v>291769.24</v>
      </c>
    </row>
    <row r="50" spans="1:3">
      <c r="A50" s="2">
        <v>21800</v>
      </c>
      <c r="B50" s="2" t="s">
        <v>47</v>
      </c>
      <c r="C50" s="1">
        <v>4669808.7600000007</v>
      </c>
    </row>
    <row r="51" spans="1:3">
      <c r="A51" s="2">
        <v>21900</v>
      </c>
      <c r="B51" s="2" t="s">
        <v>48</v>
      </c>
      <c r="C51" s="1">
        <v>3533765.9499999997</v>
      </c>
    </row>
    <row r="52" spans="1:3">
      <c r="A52" s="2">
        <v>22000</v>
      </c>
      <c r="B52" s="2" t="s">
        <v>49</v>
      </c>
      <c r="C52" s="1">
        <v>6435415.3399999999</v>
      </c>
    </row>
    <row r="53" spans="1:3">
      <c r="A53" s="2">
        <v>23000</v>
      </c>
      <c r="B53" s="2" t="s">
        <v>50</v>
      </c>
      <c r="C53" s="1">
        <v>1904990.8099999998</v>
      </c>
    </row>
    <row r="54" spans="1:3">
      <c r="A54" s="2">
        <v>23100</v>
      </c>
      <c r="B54" s="2" t="s">
        <v>51</v>
      </c>
      <c r="C54" s="1">
        <v>10922014.460000001</v>
      </c>
    </row>
    <row r="55" spans="1:3">
      <c r="A55" s="2">
        <v>23200</v>
      </c>
      <c r="B55" s="2" t="s">
        <v>52</v>
      </c>
      <c r="C55" s="1">
        <v>5191169.82</v>
      </c>
    </row>
    <row r="56" spans="1:3">
      <c r="A56" s="2">
        <v>30000</v>
      </c>
      <c r="B56" s="2" t="s">
        <v>53</v>
      </c>
      <c r="C56" s="1">
        <v>1383858.3099999998</v>
      </c>
    </row>
    <row r="57" spans="1:3">
      <c r="A57" s="2">
        <v>30100</v>
      </c>
      <c r="B57" s="2" t="s">
        <v>54</v>
      </c>
      <c r="C57" s="1">
        <v>11430855.33</v>
      </c>
    </row>
    <row r="58" spans="1:3">
      <c r="A58" s="2">
        <v>30102</v>
      </c>
      <c r="B58" s="2" t="s">
        <v>55</v>
      </c>
      <c r="C58" s="1">
        <v>203529.14</v>
      </c>
    </row>
    <row r="59" spans="1:3">
      <c r="A59" s="2">
        <v>30103</v>
      </c>
      <c r="B59" s="2" t="s">
        <v>56</v>
      </c>
      <c r="C59" s="1">
        <v>270128.38</v>
      </c>
    </row>
    <row r="60" spans="1:3">
      <c r="A60" s="2">
        <v>30104</v>
      </c>
      <c r="B60" s="2" t="s">
        <v>57</v>
      </c>
      <c r="C60" s="1">
        <v>138541.81</v>
      </c>
    </row>
    <row r="61" spans="1:3">
      <c r="A61" s="2">
        <v>30105</v>
      </c>
      <c r="B61" s="2" t="s">
        <v>58</v>
      </c>
      <c r="C61" s="1">
        <v>1371050.8200000003</v>
      </c>
    </row>
    <row r="62" spans="1:3">
      <c r="A62" s="2">
        <v>30200</v>
      </c>
      <c r="B62" s="2" t="s">
        <v>59</v>
      </c>
      <c r="C62" s="1">
        <v>2736692.9900000007</v>
      </c>
    </row>
    <row r="63" spans="1:3">
      <c r="A63" s="2">
        <v>30300</v>
      </c>
      <c r="B63" s="2" t="s">
        <v>60</v>
      </c>
      <c r="C63" s="1">
        <v>907815.66</v>
      </c>
    </row>
    <row r="64" spans="1:3">
      <c r="A64" s="2">
        <v>30400</v>
      </c>
      <c r="B64" s="2" t="s">
        <v>61</v>
      </c>
      <c r="C64" s="1">
        <v>1847314.25</v>
      </c>
    </row>
    <row r="65" spans="1:3">
      <c r="A65" s="2">
        <v>30405</v>
      </c>
      <c r="B65" s="2" t="s">
        <v>62</v>
      </c>
      <c r="C65" s="1">
        <v>1158569.4899999998</v>
      </c>
    </row>
    <row r="66" spans="1:3">
      <c r="A66" s="2">
        <v>30500</v>
      </c>
      <c r="B66" s="2" t="s">
        <v>63</v>
      </c>
      <c r="C66" s="1">
        <v>1817556.9300000002</v>
      </c>
    </row>
    <row r="67" spans="1:3">
      <c r="A67" s="2">
        <v>30600</v>
      </c>
      <c r="B67" s="2" t="s">
        <v>64</v>
      </c>
      <c r="C67" s="1">
        <v>1423310.2200000002</v>
      </c>
    </row>
    <row r="68" spans="1:3">
      <c r="A68" s="2">
        <v>30601</v>
      </c>
      <c r="B68" s="2" t="s">
        <v>65</v>
      </c>
      <c r="C68" s="1">
        <v>30394.890000000003</v>
      </c>
    </row>
    <row r="69" spans="1:3">
      <c r="A69" s="2">
        <v>30700</v>
      </c>
      <c r="B69" s="2" t="s">
        <v>66</v>
      </c>
      <c r="C69" s="1">
        <v>3688042.12</v>
      </c>
    </row>
    <row r="70" spans="1:3">
      <c r="A70" s="2">
        <v>30705</v>
      </c>
      <c r="B70" s="2" t="s">
        <v>67</v>
      </c>
      <c r="C70" s="1">
        <v>723775.48000000021</v>
      </c>
    </row>
    <row r="71" spans="1:3">
      <c r="A71" s="2">
        <v>30800</v>
      </c>
      <c r="B71" s="2" t="s">
        <v>68</v>
      </c>
      <c r="C71" s="1">
        <v>1426227.2999999998</v>
      </c>
    </row>
    <row r="72" spans="1:3">
      <c r="A72" s="2">
        <v>30900</v>
      </c>
      <c r="B72" s="2" t="s">
        <v>69</v>
      </c>
      <c r="C72" s="1">
        <v>2515935.13</v>
      </c>
    </row>
    <row r="73" spans="1:3">
      <c r="A73" s="2">
        <v>30905</v>
      </c>
      <c r="B73" s="2" t="s">
        <v>70</v>
      </c>
      <c r="C73" s="1">
        <v>590746.52</v>
      </c>
    </row>
    <row r="74" spans="1:3">
      <c r="A74" s="2">
        <v>31000</v>
      </c>
      <c r="B74" s="2" t="s">
        <v>71</v>
      </c>
      <c r="C74" s="1">
        <v>6875239.8500000006</v>
      </c>
    </row>
    <row r="75" spans="1:3">
      <c r="A75" s="2">
        <v>31005</v>
      </c>
      <c r="B75" s="2" t="s">
        <v>72</v>
      </c>
      <c r="C75" s="1">
        <v>753730.32</v>
      </c>
    </row>
    <row r="76" spans="1:3">
      <c r="A76" s="2">
        <v>31100</v>
      </c>
      <c r="B76" s="2" t="s">
        <v>73</v>
      </c>
      <c r="C76" s="1">
        <v>13774844.390000001</v>
      </c>
    </row>
    <row r="77" spans="1:3">
      <c r="A77" s="2">
        <v>31101</v>
      </c>
      <c r="B77" s="2" t="s">
        <v>74</v>
      </c>
      <c r="C77" s="1">
        <v>84528.38</v>
      </c>
    </row>
    <row r="78" spans="1:3">
      <c r="A78" s="2">
        <v>31102</v>
      </c>
      <c r="B78" s="2" t="s">
        <v>75</v>
      </c>
      <c r="C78" s="1">
        <v>199023.38</v>
      </c>
    </row>
    <row r="79" spans="1:3">
      <c r="A79" s="2">
        <v>31105</v>
      </c>
      <c r="B79" s="2" t="s">
        <v>76</v>
      </c>
      <c r="C79" s="1">
        <v>2355840.8699999996</v>
      </c>
    </row>
    <row r="80" spans="1:3">
      <c r="A80" s="2">
        <v>31110</v>
      </c>
      <c r="B80" s="2" t="s">
        <v>77</v>
      </c>
      <c r="C80" s="1">
        <v>3019048.09</v>
      </c>
    </row>
    <row r="81" spans="1:3">
      <c r="A81" s="2">
        <v>31200</v>
      </c>
      <c r="B81" s="2" t="s">
        <v>78</v>
      </c>
      <c r="C81" s="1">
        <v>6275234.5899999989</v>
      </c>
    </row>
    <row r="82" spans="1:3">
      <c r="A82" s="2">
        <v>31205</v>
      </c>
      <c r="B82" s="2" t="s">
        <v>79</v>
      </c>
      <c r="C82" s="1">
        <v>847793.00999999989</v>
      </c>
    </row>
    <row r="83" spans="1:3">
      <c r="A83" s="2">
        <v>31300</v>
      </c>
      <c r="B83" s="2" t="s">
        <v>80</v>
      </c>
      <c r="C83" s="1">
        <v>15725398.760000002</v>
      </c>
    </row>
    <row r="84" spans="1:3">
      <c r="A84" s="2">
        <v>31301</v>
      </c>
      <c r="B84" s="2" t="s">
        <v>81</v>
      </c>
      <c r="C84" s="1">
        <v>343564.04</v>
      </c>
    </row>
    <row r="85" spans="1:3">
      <c r="A85" s="2">
        <v>31320</v>
      </c>
      <c r="B85" s="2" t="s">
        <v>82</v>
      </c>
      <c r="C85" s="1">
        <v>2839854.22</v>
      </c>
    </row>
    <row r="86" spans="1:3">
      <c r="A86" s="2">
        <v>31400</v>
      </c>
      <c r="B86" s="2" t="s">
        <v>83</v>
      </c>
      <c r="C86" s="1">
        <v>6539804.5399999991</v>
      </c>
    </row>
    <row r="87" spans="1:3">
      <c r="A87" s="2">
        <v>31405</v>
      </c>
      <c r="B87" s="2" t="s">
        <v>84</v>
      </c>
      <c r="C87" s="1">
        <v>1492128.98</v>
      </c>
    </row>
    <row r="88" spans="1:3">
      <c r="A88" s="2">
        <v>31500</v>
      </c>
      <c r="B88" s="2" t="s">
        <v>85</v>
      </c>
      <c r="C88" s="1">
        <v>1042824.07</v>
      </c>
    </row>
    <row r="89" spans="1:3">
      <c r="A89" s="2">
        <v>31600</v>
      </c>
      <c r="B89" s="2" t="s">
        <v>86</v>
      </c>
      <c r="C89" s="1">
        <v>4619193.3099999996</v>
      </c>
    </row>
    <row r="90" spans="1:3">
      <c r="A90" s="2">
        <v>31605</v>
      </c>
      <c r="B90" s="2" t="s">
        <v>87</v>
      </c>
      <c r="C90" s="1">
        <v>757652.99000000011</v>
      </c>
    </row>
    <row r="91" spans="1:3">
      <c r="A91" s="2">
        <v>31700</v>
      </c>
      <c r="B91" s="2" t="s">
        <v>88</v>
      </c>
      <c r="C91" s="1">
        <v>1473220.39</v>
      </c>
    </row>
    <row r="92" spans="1:3">
      <c r="A92" s="2">
        <v>31800</v>
      </c>
      <c r="B92" s="2" t="s">
        <v>89</v>
      </c>
      <c r="C92" s="1">
        <v>8354515.5299999984</v>
      </c>
    </row>
    <row r="93" spans="1:3">
      <c r="A93" s="2">
        <v>31805</v>
      </c>
      <c r="B93" s="2" t="s">
        <v>90</v>
      </c>
      <c r="C93" s="1">
        <v>1783168.91</v>
      </c>
    </row>
    <row r="94" spans="1:3">
      <c r="A94" s="2">
        <v>31810</v>
      </c>
      <c r="B94" s="2" t="s">
        <v>91</v>
      </c>
      <c r="C94" s="1">
        <v>2119572.9300000002</v>
      </c>
    </row>
    <row r="95" spans="1:3">
      <c r="A95" s="2">
        <v>31820</v>
      </c>
      <c r="B95" s="2" t="s">
        <v>92</v>
      </c>
      <c r="C95" s="1">
        <v>1741873.49</v>
      </c>
    </row>
    <row r="96" spans="1:3">
      <c r="A96" s="2">
        <v>31900</v>
      </c>
      <c r="B96" s="2" t="s">
        <v>93</v>
      </c>
      <c r="C96" s="1">
        <v>4970830.3499999996</v>
      </c>
    </row>
    <row r="97" spans="1:3">
      <c r="A97" s="2">
        <v>32000</v>
      </c>
      <c r="B97" s="2" t="s">
        <v>94</v>
      </c>
      <c r="C97" s="1">
        <v>2043254.3900000001</v>
      </c>
    </row>
    <row r="98" spans="1:3">
      <c r="A98" s="2">
        <v>32005</v>
      </c>
      <c r="B98" s="2" t="s">
        <v>95</v>
      </c>
      <c r="C98" s="1">
        <v>509660.10999999993</v>
      </c>
    </row>
    <row r="99" spans="1:3">
      <c r="A99" s="2">
        <v>32100</v>
      </c>
      <c r="B99" s="2" t="s">
        <v>96</v>
      </c>
      <c r="C99" s="1">
        <v>1244079.51</v>
      </c>
    </row>
    <row r="100" spans="1:3">
      <c r="A100" s="2">
        <v>32200</v>
      </c>
      <c r="B100" s="2" t="s">
        <v>97</v>
      </c>
      <c r="C100" s="1">
        <v>795968.39</v>
      </c>
    </row>
    <row r="101" spans="1:3">
      <c r="A101" s="2">
        <v>32300</v>
      </c>
      <c r="B101" s="2" t="s">
        <v>98</v>
      </c>
      <c r="C101" s="1">
        <v>8472960.7799999993</v>
      </c>
    </row>
    <row r="102" spans="1:3">
      <c r="A102" s="2">
        <v>32305</v>
      </c>
      <c r="B102" s="2" t="s">
        <v>394</v>
      </c>
      <c r="C102" s="1">
        <v>995186.34000000008</v>
      </c>
    </row>
    <row r="103" spans="1:3">
      <c r="A103" s="2">
        <v>32400</v>
      </c>
      <c r="B103" s="2" t="s">
        <v>100</v>
      </c>
      <c r="C103" s="1">
        <v>3289937.8899999997</v>
      </c>
    </row>
    <row r="104" spans="1:3">
      <c r="A104" s="2">
        <v>32405</v>
      </c>
      <c r="B104" s="2" t="s">
        <v>101</v>
      </c>
      <c r="C104" s="1">
        <v>889333.40000000026</v>
      </c>
    </row>
    <row r="105" spans="1:3">
      <c r="A105" s="2">
        <v>32410</v>
      </c>
      <c r="B105" s="2" t="s">
        <v>102</v>
      </c>
      <c r="C105" s="1">
        <v>1298635.7100000002</v>
      </c>
    </row>
    <row r="106" spans="1:3">
      <c r="A106" s="2">
        <v>32500</v>
      </c>
      <c r="B106" s="2" t="s">
        <v>395</v>
      </c>
      <c r="C106" s="1">
        <v>6739516.1899999995</v>
      </c>
    </row>
    <row r="107" spans="1:3">
      <c r="A107" s="2">
        <v>32505</v>
      </c>
      <c r="B107" s="2" t="s">
        <v>105</v>
      </c>
      <c r="C107" s="1">
        <v>1106813.93</v>
      </c>
    </row>
    <row r="108" spans="1:3">
      <c r="A108" s="2">
        <v>32600</v>
      </c>
      <c r="B108" s="2" t="s">
        <v>106</v>
      </c>
      <c r="C108" s="1">
        <v>24350594.630000003</v>
      </c>
    </row>
    <row r="109" spans="1:3">
      <c r="A109" s="2">
        <v>32605</v>
      </c>
      <c r="B109" s="2" t="s">
        <v>107</v>
      </c>
      <c r="C109" s="1">
        <v>3902908.92</v>
      </c>
    </row>
    <row r="110" spans="1:3">
      <c r="A110" s="2">
        <v>32700</v>
      </c>
      <c r="B110" s="2" t="s">
        <v>108</v>
      </c>
      <c r="C110" s="1">
        <v>2262317.0299999998</v>
      </c>
    </row>
    <row r="111" spans="1:3">
      <c r="A111" s="2">
        <v>32800</v>
      </c>
      <c r="B111" s="2" t="s">
        <v>109</v>
      </c>
      <c r="C111" s="1">
        <v>3329356.71</v>
      </c>
    </row>
    <row r="112" spans="1:3">
      <c r="A112" s="2">
        <v>32900</v>
      </c>
      <c r="B112" s="2" t="s">
        <v>110</v>
      </c>
      <c r="C112" s="1">
        <v>9104216.7199999988</v>
      </c>
    </row>
    <row r="113" spans="1:3">
      <c r="A113" s="2">
        <v>32901</v>
      </c>
      <c r="B113" s="2" t="s">
        <v>396</v>
      </c>
      <c r="C113" s="1">
        <v>195378.97999999998</v>
      </c>
    </row>
    <row r="114" spans="1:3">
      <c r="A114" s="2">
        <v>32905</v>
      </c>
      <c r="B114" s="2" t="s">
        <v>111</v>
      </c>
      <c r="C114" s="1">
        <v>1454566.09</v>
      </c>
    </row>
    <row r="115" spans="1:3">
      <c r="A115" s="2">
        <v>32910</v>
      </c>
      <c r="B115" s="2" t="s">
        <v>112</v>
      </c>
      <c r="C115" s="1">
        <v>1775406.8399999999</v>
      </c>
    </row>
    <row r="116" spans="1:3">
      <c r="A116" s="2">
        <v>32920</v>
      </c>
      <c r="B116" s="2" t="s">
        <v>113</v>
      </c>
      <c r="C116" s="1">
        <v>1403159.9500000002</v>
      </c>
    </row>
    <row r="117" spans="1:3">
      <c r="A117" s="2">
        <v>33000</v>
      </c>
      <c r="B117" s="2" t="s">
        <v>114</v>
      </c>
      <c r="C117" s="1">
        <v>3346436.4199999995</v>
      </c>
    </row>
    <row r="118" spans="1:3">
      <c r="A118" s="2">
        <v>33001</v>
      </c>
      <c r="B118" s="2" t="s">
        <v>115</v>
      </c>
      <c r="C118" s="1">
        <v>99879.040000000008</v>
      </c>
    </row>
    <row r="119" spans="1:3">
      <c r="A119" s="2">
        <v>33027</v>
      </c>
      <c r="B119" s="2" t="s">
        <v>116</v>
      </c>
      <c r="C119" s="1">
        <v>321801.76</v>
      </c>
    </row>
    <row r="120" spans="1:3">
      <c r="A120" s="2">
        <v>33100</v>
      </c>
      <c r="B120" s="2" t="s">
        <v>117</v>
      </c>
      <c r="C120" s="1">
        <v>5000926</v>
      </c>
    </row>
    <row r="121" spans="1:3">
      <c r="A121" s="2">
        <v>33105</v>
      </c>
      <c r="B121" s="2" t="s">
        <v>118</v>
      </c>
      <c r="C121" s="1">
        <v>599441.89</v>
      </c>
    </row>
    <row r="122" spans="1:3">
      <c r="A122" s="2">
        <v>33200</v>
      </c>
      <c r="B122" s="2" t="s">
        <v>119</v>
      </c>
      <c r="C122" s="1">
        <v>20835379.730000004</v>
      </c>
    </row>
    <row r="123" spans="1:3">
      <c r="A123" s="2">
        <v>33202</v>
      </c>
      <c r="B123" s="2" t="s">
        <v>120</v>
      </c>
      <c r="C123" s="1">
        <v>270999.69</v>
      </c>
    </row>
    <row r="124" spans="1:3">
      <c r="A124" s="2">
        <v>33203</v>
      </c>
      <c r="B124" s="2" t="s">
        <v>121</v>
      </c>
      <c r="C124" s="1">
        <v>157859.74000000002</v>
      </c>
    </row>
    <row r="125" spans="1:3">
      <c r="A125" s="2">
        <v>33204</v>
      </c>
      <c r="B125" s="2" t="s">
        <v>122</v>
      </c>
      <c r="C125" s="1">
        <v>535946.6</v>
      </c>
    </row>
    <row r="126" spans="1:3">
      <c r="A126" s="2">
        <v>33205</v>
      </c>
      <c r="B126" s="2" t="s">
        <v>123</v>
      </c>
      <c r="C126" s="1">
        <v>1938174.0200000003</v>
      </c>
    </row>
    <row r="127" spans="1:3">
      <c r="A127" s="2">
        <v>33206</v>
      </c>
      <c r="B127" s="2" t="s">
        <v>124</v>
      </c>
      <c r="C127" s="1">
        <v>155436.62</v>
      </c>
    </row>
    <row r="128" spans="1:3">
      <c r="A128" s="2">
        <v>33207</v>
      </c>
      <c r="B128" s="2" t="s">
        <v>345</v>
      </c>
      <c r="C128" s="1">
        <v>310450.93000000005</v>
      </c>
    </row>
    <row r="129" spans="1:3">
      <c r="A129" s="2">
        <v>33208</v>
      </c>
      <c r="B129" s="2" t="s">
        <v>346</v>
      </c>
      <c r="C129" s="1">
        <v>11222.56</v>
      </c>
    </row>
    <row r="130" spans="1:3">
      <c r="A130" s="2">
        <v>33209</v>
      </c>
      <c r="B130" s="2" t="s">
        <v>347</v>
      </c>
      <c r="C130" s="1">
        <v>97339.160000000018</v>
      </c>
    </row>
    <row r="131" spans="1:3">
      <c r="A131" s="2">
        <v>33300</v>
      </c>
      <c r="B131" s="2" t="s">
        <v>125</v>
      </c>
      <c r="C131" s="1">
        <v>3249564.4499999993</v>
      </c>
    </row>
    <row r="132" spans="1:3">
      <c r="A132" s="2">
        <v>33305</v>
      </c>
      <c r="B132" s="2" t="s">
        <v>126</v>
      </c>
      <c r="C132" s="1">
        <v>955651.14999999991</v>
      </c>
    </row>
    <row r="133" spans="1:3">
      <c r="A133" s="2">
        <v>33400</v>
      </c>
      <c r="B133" s="2" t="s">
        <v>127</v>
      </c>
      <c r="C133" s="1">
        <v>29076028.090000004</v>
      </c>
    </row>
    <row r="134" spans="1:3">
      <c r="A134" s="2">
        <v>33402</v>
      </c>
      <c r="B134" s="2" t="s">
        <v>128</v>
      </c>
      <c r="C134" s="1">
        <v>208317.66000000003</v>
      </c>
    </row>
    <row r="135" spans="1:3">
      <c r="A135" s="2">
        <v>33405</v>
      </c>
      <c r="B135" s="2" t="s">
        <v>129</v>
      </c>
      <c r="C135" s="1">
        <v>3030608.6100000003</v>
      </c>
    </row>
    <row r="136" spans="1:3">
      <c r="A136" s="2">
        <v>33500</v>
      </c>
      <c r="B136" s="2" t="s">
        <v>130</v>
      </c>
      <c r="C136" s="1">
        <v>4330346.4799999995</v>
      </c>
    </row>
    <row r="137" spans="1:3">
      <c r="A137" s="2">
        <v>33501</v>
      </c>
      <c r="B137" s="2" t="s">
        <v>131</v>
      </c>
      <c r="C137" s="1">
        <v>96060.67</v>
      </c>
    </row>
    <row r="138" spans="1:3">
      <c r="A138" s="2">
        <v>33600</v>
      </c>
      <c r="B138" s="2" t="s">
        <v>132</v>
      </c>
      <c r="C138" s="1">
        <v>14965570.999999998</v>
      </c>
    </row>
    <row r="139" spans="1:3">
      <c r="A139" s="2">
        <v>33605</v>
      </c>
      <c r="B139" s="2" t="s">
        <v>133</v>
      </c>
      <c r="C139" s="1">
        <v>2299487.0799999996</v>
      </c>
    </row>
    <row r="140" spans="1:3">
      <c r="A140" s="2">
        <v>33700</v>
      </c>
      <c r="B140" s="2" t="s">
        <v>134</v>
      </c>
      <c r="C140" s="1">
        <v>1080813.67</v>
      </c>
    </row>
    <row r="141" spans="1:3">
      <c r="A141" s="2">
        <v>33800</v>
      </c>
      <c r="B141" s="2" t="s">
        <v>135</v>
      </c>
      <c r="C141" s="1">
        <v>816940.55</v>
      </c>
    </row>
    <row r="142" spans="1:3">
      <c r="A142" s="2">
        <v>33900</v>
      </c>
      <c r="B142" s="2" t="s">
        <v>136</v>
      </c>
      <c r="C142" s="1">
        <v>4215172.28</v>
      </c>
    </row>
    <row r="143" spans="1:3">
      <c r="A143" s="2">
        <v>34000</v>
      </c>
      <c r="B143" s="2" t="s">
        <v>137</v>
      </c>
      <c r="C143" s="1">
        <v>1774935.9799999997</v>
      </c>
    </row>
    <row r="144" spans="1:3">
      <c r="A144" s="2">
        <v>34100</v>
      </c>
      <c r="B144" s="2" t="s">
        <v>138</v>
      </c>
      <c r="C144" s="1">
        <v>39704333.719999999</v>
      </c>
    </row>
    <row r="145" spans="1:3">
      <c r="A145" s="2">
        <v>34105</v>
      </c>
      <c r="B145" s="2" t="s">
        <v>139</v>
      </c>
      <c r="C145" s="1">
        <v>3859870.1399999997</v>
      </c>
    </row>
    <row r="146" spans="1:3">
      <c r="A146" s="2">
        <v>34200</v>
      </c>
      <c r="B146" s="2" t="s">
        <v>140</v>
      </c>
      <c r="C146" s="1">
        <v>1482102.38</v>
      </c>
    </row>
    <row r="147" spans="1:3">
      <c r="A147" s="2">
        <v>34205</v>
      </c>
      <c r="B147" s="2" t="s">
        <v>141</v>
      </c>
      <c r="C147" s="1">
        <v>727583.19000000006</v>
      </c>
    </row>
    <row r="148" spans="1:3">
      <c r="A148" s="2">
        <v>34220</v>
      </c>
      <c r="B148" s="2" t="s">
        <v>142</v>
      </c>
      <c r="C148" s="1">
        <v>1615026.35</v>
      </c>
    </row>
    <row r="149" spans="1:3">
      <c r="A149" s="2">
        <v>34230</v>
      </c>
      <c r="B149" s="2" t="s">
        <v>143</v>
      </c>
      <c r="C149" s="1">
        <v>629955.59</v>
      </c>
    </row>
    <row r="150" spans="1:3">
      <c r="A150" s="2">
        <v>34300</v>
      </c>
      <c r="B150" s="2" t="s">
        <v>144</v>
      </c>
      <c r="C150" s="1">
        <v>9548801.9399999976</v>
      </c>
    </row>
    <row r="151" spans="1:3">
      <c r="A151" s="2">
        <v>34400</v>
      </c>
      <c r="B151" s="2" t="s">
        <v>145</v>
      </c>
      <c r="C151" s="1">
        <v>3864608.09</v>
      </c>
    </row>
    <row r="152" spans="1:3">
      <c r="A152" s="2">
        <v>34405</v>
      </c>
      <c r="B152" s="2" t="s">
        <v>146</v>
      </c>
      <c r="C152" s="1">
        <v>820413.16999999993</v>
      </c>
    </row>
    <row r="153" spans="1:3">
      <c r="A153" s="2">
        <v>34500</v>
      </c>
      <c r="B153" s="2" t="s">
        <v>147</v>
      </c>
      <c r="C153" s="1">
        <v>6998083.3399999999</v>
      </c>
    </row>
    <row r="154" spans="1:3">
      <c r="A154" s="2">
        <v>34501</v>
      </c>
      <c r="B154" s="2" t="s">
        <v>148</v>
      </c>
      <c r="C154" s="1">
        <v>80343.94</v>
      </c>
    </row>
    <row r="155" spans="1:3">
      <c r="A155" s="2">
        <v>34505</v>
      </c>
      <c r="B155" s="2" t="s">
        <v>149</v>
      </c>
      <c r="C155" s="1">
        <v>1032685.25</v>
      </c>
    </row>
    <row r="156" spans="1:3">
      <c r="A156" s="2">
        <v>34600</v>
      </c>
      <c r="B156" s="2" t="s">
        <v>150</v>
      </c>
      <c r="C156" s="1">
        <v>1781310.69</v>
      </c>
    </row>
    <row r="157" spans="1:3">
      <c r="A157" s="2">
        <v>34605</v>
      </c>
      <c r="B157" s="2" t="s">
        <v>151</v>
      </c>
      <c r="C157" s="1">
        <v>382102.23</v>
      </c>
    </row>
    <row r="158" spans="1:3">
      <c r="A158" s="2">
        <v>34700</v>
      </c>
      <c r="B158" s="2" t="s">
        <v>152</v>
      </c>
      <c r="C158" s="1">
        <v>4239854.18</v>
      </c>
    </row>
    <row r="159" spans="1:3">
      <c r="A159" s="2">
        <v>34800</v>
      </c>
      <c r="B159" s="2" t="s">
        <v>153</v>
      </c>
      <c r="C159" s="1">
        <v>572771.71000000008</v>
      </c>
    </row>
    <row r="160" spans="1:3">
      <c r="A160" s="2">
        <v>34900</v>
      </c>
      <c r="B160" s="2" t="s">
        <v>397</v>
      </c>
      <c r="C160" s="1">
        <v>10227939.130000001</v>
      </c>
    </row>
    <row r="161" spans="1:3">
      <c r="A161" s="2">
        <v>34901</v>
      </c>
      <c r="B161" s="2" t="s">
        <v>398</v>
      </c>
      <c r="C161" s="1">
        <v>219076.46999999994</v>
      </c>
    </row>
    <row r="162" spans="1:3">
      <c r="A162" s="2">
        <v>34903</v>
      </c>
      <c r="B162" s="2" t="s">
        <v>154</v>
      </c>
      <c r="C162" s="1">
        <v>25754.54</v>
      </c>
    </row>
    <row r="163" spans="1:3">
      <c r="A163" s="2">
        <v>34905</v>
      </c>
      <c r="B163" s="2" t="s">
        <v>155</v>
      </c>
      <c r="C163" s="1">
        <v>1041661.7799999999</v>
      </c>
    </row>
    <row r="164" spans="1:3">
      <c r="A164" s="2">
        <v>34910</v>
      </c>
      <c r="B164" s="2" t="s">
        <v>156</v>
      </c>
      <c r="C164" s="1">
        <v>3016910.4699999997</v>
      </c>
    </row>
    <row r="165" spans="1:3">
      <c r="A165" s="2">
        <v>35000</v>
      </c>
      <c r="B165" s="2" t="s">
        <v>157</v>
      </c>
      <c r="C165" s="1">
        <v>2042772.8100000003</v>
      </c>
    </row>
    <row r="166" spans="1:3">
      <c r="A166" s="2">
        <v>35005</v>
      </c>
      <c r="B166" s="2" t="s">
        <v>158</v>
      </c>
      <c r="C166" s="1">
        <v>1031101.47</v>
      </c>
    </row>
    <row r="167" spans="1:3">
      <c r="A167" s="2">
        <v>35100</v>
      </c>
      <c r="B167" s="2" t="s">
        <v>159</v>
      </c>
      <c r="C167" s="1">
        <v>17403240.620000001</v>
      </c>
    </row>
    <row r="168" spans="1:3">
      <c r="A168" s="2">
        <v>35105</v>
      </c>
      <c r="B168" s="2" t="s">
        <v>160</v>
      </c>
      <c r="C168" s="1">
        <v>1605837.62</v>
      </c>
    </row>
    <row r="169" spans="1:3">
      <c r="A169" s="2">
        <v>35106</v>
      </c>
      <c r="B169" s="2" t="s">
        <v>161</v>
      </c>
      <c r="C169" s="1">
        <v>343896.48000000004</v>
      </c>
    </row>
    <row r="170" spans="1:3">
      <c r="A170" s="2">
        <v>35200</v>
      </c>
      <c r="B170" s="2" t="s">
        <v>162</v>
      </c>
      <c r="C170" s="1">
        <v>852815.27</v>
      </c>
    </row>
    <row r="171" spans="1:3">
      <c r="A171" s="2">
        <v>35300</v>
      </c>
      <c r="B171" s="2" t="s">
        <v>163</v>
      </c>
      <c r="C171" s="1">
        <v>5334538.33</v>
      </c>
    </row>
    <row r="172" spans="1:3">
      <c r="A172" s="2">
        <v>35305</v>
      </c>
      <c r="B172" s="2" t="s">
        <v>164</v>
      </c>
      <c r="C172" s="1">
        <v>2067815.72</v>
      </c>
    </row>
    <row r="173" spans="1:3">
      <c r="A173" s="2">
        <v>35400</v>
      </c>
      <c r="B173" s="2" t="s">
        <v>165</v>
      </c>
      <c r="C173" s="1">
        <v>4305422.7300000004</v>
      </c>
    </row>
    <row r="174" spans="1:3">
      <c r="A174" s="2">
        <v>35401</v>
      </c>
      <c r="B174" s="2" t="s">
        <v>166</v>
      </c>
      <c r="C174" s="1">
        <v>45085.850000000006</v>
      </c>
    </row>
    <row r="175" spans="1:3">
      <c r="A175" s="2">
        <v>35405</v>
      </c>
      <c r="B175" s="2" t="s">
        <v>168</v>
      </c>
      <c r="C175" s="1">
        <v>1447918.2499999998</v>
      </c>
    </row>
    <row r="176" spans="1:3">
      <c r="A176" s="2">
        <v>35500</v>
      </c>
      <c r="B176" s="2" t="s">
        <v>169</v>
      </c>
      <c r="C176" s="1">
        <v>5628920.5</v>
      </c>
    </row>
    <row r="177" spans="1:3">
      <c r="A177" s="2">
        <v>35600</v>
      </c>
      <c r="B177" s="2" t="s">
        <v>170</v>
      </c>
      <c r="C177" s="1">
        <v>2430727.3199999998</v>
      </c>
    </row>
    <row r="178" spans="1:3">
      <c r="A178" s="2">
        <v>35700</v>
      </c>
      <c r="B178" s="2" t="s">
        <v>171</v>
      </c>
      <c r="C178" s="1">
        <v>1342107.1999999997</v>
      </c>
    </row>
    <row r="179" spans="1:3">
      <c r="A179" s="2">
        <v>35800</v>
      </c>
      <c r="B179" s="2" t="s">
        <v>172</v>
      </c>
      <c r="C179" s="1">
        <v>2035094.46</v>
      </c>
    </row>
    <row r="180" spans="1:3">
      <c r="A180" s="2">
        <v>35805</v>
      </c>
      <c r="B180" s="2" t="s">
        <v>173</v>
      </c>
      <c r="C180" s="1">
        <v>397711.87</v>
      </c>
    </row>
    <row r="181" spans="1:3">
      <c r="A181" s="2">
        <v>35900</v>
      </c>
      <c r="B181" s="2" t="s">
        <v>174</v>
      </c>
      <c r="C181" s="1">
        <v>3457052.5900000008</v>
      </c>
    </row>
    <row r="182" spans="1:3">
      <c r="A182" s="2">
        <v>35905</v>
      </c>
      <c r="B182" s="2" t="s">
        <v>175</v>
      </c>
      <c r="C182" s="1">
        <v>591159.85</v>
      </c>
    </row>
    <row r="183" spans="1:3">
      <c r="A183" s="2">
        <v>36000</v>
      </c>
      <c r="B183" s="2" t="s">
        <v>176</v>
      </c>
      <c r="C183" s="1">
        <v>78132406.680000007</v>
      </c>
    </row>
    <row r="184" spans="1:3">
      <c r="A184" s="2">
        <v>36001</v>
      </c>
      <c r="B184" s="2" t="s">
        <v>177</v>
      </c>
      <c r="C184" s="1">
        <v>44350.73</v>
      </c>
    </row>
    <row r="185" spans="1:3">
      <c r="A185" s="2">
        <v>36003</v>
      </c>
      <c r="B185" s="2" t="s">
        <v>179</v>
      </c>
      <c r="C185" s="1">
        <v>512201.02999999997</v>
      </c>
    </row>
    <row r="186" spans="1:3">
      <c r="A186" s="2">
        <v>36004</v>
      </c>
      <c r="B186" s="2" t="s">
        <v>399</v>
      </c>
      <c r="C186" s="1">
        <v>270630.74</v>
      </c>
    </row>
    <row r="187" spans="1:3">
      <c r="A187" s="2">
        <v>36005</v>
      </c>
      <c r="B187" s="2" t="s">
        <v>180</v>
      </c>
      <c r="C187" s="1">
        <v>7296450.1700000018</v>
      </c>
    </row>
    <row r="188" spans="1:3">
      <c r="A188" s="2">
        <v>36006</v>
      </c>
      <c r="B188" s="2" t="s">
        <v>181</v>
      </c>
      <c r="C188" s="1">
        <v>664153.98</v>
      </c>
    </row>
    <row r="189" spans="1:3">
      <c r="A189" s="2">
        <v>36007</v>
      </c>
      <c r="B189" s="2" t="s">
        <v>182</v>
      </c>
      <c r="C189" s="1">
        <v>244210.78000000003</v>
      </c>
    </row>
    <row r="190" spans="1:3">
      <c r="A190" s="2">
        <v>36008</v>
      </c>
      <c r="B190" s="2" t="s">
        <v>183</v>
      </c>
      <c r="C190" s="1">
        <v>687679.0199999999</v>
      </c>
    </row>
    <row r="191" spans="1:3">
      <c r="A191" s="2">
        <v>36009</v>
      </c>
      <c r="B191" s="2" t="s">
        <v>184</v>
      </c>
      <c r="C191" s="1">
        <v>169828.71999999997</v>
      </c>
    </row>
    <row r="192" spans="1:3">
      <c r="A192" s="2">
        <v>36100</v>
      </c>
      <c r="B192" s="2" t="s">
        <v>185</v>
      </c>
      <c r="C192" s="1">
        <v>1122456.8299999998</v>
      </c>
    </row>
    <row r="193" spans="1:3">
      <c r="A193" s="2">
        <v>36102</v>
      </c>
      <c r="B193" s="2" t="s">
        <v>186</v>
      </c>
      <c r="C193" s="1">
        <v>243574.52999999997</v>
      </c>
    </row>
    <row r="194" spans="1:3">
      <c r="A194" s="2">
        <v>36105</v>
      </c>
      <c r="B194" s="2" t="s">
        <v>187</v>
      </c>
      <c r="C194" s="1">
        <v>630238.27000000014</v>
      </c>
    </row>
    <row r="195" spans="1:3">
      <c r="A195" s="2">
        <v>36200</v>
      </c>
      <c r="B195" s="2" t="s">
        <v>188</v>
      </c>
      <c r="C195" s="1">
        <v>2300464.58</v>
      </c>
    </row>
    <row r="196" spans="1:3">
      <c r="A196" s="2">
        <v>36205</v>
      </c>
      <c r="B196" s="2" t="s">
        <v>189</v>
      </c>
      <c r="C196" s="1">
        <v>406918.12999999995</v>
      </c>
    </row>
    <row r="197" spans="1:3">
      <c r="A197" s="2">
        <v>36300</v>
      </c>
      <c r="B197" s="2" t="s">
        <v>190</v>
      </c>
      <c r="C197" s="1">
        <v>6899436.919999999</v>
      </c>
    </row>
    <row r="198" spans="1:3">
      <c r="A198" s="2">
        <v>36301</v>
      </c>
      <c r="B198" s="2" t="s">
        <v>191</v>
      </c>
      <c r="C198" s="1">
        <v>91683.549999999988</v>
      </c>
    </row>
    <row r="199" spans="1:3">
      <c r="A199" s="2">
        <v>36302</v>
      </c>
      <c r="B199" s="2" t="s">
        <v>192</v>
      </c>
      <c r="C199" s="1">
        <v>143357.11000000002</v>
      </c>
    </row>
    <row r="200" spans="1:3">
      <c r="A200" s="2">
        <v>36303</v>
      </c>
      <c r="B200" s="2" t="s">
        <v>400</v>
      </c>
      <c r="C200" s="1">
        <v>63730.48</v>
      </c>
    </row>
    <row r="201" spans="1:3">
      <c r="A201" s="2">
        <v>36305</v>
      </c>
      <c r="B201" s="2" t="s">
        <v>193</v>
      </c>
      <c r="C201" s="1">
        <v>1523974.1900000002</v>
      </c>
    </row>
    <row r="202" spans="1:3">
      <c r="A202" s="2">
        <v>36310</v>
      </c>
      <c r="B202" s="2" t="s">
        <v>383</v>
      </c>
      <c r="C202" s="1">
        <v>49219.649999999987</v>
      </c>
    </row>
    <row r="203" spans="1:3">
      <c r="A203" s="2">
        <v>36400</v>
      </c>
      <c r="B203" s="2" t="s">
        <v>194</v>
      </c>
      <c r="C203" s="1">
        <v>8123351.6800000006</v>
      </c>
    </row>
    <row r="204" spans="1:3">
      <c r="A204" s="2">
        <v>36405</v>
      </c>
      <c r="B204" s="2" t="s">
        <v>401</v>
      </c>
      <c r="C204" s="1">
        <v>1333428.3599999999</v>
      </c>
    </row>
    <row r="205" spans="1:3">
      <c r="A205" s="2">
        <v>36500</v>
      </c>
      <c r="B205" s="2" t="s">
        <v>196</v>
      </c>
      <c r="C205" s="1">
        <v>15013988.010000004</v>
      </c>
    </row>
    <row r="206" spans="1:3">
      <c r="A206" s="2">
        <v>36501</v>
      </c>
      <c r="B206" s="2" t="s">
        <v>197</v>
      </c>
      <c r="C206" s="1">
        <v>170677.66</v>
      </c>
    </row>
    <row r="207" spans="1:3">
      <c r="A207" s="2">
        <v>36502</v>
      </c>
      <c r="B207" s="2" t="s">
        <v>198</v>
      </c>
      <c r="C207" s="1">
        <v>61164.210000000006</v>
      </c>
    </row>
    <row r="208" spans="1:3">
      <c r="A208" s="2">
        <v>36505</v>
      </c>
      <c r="B208" s="2" t="s">
        <v>199</v>
      </c>
      <c r="C208" s="1">
        <v>3234987.98</v>
      </c>
    </row>
    <row r="209" spans="1:3">
      <c r="A209" s="2">
        <v>36600</v>
      </c>
      <c r="B209" s="2" t="s">
        <v>200</v>
      </c>
      <c r="C209" s="1">
        <v>1237269.8400000003</v>
      </c>
    </row>
    <row r="210" spans="1:3">
      <c r="A210" s="2">
        <v>36601</v>
      </c>
      <c r="B210" s="2" t="s">
        <v>201</v>
      </c>
      <c r="C210" s="1">
        <v>529532.88</v>
      </c>
    </row>
    <row r="211" spans="1:3">
      <c r="A211" s="2">
        <v>36700</v>
      </c>
      <c r="B211" s="2" t="s">
        <v>202</v>
      </c>
      <c r="C211" s="1">
        <v>12459213.009999998</v>
      </c>
    </row>
    <row r="212" spans="1:3">
      <c r="A212" s="2">
        <v>36701</v>
      </c>
      <c r="B212" s="2" t="s">
        <v>203</v>
      </c>
      <c r="C212" s="1">
        <v>34636.160000000003</v>
      </c>
    </row>
    <row r="213" spans="1:3">
      <c r="A213" s="2">
        <v>36705</v>
      </c>
      <c r="B213" s="2" t="s">
        <v>204</v>
      </c>
      <c r="C213" s="1">
        <v>1583552.23</v>
      </c>
    </row>
    <row r="214" spans="1:3">
      <c r="A214" s="2">
        <v>36800</v>
      </c>
      <c r="B214" s="2" t="s">
        <v>205</v>
      </c>
      <c r="C214" s="1">
        <v>5008221.87</v>
      </c>
    </row>
    <row r="215" spans="1:3">
      <c r="A215" s="2">
        <v>36802</v>
      </c>
      <c r="B215" s="2" t="s">
        <v>207</v>
      </c>
      <c r="C215" s="1">
        <v>138916.84000000003</v>
      </c>
    </row>
    <row r="216" spans="1:3">
      <c r="A216" s="2">
        <v>36810</v>
      </c>
      <c r="B216" s="2" t="s">
        <v>402</v>
      </c>
      <c r="C216" s="1">
        <v>8961885.2800000012</v>
      </c>
    </row>
    <row r="217" spans="1:3">
      <c r="A217" s="2">
        <v>36900</v>
      </c>
      <c r="B217" s="2" t="s">
        <v>209</v>
      </c>
      <c r="C217" s="1">
        <v>923488.58000000007</v>
      </c>
    </row>
    <row r="218" spans="1:3">
      <c r="A218" s="2">
        <v>36901</v>
      </c>
      <c r="B218" s="2" t="s">
        <v>210</v>
      </c>
      <c r="C218" s="1">
        <v>316088.78999999998</v>
      </c>
    </row>
    <row r="219" spans="1:3">
      <c r="A219" s="2">
        <v>36905</v>
      </c>
      <c r="B219" s="2" t="s">
        <v>211</v>
      </c>
      <c r="C219" s="1">
        <v>356645.35000000003</v>
      </c>
    </row>
    <row r="220" spans="1:3">
      <c r="A220" s="2">
        <v>37000</v>
      </c>
      <c r="B220" s="2" t="s">
        <v>212</v>
      </c>
      <c r="C220" s="1">
        <v>3052554.3099999996</v>
      </c>
    </row>
    <row r="221" spans="1:3">
      <c r="A221" s="2">
        <v>37001</v>
      </c>
      <c r="B221" s="2" t="s">
        <v>370</v>
      </c>
      <c r="C221" s="1">
        <v>102760.54000000002</v>
      </c>
    </row>
    <row r="222" spans="1:3">
      <c r="A222" s="2">
        <v>37005</v>
      </c>
      <c r="B222" s="2" t="s">
        <v>213</v>
      </c>
      <c r="C222" s="1">
        <v>843611.50000000023</v>
      </c>
    </row>
    <row r="223" spans="1:3">
      <c r="A223" s="2">
        <v>37100</v>
      </c>
      <c r="B223" s="2" t="s">
        <v>214</v>
      </c>
      <c r="C223" s="1">
        <v>4383122.4400000004</v>
      </c>
    </row>
    <row r="224" spans="1:3">
      <c r="A224" s="2">
        <v>37200</v>
      </c>
      <c r="B224" s="2" t="s">
        <v>215</v>
      </c>
      <c r="C224" s="1">
        <v>1013602.2899999999</v>
      </c>
    </row>
    <row r="225" spans="1:3">
      <c r="A225" s="2">
        <v>37300</v>
      </c>
      <c r="B225" s="2" t="s">
        <v>216</v>
      </c>
      <c r="C225" s="1">
        <v>2592788.0599999996</v>
      </c>
    </row>
    <row r="226" spans="1:3">
      <c r="A226" s="2">
        <v>37301</v>
      </c>
      <c r="B226" s="2" t="s">
        <v>217</v>
      </c>
      <c r="C226" s="1">
        <v>283479.43</v>
      </c>
    </row>
    <row r="227" spans="1:3">
      <c r="A227" s="2">
        <v>37305</v>
      </c>
      <c r="B227" s="2" t="s">
        <v>218</v>
      </c>
      <c r="C227" s="1">
        <v>895729.04999999993</v>
      </c>
    </row>
    <row r="228" spans="1:3">
      <c r="A228" s="2">
        <v>37400</v>
      </c>
      <c r="B228" s="2" t="s">
        <v>219</v>
      </c>
      <c r="C228" s="1">
        <v>11914832.379999999</v>
      </c>
    </row>
    <row r="229" spans="1:3">
      <c r="A229" s="2">
        <v>37405</v>
      </c>
      <c r="B229" s="2" t="s">
        <v>220</v>
      </c>
      <c r="C229" s="1">
        <v>2900462.6799999997</v>
      </c>
    </row>
    <row r="230" spans="1:3">
      <c r="A230" s="2">
        <v>37500</v>
      </c>
      <c r="B230" s="2" t="s">
        <v>221</v>
      </c>
      <c r="C230" s="1">
        <v>1476053.8399999999</v>
      </c>
    </row>
    <row r="231" spans="1:3">
      <c r="A231" s="2">
        <v>37600</v>
      </c>
      <c r="B231" s="2" t="s">
        <v>222</v>
      </c>
      <c r="C231" s="1">
        <v>8602849.120000001</v>
      </c>
    </row>
    <row r="232" spans="1:3">
      <c r="A232" s="2">
        <v>37601</v>
      </c>
      <c r="B232" s="2" t="s">
        <v>223</v>
      </c>
      <c r="C232" s="1">
        <v>300479.86</v>
      </c>
    </row>
    <row r="233" spans="1:3">
      <c r="A233" s="2">
        <v>37605</v>
      </c>
      <c r="B233" s="2" t="s">
        <v>224</v>
      </c>
      <c r="C233" s="1">
        <v>1079835.8400000001</v>
      </c>
    </row>
    <row r="234" spans="1:3">
      <c r="A234" s="2">
        <v>37610</v>
      </c>
      <c r="B234" s="2" t="s">
        <v>225</v>
      </c>
      <c r="C234" s="1">
        <v>2525679.9400000004</v>
      </c>
    </row>
    <row r="235" spans="1:3">
      <c r="A235" s="2">
        <v>37700</v>
      </c>
      <c r="B235" s="2" t="s">
        <v>226</v>
      </c>
      <c r="C235" s="1">
        <v>3779572.5699999994</v>
      </c>
    </row>
    <row r="236" spans="1:3">
      <c r="A236" s="2">
        <v>37705</v>
      </c>
      <c r="B236" s="2" t="s">
        <v>227</v>
      </c>
      <c r="C236" s="1">
        <v>1166864.27</v>
      </c>
    </row>
    <row r="237" spans="1:3">
      <c r="A237" s="2">
        <v>37800</v>
      </c>
      <c r="B237" s="2" t="s">
        <v>228</v>
      </c>
      <c r="C237" s="1">
        <v>11790388.75</v>
      </c>
    </row>
    <row r="238" spans="1:3">
      <c r="A238" s="2">
        <v>37801</v>
      </c>
      <c r="B238" s="2" t="s">
        <v>229</v>
      </c>
      <c r="C238" s="1">
        <v>71719.600000000006</v>
      </c>
    </row>
    <row r="239" spans="1:3">
      <c r="A239" s="2">
        <v>37805</v>
      </c>
      <c r="B239" s="2" t="s">
        <v>230</v>
      </c>
      <c r="C239" s="1">
        <v>964457.7300000001</v>
      </c>
    </row>
    <row r="240" spans="1:3">
      <c r="A240" s="2">
        <v>37900</v>
      </c>
      <c r="B240" s="2" t="s">
        <v>231</v>
      </c>
      <c r="C240" s="1">
        <v>6268610.2999999998</v>
      </c>
    </row>
    <row r="241" spans="1:3">
      <c r="A241" s="2">
        <v>37901</v>
      </c>
      <c r="B241" s="2" t="s">
        <v>232</v>
      </c>
      <c r="C241" s="1">
        <v>86750.98000000001</v>
      </c>
    </row>
    <row r="242" spans="1:3">
      <c r="A242" s="2">
        <v>37905</v>
      </c>
      <c r="B242" s="2" t="s">
        <v>233</v>
      </c>
      <c r="C242" s="1">
        <v>834157.75</v>
      </c>
    </row>
    <row r="243" spans="1:3">
      <c r="A243" s="2">
        <v>38000</v>
      </c>
      <c r="B243" s="2" t="s">
        <v>234</v>
      </c>
      <c r="C243" s="1">
        <v>10014489.33</v>
      </c>
    </row>
    <row r="244" spans="1:3">
      <c r="A244" s="2">
        <v>38005</v>
      </c>
      <c r="B244" s="2" t="s">
        <v>235</v>
      </c>
      <c r="C244" s="1">
        <v>2009661.2499999998</v>
      </c>
    </row>
    <row r="245" spans="1:3">
      <c r="A245" s="2">
        <v>38100</v>
      </c>
      <c r="B245" s="2" t="s">
        <v>236</v>
      </c>
      <c r="C245" s="1">
        <v>4654330.59</v>
      </c>
    </row>
    <row r="246" spans="1:3">
      <c r="A246" s="2">
        <v>38105</v>
      </c>
      <c r="B246" s="2" t="s">
        <v>237</v>
      </c>
      <c r="C246" s="1">
        <v>942930.13</v>
      </c>
    </row>
    <row r="247" spans="1:3">
      <c r="A247" s="2">
        <v>38200</v>
      </c>
      <c r="B247" s="2" t="s">
        <v>238</v>
      </c>
      <c r="C247" s="1">
        <v>4275624.2299999995</v>
      </c>
    </row>
    <row r="248" spans="1:3">
      <c r="A248" s="2">
        <v>38205</v>
      </c>
      <c r="B248" s="2" t="s">
        <v>239</v>
      </c>
      <c r="C248" s="1">
        <v>709040.92</v>
      </c>
    </row>
    <row r="249" spans="1:3">
      <c r="A249" s="2">
        <v>38210</v>
      </c>
      <c r="B249" s="2" t="s">
        <v>240</v>
      </c>
      <c r="C249" s="1">
        <v>1608571.72</v>
      </c>
    </row>
    <row r="250" spans="1:3">
      <c r="A250" s="2">
        <v>38300</v>
      </c>
      <c r="B250" s="2" t="s">
        <v>241</v>
      </c>
      <c r="C250" s="1">
        <v>3424378.4</v>
      </c>
    </row>
    <row r="251" spans="1:3">
      <c r="A251" s="2">
        <v>38400</v>
      </c>
      <c r="B251" s="2" t="s">
        <v>242</v>
      </c>
      <c r="C251" s="1">
        <v>4261269.2</v>
      </c>
    </row>
    <row r="252" spans="1:3">
      <c r="A252" s="2">
        <v>38402</v>
      </c>
      <c r="B252" s="2" t="s">
        <v>243</v>
      </c>
      <c r="C252" s="1">
        <v>155241.31</v>
      </c>
    </row>
    <row r="253" spans="1:3">
      <c r="A253" s="2">
        <v>38405</v>
      </c>
      <c r="B253" s="2" t="s">
        <v>244</v>
      </c>
      <c r="C253" s="1">
        <v>1073554.3999999997</v>
      </c>
    </row>
    <row r="254" spans="1:3">
      <c r="A254" s="2">
        <v>38500</v>
      </c>
      <c r="B254" s="2" t="s">
        <v>245</v>
      </c>
      <c r="C254" s="1">
        <v>3336401.78</v>
      </c>
    </row>
    <row r="255" spans="1:3">
      <c r="A255" s="2">
        <v>38600</v>
      </c>
      <c r="B255" s="2" t="s">
        <v>246</v>
      </c>
      <c r="C255" s="1">
        <v>4235055.59</v>
      </c>
    </row>
    <row r="256" spans="1:3">
      <c r="A256" s="2">
        <v>38601</v>
      </c>
      <c r="B256" s="2" t="s">
        <v>247</v>
      </c>
      <c r="C256" s="1">
        <v>46119.86</v>
      </c>
    </row>
    <row r="257" spans="1:3">
      <c r="A257" s="2">
        <v>38602</v>
      </c>
      <c r="B257" s="2" t="s">
        <v>248</v>
      </c>
      <c r="C257" s="1">
        <v>301498.39</v>
      </c>
    </row>
    <row r="258" spans="1:3">
      <c r="A258" s="2">
        <v>38605</v>
      </c>
      <c r="B258" s="2" t="s">
        <v>249</v>
      </c>
      <c r="C258" s="1">
        <v>1192364.6099999999</v>
      </c>
    </row>
    <row r="259" spans="1:3">
      <c r="A259" s="2">
        <v>38610</v>
      </c>
      <c r="B259" s="2" t="s">
        <v>250</v>
      </c>
      <c r="C259" s="1">
        <v>900463.33000000019</v>
      </c>
    </row>
    <row r="260" spans="1:3">
      <c r="A260" s="2">
        <v>38620</v>
      </c>
      <c r="B260" s="2" t="s">
        <v>251</v>
      </c>
      <c r="C260" s="1">
        <v>709715.69</v>
      </c>
    </row>
    <row r="261" spans="1:3">
      <c r="A261" s="2">
        <v>38700</v>
      </c>
      <c r="B261" s="2" t="s">
        <v>252</v>
      </c>
      <c r="C261" s="1">
        <v>1220317.7100000002</v>
      </c>
    </row>
    <row r="262" spans="1:3">
      <c r="A262" s="2">
        <v>38701</v>
      </c>
      <c r="B262" s="2" t="s">
        <v>253</v>
      </c>
      <c r="C262" s="1">
        <v>81826.330000000016</v>
      </c>
    </row>
    <row r="263" spans="1:3">
      <c r="A263" s="2">
        <v>38800</v>
      </c>
      <c r="B263" s="2" t="s">
        <v>254</v>
      </c>
      <c r="C263" s="1">
        <v>2128018.98</v>
      </c>
    </row>
    <row r="264" spans="1:3">
      <c r="A264" s="2">
        <v>38801</v>
      </c>
      <c r="B264" s="2" t="s">
        <v>255</v>
      </c>
      <c r="C264" s="1">
        <v>150779.38</v>
      </c>
    </row>
    <row r="265" spans="1:3">
      <c r="A265" s="2">
        <v>38900</v>
      </c>
      <c r="B265" s="2" t="s">
        <v>256</v>
      </c>
      <c r="C265" s="1">
        <v>476882.9</v>
      </c>
    </row>
    <row r="266" spans="1:3">
      <c r="A266" s="2">
        <v>39000</v>
      </c>
      <c r="B266" s="2" t="s">
        <v>257</v>
      </c>
      <c r="C266" s="1">
        <v>20871983.339999996</v>
      </c>
    </row>
    <row r="267" spans="1:3">
      <c r="A267" s="2">
        <v>39100</v>
      </c>
      <c r="B267" s="2" t="s">
        <v>258</v>
      </c>
      <c r="C267" s="1">
        <v>3530602.0300000003</v>
      </c>
    </row>
    <row r="268" spans="1:3">
      <c r="A268" s="2">
        <v>39101</v>
      </c>
      <c r="B268" s="2" t="s">
        <v>259</v>
      </c>
      <c r="C268" s="1">
        <v>282346.37</v>
      </c>
    </row>
    <row r="269" spans="1:3">
      <c r="A269" s="2">
        <v>39105</v>
      </c>
      <c r="B269" s="2" t="s">
        <v>260</v>
      </c>
      <c r="C269" s="1">
        <v>1406214.8199999998</v>
      </c>
    </row>
    <row r="270" spans="1:3">
      <c r="A270" s="2">
        <v>39200</v>
      </c>
      <c r="B270" s="2" t="s">
        <v>403</v>
      </c>
      <c r="C270" s="1">
        <v>87215438.190000013</v>
      </c>
    </row>
    <row r="271" spans="1:3">
      <c r="A271" s="2">
        <v>39201</v>
      </c>
      <c r="B271" s="2" t="s">
        <v>262</v>
      </c>
      <c r="C271" s="1">
        <v>214021.94</v>
      </c>
    </row>
    <row r="272" spans="1:3">
      <c r="A272" s="2">
        <v>39204</v>
      </c>
      <c r="B272" s="2" t="s">
        <v>263</v>
      </c>
      <c r="C272" s="1">
        <v>216940.32</v>
      </c>
    </row>
    <row r="273" spans="1:3">
      <c r="A273" s="2">
        <v>39205</v>
      </c>
      <c r="B273" s="2" t="s">
        <v>264</v>
      </c>
      <c r="C273" s="1">
        <v>7736894.79</v>
      </c>
    </row>
    <row r="274" spans="1:3">
      <c r="A274" s="2">
        <v>39208</v>
      </c>
      <c r="B274" s="2" t="s">
        <v>404</v>
      </c>
      <c r="C274" s="1">
        <v>462824.68</v>
      </c>
    </row>
    <row r="275" spans="1:3">
      <c r="A275" s="2">
        <v>39209</v>
      </c>
      <c r="B275" s="2" t="s">
        <v>265</v>
      </c>
      <c r="C275" s="1">
        <v>241365.49000000005</v>
      </c>
    </row>
    <row r="276" spans="1:3">
      <c r="A276" s="2">
        <v>39300</v>
      </c>
      <c r="B276" s="2" t="s">
        <v>266</v>
      </c>
      <c r="C276" s="1">
        <v>1288530.95</v>
      </c>
    </row>
    <row r="277" spans="1:3">
      <c r="A277" s="2">
        <v>39301</v>
      </c>
      <c r="B277" s="2" t="s">
        <v>267</v>
      </c>
      <c r="C277" s="1">
        <v>80536.790000000008</v>
      </c>
    </row>
    <row r="278" spans="1:3">
      <c r="A278" s="2">
        <v>39400</v>
      </c>
      <c r="B278" s="2" t="s">
        <v>268</v>
      </c>
      <c r="C278" s="1">
        <v>980162.27</v>
      </c>
    </row>
    <row r="279" spans="1:3">
      <c r="A279" s="2">
        <v>39401</v>
      </c>
      <c r="B279" s="2" t="s">
        <v>269</v>
      </c>
      <c r="C279" s="1">
        <v>350218.44999999995</v>
      </c>
    </row>
    <row r="280" spans="1:3">
      <c r="A280" s="2">
        <v>39500</v>
      </c>
      <c r="B280" s="2" t="s">
        <v>270</v>
      </c>
      <c r="C280" s="1">
        <v>2743385.8299999996</v>
      </c>
    </row>
    <row r="281" spans="1:3">
      <c r="A281" s="2">
        <v>39501</v>
      </c>
      <c r="B281" s="2" t="s">
        <v>271</v>
      </c>
      <c r="C281" s="1">
        <v>86172.920000000013</v>
      </c>
    </row>
    <row r="282" spans="1:3">
      <c r="A282" s="2">
        <v>39600</v>
      </c>
      <c r="B282" s="2" t="s">
        <v>272</v>
      </c>
      <c r="C282" s="1">
        <v>9361507.9199999999</v>
      </c>
    </row>
    <row r="283" spans="1:3">
      <c r="A283" s="2">
        <v>39605</v>
      </c>
      <c r="B283" s="2" t="s">
        <v>273</v>
      </c>
      <c r="C283" s="1">
        <v>1388419.7600000002</v>
      </c>
    </row>
    <row r="284" spans="1:3">
      <c r="A284" s="2">
        <v>39700</v>
      </c>
      <c r="B284" s="2" t="s">
        <v>274</v>
      </c>
      <c r="C284" s="1">
        <v>5174962.8899999987</v>
      </c>
    </row>
    <row r="285" spans="1:3">
      <c r="A285" s="2">
        <v>39703</v>
      </c>
      <c r="B285" s="2" t="s">
        <v>275</v>
      </c>
      <c r="C285" s="1">
        <v>176926.94</v>
      </c>
    </row>
    <row r="286" spans="1:3">
      <c r="A286" s="2">
        <v>39705</v>
      </c>
      <c r="B286" s="2" t="s">
        <v>276</v>
      </c>
      <c r="C286" s="1">
        <v>1363369.1199999999</v>
      </c>
    </row>
    <row r="287" spans="1:3">
      <c r="A287" s="2">
        <v>39800</v>
      </c>
      <c r="B287" s="2" t="s">
        <v>277</v>
      </c>
      <c r="C287" s="1">
        <v>6020873</v>
      </c>
    </row>
    <row r="288" spans="1:3">
      <c r="A288" s="2">
        <v>39805</v>
      </c>
      <c r="B288" s="2" t="s">
        <v>278</v>
      </c>
      <c r="C288" s="1">
        <v>763058.43</v>
      </c>
    </row>
    <row r="289" spans="1:3">
      <c r="A289" s="2">
        <v>39900</v>
      </c>
      <c r="B289" s="2" t="s">
        <v>279</v>
      </c>
      <c r="C289" s="1">
        <v>3062723.3400000008</v>
      </c>
    </row>
    <row r="290" spans="1:3">
      <c r="A290" s="2">
        <v>51000</v>
      </c>
      <c r="B290" s="2" t="s">
        <v>280</v>
      </c>
      <c r="C290" s="1">
        <v>52824372.349999994</v>
      </c>
    </row>
    <row r="291" spans="1:3">
      <c r="A291" s="33" t="s">
        <v>405</v>
      </c>
      <c r="B291" s="33"/>
      <c r="C291" s="83">
        <f>SUM(C3:C290)</f>
        <v>1435765675.9899998</v>
      </c>
    </row>
  </sheetData>
  <pageMargins left="0.7" right="0.7" top="0.75" bottom="0.75" header="0.3" footer="0.3"/>
  <pageSetup scale="96" fitToHeight="6"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O307"/>
  <sheetViews>
    <sheetView zoomScaleNormal="100" workbookViewId="0"/>
  </sheetViews>
  <sheetFormatPr defaultColWidth="9.140625" defaultRowHeight="15"/>
  <cols>
    <col min="1" max="1" width="15.28515625" style="120" customWidth="1"/>
    <col min="2" max="2" width="55.5703125" style="120" bestFit="1" customWidth="1"/>
    <col min="3" max="3" width="16.85546875" style="120" customWidth="1"/>
    <col min="4" max="4" width="2.7109375" style="120" customWidth="1"/>
    <col min="5" max="9" width="19.28515625" style="120" customWidth="1"/>
    <col min="10" max="10" width="2.7109375" style="120" customWidth="1"/>
    <col min="11" max="15" width="19.28515625" style="120" customWidth="1"/>
    <col min="16" max="16" width="2.42578125" style="120" customWidth="1"/>
    <col min="17" max="21" width="19.28515625" style="120" customWidth="1"/>
    <col min="22" max="22" width="2.85546875" style="120" customWidth="1"/>
    <col min="23" max="23" width="19.28515625" style="120" customWidth="1"/>
    <col min="24" max="24" width="17.28515625" style="120" customWidth="1"/>
    <col min="25" max="25" width="16.28515625" style="120" customWidth="1"/>
    <col min="26" max="26" width="17" style="120" customWidth="1"/>
    <col min="27" max="27" width="16.140625" style="120" customWidth="1"/>
    <col min="28" max="28" width="4.140625" style="120" customWidth="1"/>
    <col min="29" max="29" width="18.140625" style="120" customWidth="1"/>
    <col min="30" max="30" width="16.42578125" style="120" customWidth="1"/>
    <col min="31" max="31" width="15.85546875" style="120" customWidth="1"/>
    <col min="32" max="32" width="16" style="120" customWidth="1"/>
    <col min="33" max="33" width="15.85546875" style="120" customWidth="1"/>
    <col min="34" max="34" width="4.140625" style="120" customWidth="1"/>
    <col min="35" max="35" width="16.28515625" style="120" customWidth="1"/>
    <col min="36" max="36" width="16.140625" style="120" customWidth="1"/>
    <col min="37" max="37" width="19.28515625" style="120" customWidth="1"/>
    <col min="38" max="39" width="13.42578125" style="120" customWidth="1"/>
    <col min="40" max="40" width="9.140625" style="120"/>
    <col min="41" max="41" width="10.5703125" style="120" bestFit="1" customWidth="1"/>
    <col min="42" max="16384" width="9.140625" style="120"/>
  </cols>
  <sheetData>
    <row r="1" spans="1:41">
      <c r="A1" s="120" t="s">
        <v>435</v>
      </c>
    </row>
    <row r="3" spans="1:41" hidden="1">
      <c r="E3" s="77">
        <v>2018</v>
      </c>
      <c r="F3" s="77">
        <v>2019</v>
      </c>
      <c r="G3" s="77">
        <v>2020</v>
      </c>
      <c r="H3" s="77">
        <v>2021</v>
      </c>
      <c r="I3" s="77">
        <v>2022</v>
      </c>
      <c r="K3" s="77">
        <v>2018</v>
      </c>
      <c r="L3" s="77">
        <v>2019</v>
      </c>
      <c r="M3" s="77">
        <v>2020</v>
      </c>
      <c r="N3" s="77">
        <v>2021</v>
      </c>
      <c r="O3" s="77">
        <v>2022</v>
      </c>
      <c r="Q3" s="77">
        <v>2018</v>
      </c>
      <c r="R3" s="77">
        <v>2019</v>
      </c>
      <c r="S3" s="77">
        <v>2020</v>
      </c>
      <c r="T3" s="77">
        <v>2021</v>
      </c>
      <c r="U3" s="77">
        <v>2022</v>
      </c>
      <c r="W3" s="77">
        <v>2018</v>
      </c>
      <c r="X3" s="77">
        <v>2019</v>
      </c>
      <c r="Y3" s="77">
        <v>2020</v>
      </c>
      <c r="Z3" s="77">
        <v>2021</v>
      </c>
      <c r="AA3" s="77">
        <v>2022</v>
      </c>
      <c r="AC3" s="77">
        <v>2018</v>
      </c>
      <c r="AD3" s="77">
        <v>2019</v>
      </c>
      <c r="AE3" s="77">
        <v>2020</v>
      </c>
      <c r="AF3" s="77">
        <v>2021</v>
      </c>
      <c r="AG3" s="77">
        <v>2022</v>
      </c>
      <c r="AI3" s="77">
        <v>2018</v>
      </c>
      <c r="AJ3" s="77">
        <v>2019</v>
      </c>
      <c r="AK3" s="77">
        <v>2020</v>
      </c>
      <c r="AL3" s="77">
        <v>2021</v>
      </c>
      <c r="AM3" s="77">
        <v>2022</v>
      </c>
    </row>
    <row r="4" spans="1:41" ht="90">
      <c r="A4" s="77" t="s">
        <v>281</v>
      </c>
      <c r="B4" s="77" t="s">
        <v>282</v>
      </c>
      <c r="C4" s="77" t="s">
        <v>343</v>
      </c>
      <c r="E4" s="77" t="s">
        <v>384</v>
      </c>
      <c r="F4" s="77" t="s">
        <v>384</v>
      </c>
      <c r="G4" s="77" t="s">
        <v>384</v>
      </c>
      <c r="H4" s="77" t="s">
        <v>384</v>
      </c>
      <c r="I4" s="77" t="s">
        <v>384</v>
      </c>
      <c r="K4" s="77" t="s">
        <v>296</v>
      </c>
      <c r="L4" s="77" t="s">
        <v>296</v>
      </c>
      <c r="M4" s="77" t="s">
        <v>296</v>
      </c>
      <c r="N4" s="77" t="s">
        <v>296</v>
      </c>
      <c r="O4" s="77" t="s">
        <v>296</v>
      </c>
      <c r="Q4" s="77" t="s">
        <v>297</v>
      </c>
      <c r="R4" s="77" t="s">
        <v>297</v>
      </c>
      <c r="S4" s="77" t="s">
        <v>297</v>
      </c>
      <c r="T4" s="77" t="s">
        <v>297</v>
      </c>
      <c r="U4" s="77" t="s">
        <v>297</v>
      </c>
      <c r="W4" s="77" t="s">
        <v>298</v>
      </c>
      <c r="X4" s="77" t="s">
        <v>298</v>
      </c>
      <c r="Y4" s="77" t="s">
        <v>298</v>
      </c>
      <c r="Z4" s="77" t="s">
        <v>298</v>
      </c>
      <c r="AA4" s="77" t="s">
        <v>298</v>
      </c>
      <c r="AC4" s="77" t="s">
        <v>385</v>
      </c>
      <c r="AD4" s="77" t="s">
        <v>385</v>
      </c>
      <c r="AE4" s="77" t="s">
        <v>385</v>
      </c>
      <c r="AF4" s="77" t="s">
        <v>385</v>
      </c>
      <c r="AG4" s="77" t="s">
        <v>385</v>
      </c>
      <c r="AI4" s="77" t="s">
        <v>386</v>
      </c>
      <c r="AJ4" s="77" t="s">
        <v>386</v>
      </c>
      <c r="AK4" s="77" t="s">
        <v>386</v>
      </c>
      <c r="AL4" s="77" t="s">
        <v>386</v>
      </c>
      <c r="AM4" s="77" t="s">
        <v>386</v>
      </c>
    </row>
    <row r="5" spans="1:41">
      <c r="A5" s="77" t="s">
        <v>445</v>
      </c>
      <c r="B5" s="77" t="s">
        <v>444</v>
      </c>
      <c r="C5" s="122">
        <v>0</v>
      </c>
      <c r="E5" s="122">
        <v>0</v>
      </c>
      <c r="F5" s="122">
        <v>0</v>
      </c>
      <c r="G5" s="122">
        <v>0</v>
      </c>
      <c r="H5" s="122">
        <v>0</v>
      </c>
      <c r="I5" s="122">
        <v>0</v>
      </c>
      <c r="K5" s="122">
        <v>0</v>
      </c>
      <c r="L5" s="122">
        <v>0</v>
      </c>
      <c r="M5" s="122">
        <v>0</v>
      </c>
      <c r="N5" s="122">
        <v>0</v>
      </c>
      <c r="O5" s="122">
        <v>0</v>
      </c>
      <c r="Q5" s="77">
        <v>0</v>
      </c>
      <c r="R5" s="122">
        <v>0</v>
      </c>
      <c r="S5" s="122">
        <v>0</v>
      </c>
      <c r="T5" s="122">
        <v>0</v>
      </c>
      <c r="U5" s="122">
        <v>0</v>
      </c>
      <c r="W5" s="122">
        <v>0</v>
      </c>
      <c r="X5" s="122">
        <v>0</v>
      </c>
      <c r="Y5" s="122">
        <v>0</v>
      </c>
      <c r="Z5" s="122">
        <v>0</v>
      </c>
      <c r="AA5" s="122">
        <v>0</v>
      </c>
      <c r="AC5" s="122">
        <v>0</v>
      </c>
      <c r="AD5" s="122">
        <v>0</v>
      </c>
      <c r="AE5" s="122">
        <v>0</v>
      </c>
      <c r="AF5" s="122">
        <v>0</v>
      </c>
      <c r="AG5" s="122">
        <v>0</v>
      </c>
      <c r="AI5" s="122">
        <v>0</v>
      </c>
      <c r="AJ5" s="122">
        <v>0</v>
      </c>
      <c r="AK5" s="122">
        <v>0</v>
      </c>
      <c r="AL5" s="122">
        <v>0</v>
      </c>
      <c r="AM5" s="122">
        <v>0</v>
      </c>
    </row>
    <row r="6" spans="1:41">
      <c r="A6" s="36">
        <v>10200</v>
      </c>
      <c r="B6" s="37" t="s">
        <v>0</v>
      </c>
      <c r="C6" s="121">
        <v>1.0897999999999999E-3</v>
      </c>
      <c r="E6" s="122">
        <v>424702.83812361368</v>
      </c>
      <c r="F6" s="122">
        <v>1559082.1830369974</v>
      </c>
      <c r="G6" s="122">
        <v>728415.72881469922</v>
      </c>
      <c r="H6" s="122">
        <v>-468337.19079999998</v>
      </c>
      <c r="I6" s="122">
        <v>0</v>
      </c>
      <c r="J6" s="122"/>
      <c r="K6" s="122">
        <v>-111514.87479999999</v>
      </c>
      <c r="L6" s="122">
        <v>-23787.064599999998</v>
      </c>
      <c r="M6" s="122">
        <v>39864.883999999998</v>
      </c>
      <c r="N6" s="122">
        <v>0</v>
      </c>
      <c r="O6" s="122">
        <v>0</v>
      </c>
      <c r="P6" s="122"/>
      <c r="Q6" s="122">
        <v>60255.041999999994</v>
      </c>
      <c r="R6" s="122">
        <v>1139475.2635999999</v>
      </c>
      <c r="S6" s="122">
        <v>438833.03539999999</v>
      </c>
      <c r="T6" s="122">
        <v>-468337.19079999998</v>
      </c>
      <c r="U6" s="122">
        <v>0</v>
      </c>
      <c r="V6" s="122"/>
      <c r="W6" s="122">
        <v>527317.16680000001</v>
      </c>
      <c r="X6" s="122">
        <v>527317.16680000001</v>
      </c>
      <c r="Y6" s="122">
        <v>311453.94199999998</v>
      </c>
      <c r="Z6" s="122">
        <v>0</v>
      </c>
      <c r="AA6" s="122">
        <v>0</v>
      </c>
      <c r="AB6" s="122"/>
      <c r="AC6" s="122">
        <v>38738.274949956765</v>
      </c>
      <c r="AD6" s="122">
        <v>0</v>
      </c>
      <c r="AE6" s="122">
        <v>0</v>
      </c>
      <c r="AF6" s="122">
        <v>0</v>
      </c>
      <c r="AG6" s="122">
        <v>0</v>
      </c>
      <c r="AH6" s="122"/>
      <c r="AI6" s="122">
        <v>-90092.770826343112</v>
      </c>
      <c r="AJ6" s="122">
        <v>-83923.182763002536</v>
      </c>
      <c r="AK6" s="122">
        <v>-61736.132585300787</v>
      </c>
      <c r="AL6" s="122">
        <v>0</v>
      </c>
      <c r="AM6" s="122">
        <v>0</v>
      </c>
    </row>
    <row r="7" spans="1:41">
      <c r="A7" s="36">
        <v>10400</v>
      </c>
      <c r="B7" s="37" t="s">
        <v>1</v>
      </c>
      <c r="C7" s="121">
        <v>3.2104999999999998E-3</v>
      </c>
      <c r="E7" s="122">
        <v>-204071.12421271228</v>
      </c>
      <c r="F7" s="122">
        <v>3910565.0704899868</v>
      </c>
      <c r="G7" s="122">
        <v>2408760.6696717707</v>
      </c>
      <c r="H7" s="122">
        <v>-1379699.5329999998</v>
      </c>
      <c r="I7" s="122">
        <v>0</v>
      </c>
      <c r="J7" s="122"/>
      <c r="K7" s="122">
        <v>-328517.62299999996</v>
      </c>
      <c r="L7" s="122">
        <v>-70075.583499999993</v>
      </c>
      <c r="M7" s="122">
        <v>117440.09</v>
      </c>
      <c r="N7" s="122">
        <v>0</v>
      </c>
      <c r="O7" s="122">
        <v>0</v>
      </c>
      <c r="P7" s="122"/>
      <c r="Q7" s="122">
        <v>177508.54499999998</v>
      </c>
      <c r="R7" s="122">
        <v>3356841.0109999999</v>
      </c>
      <c r="S7" s="122">
        <v>1292781.6664999998</v>
      </c>
      <c r="T7" s="122">
        <v>-1379699.5329999998</v>
      </c>
      <c r="U7" s="122">
        <v>0</v>
      </c>
      <c r="V7" s="122"/>
      <c r="W7" s="122">
        <v>1553451.7929999998</v>
      </c>
      <c r="X7" s="122">
        <v>1553451.7929999998</v>
      </c>
      <c r="Y7" s="122">
        <v>917528.79499999993</v>
      </c>
      <c r="Z7" s="122">
        <v>0</v>
      </c>
      <c r="AA7" s="122">
        <v>0</v>
      </c>
      <c r="AB7" s="122"/>
      <c r="AC7" s="122">
        <v>128267.1298633072</v>
      </c>
      <c r="AD7" s="122">
        <v>128267.1298633072</v>
      </c>
      <c r="AE7" s="122">
        <v>81010.118171770446</v>
      </c>
      <c r="AF7" s="122">
        <v>0</v>
      </c>
      <c r="AG7" s="122">
        <v>0</v>
      </c>
      <c r="AH7" s="122"/>
      <c r="AI7" s="122">
        <v>-1734780.9690760192</v>
      </c>
      <c r="AJ7" s="122">
        <v>-1057919.2798733199</v>
      </c>
      <c r="AK7" s="122">
        <v>0</v>
      </c>
      <c r="AL7" s="122">
        <v>0</v>
      </c>
      <c r="AM7" s="122">
        <v>0</v>
      </c>
      <c r="AO7" s="122"/>
    </row>
    <row r="8" spans="1:41">
      <c r="A8" s="36">
        <v>10500</v>
      </c>
      <c r="B8" s="37" t="s">
        <v>2</v>
      </c>
      <c r="C8" s="121">
        <v>7.7539999999999998E-4</v>
      </c>
      <c r="E8" s="122">
        <v>371545.64814078785</v>
      </c>
      <c r="F8" s="122">
        <v>1225766.4846543679</v>
      </c>
      <c r="G8" s="122">
        <v>611799.38787884195</v>
      </c>
      <c r="H8" s="122">
        <v>-333225.04839999997</v>
      </c>
      <c r="I8" s="122">
        <v>0</v>
      </c>
      <c r="J8" s="122"/>
      <c r="K8" s="122">
        <v>-79343.580399999992</v>
      </c>
      <c r="L8" s="122">
        <v>-16924.6558</v>
      </c>
      <c r="M8" s="122">
        <v>28364.131999999998</v>
      </c>
      <c r="N8" s="122">
        <v>0</v>
      </c>
      <c r="O8" s="122">
        <v>0</v>
      </c>
      <c r="P8" s="122"/>
      <c r="Q8" s="122">
        <v>42871.866000000002</v>
      </c>
      <c r="R8" s="122">
        <v>810744.28279999993</v>
      </c>
      <c r="S8" s="122">
        <v>312232.64419999998</v>
      </c>
      <c r="T8" s="122">
        <v>-333225.04839999997</v>
      </c>
      <c r="U8" s="122">
        <v>0</v>
      </c>
      <c r="V8" s="122"/>
      <c r="W8" s="122">
        <v>375189.69640000002</v>
      </c>
      <c r="X8" s="122">
        <v>375189.69640000002</v>
      </c>
      <c r="Y8" s="122">
        <v>221601.56599999999</v>
      </c>
      <c r="Z8" s="122">
        <v>0</v>
      </c>
      <c r="AA8" s="122">
        <v>0</v>
      </c>
      <c r="AB8" s="122"/>
      <c r="AC8" s="122">
        <v>57949.764199270277</v>
      </c>
      <c r="AD8" s="122">
        <v>56757.161254367849</v>
      </c>
      <c r="AE8" s="122">
        <v>49601.045678842056</v>
      </c>
      <c r="AF8" s="122">
        <v>0</v>
      </c>
      <c r="AG8" s="122">
        <v>0</v>
      </c>
      <c r="AH8" s="122"/>
      <c r="AI8" s="122">
        <v>-25122.098058482457</v>
      </c>
      <c r="AJ8" s="122">
        <v>0</v>
      </c>
      <c r="AK8" s="122">
        <v>0</v>
      </c>
      <c r="AL8" s="122">
        <v>0</v>
      </c>
      <c r="AM8" s="122">
        <v>0</v>
      </c>
    </row>
    <row r="9" spans="1:41">
      <c r="A9" s="36">
        <v>10700</v>
      </c>
      <c r="B9" s="37" t="s">
        <v>3</v>
      </c>
      <c r="C9" s="121">
        <v>4.6511E-3</v>
      </c>
      <c r="E9" s="122">
        <v>5030610.8057335122</v>
      </c>
      <c r="F9" s="122">
        <v>9961776.5955158025</v>
      </c>
      <c r="G9" s="122">
        <v>4969791.4109049002</v>
      </c>
      <c r="H9" s="122">
        <v>-1998791.6206</v>
      </c>
      <c r="I9" s="122">
        <v>0</v>
      </c>
      <c r="J9" s="122"/>
      <c r="K9" s="122">
        <v>-475928.45860000001</v>
      </c>
      <c r="L9" s="122">
        <v>-101519.5597</v>
      </c>
      <c r="M9" s="122">
        <v>170137.23800000001</v>
      </c>
      <c r="N9" s="122">
        <v>0</v>
      </c>
      <c r="O9" s="122">
        <v>0</v>
      </c>
      <c r="P9" s="122"/>
      <c r="Q9" s="122">
        <v>257159.31899999999</v>
      </c>
      <c r="R9" s="122">
        <v>4863106.4402000001</v>
      </c>
      <c r="S9" s="122">
        <v>1872872.3903000001</v>
      </c>
      <c r="T9" s="122">
        <v>-1998791.6206</v>
      </c>
      <c r="U9" s="122">
        <v>0</v>
      </c>
      <c r="V9" s="122"/>
      <c r="W9" s="122">
        <v>2250509.1526000001</v>
      </c>
      <c r="X9" s="122">
        <v>2250509.1526000001</v>
      </c>
      <c r="Y9" s="122">
        <v>1329237.8689999999</v>
      </c>
      <c r="Z9" s="122">
        <v>0</v>
      </c>
      <c r="AA9" s="122">
        <v>0</v>
      </c>
      <c r="AB9" s="122"/>
      <c r="AC9" s="122">
        <v>2998870.7927335119</v>
      </c>
      <c r="AD9" s="122">
        <v>2949680.5624158029</v>
      </c>
      <c r="AE9" s="122">
        <v>1597543.9136049</v>
      </c>
      <c r="AF9" s="122">
        <v>0</v>
      </c>
      <c r="AG9" s="122">
        <v>0</v>
      </c>
      <c r="AH9" s="122"/>
      <c r="AI9" s="122">
        <v>0</v>
      </c>
      <c r="AJ9" s="122">
        <v>0</v>
      </c>
      <c r="AK9" s="122">
        <v>0</v>
      </c>
      <c r="AL9" s="122">
        <v>0</v>
      </c>
      <c r="AM9" s="122">
        <v>0</v>
      </c>
    </row>
    <row r="10" spans="1:41">
      <c r="A10" s="36">
        <v>10800</v>
      </c>
      <c r="B10" s="37" t="s">
        <v>4</v>
      </c>
      <c r="C10" s="121">
        <v>1.98189E-2</v>
      </c>
      <c r="E10" s="122">
        <v>10048814.060322274</v>
      </c>
      <c r="F10" s="122">
        <v>31275590.428441517</v>
      </c>
      <c r="G10" s="122">
        <v>15820406.366854124</v>
      </c>
      <c r="H10" s="122">
        <v>-8517092.999400001</v>
      </c>
      <c r="I10" s="122">
        <v>0</v>
      </c>
      <c r="J10" s="122"/>
      <c r="K10" s="122">
        <v>-2027988.7614</v>
      </c>
      <c r="L10" s="122">
        <v>-432587.13030000002</v>
      </c>
      <c r="M10" s="122">
        <v>724975.36199999996</v>
      </c>
      <c r="N10" s="122">
        <v>0</v>
      </c>
      <c r="O10" s="122">
        <v>0</v>
      </c>
      <c r="P10" s="122"/>
      <c r="Q10" s="122">
        <v>1095786.9809999999</v>
      </c>
      <c r="R10" s="122">
        <v>20722285.099800002</v>
      </c>
      <c r="S10" s="122">
        <v>7980535.9197000004</v>
      </c>
      <c r="T10" s="122">
        <v>-8517092.999400001</v>
      </c>
      <c r="U10" s="122">
        <v>0</v>
      </c>
      <c r="V10" s="122"/>
      <c r="W10" s="122">
        <v>9589691.8673999999</v>
      </c>
      <c r="X10" s="122">
        <v>9589691.8673999999</v>
      </c>
      <c r="Y10" s="122">
        <v>5664043.4309999999</v>
      </c>
      <c r="Z10" s="122">
        <v>0</v>
      </c>
      <c r="AA10" s="122">
        <v>0</v>
      </c>
      <c r="AB10" s="122"/>
      <c r="AC10" s="122">
        <v>1543477.6776172877</v>
      </c>
      <c r="AD10" s="122">
        <v>1489014.3511614744</v>
      </c>
      <c r="AE10" s="122">
        <v>1450851.6541541233</v>
      </c>
      <c r="AF10" s="122">
        <v>0</v>
      </c>
      <c r="AG10" s="122">
        <v>0</v>
      </c>
      <c r="AH10" s="122"/>
      <c r="AI10" s="122">
        <v>-152153.70429501403</v>
      </c>
      <c r="AJ10" s="122">
        <v>-92813.759619958611</v>
      </c>
      <c r="AK10" s="122">
        <v>0</v>
      </c>
      <c r="AL10" s="122">
        <v>0</v>
      </c>
      <c r="AM10" s="122">
        <v>0</v>
      </c>
    </row>
    <row r="11" spans="1:41">
      <c r="A11" s="36">
        <v>10850</v>
      </c>
      <c r="B11" s="37" t="s">
        <v>5</v>
      </c>
      <c r="C11" s="121">
        <v>1.507E-4</v>
      </c>
      <c r="E11" s="122">
        <v>199237.98877622295</v>
      </c>
      <c r="F11" s="122">
        <v>315934.07272957382</v>
      </c>
      <c r="G11" s="122">
        <v>165581.75582216034</v>
      </c>
      <c r="H11" s="122">
        <v>-64762.722200000004</v>
      </c>
      <c r="I11" s="122">
        <v>0</v>
      </c>
      <c r="J11" s="122"/>
      <c r="K11" s="122">
        <v>-15420.528200000001</v>
      </c>
      <c r="L11" s="122">
        <v>-3289.3289</v>
      </c>
      <c r="M11" s="122">
        <v>5512.6059999999998</v>
      </c>
      <c r="N11" s="122">
        <v>0</v>
      </c>
      <c r="O11" s="122">
        <v>0</v>
      </c>
      <c r="P11" s="122"/>
      <c r="Q11" s="122">
        <v>8332.2029999999995</v>
      </c>
      <c r="R11" s="122">
        <v>157569.20740000001</v>
      </c>
      <c r="S11" s="122">
        <v>60682.821100000001</v>
      </c>
      <c r="T11" s="122">
        <v>-64762.722200000004</v>
      </c>
      <c r="U11" s="122">
        <v>0</v>
      </c>
      <c r="V11" s="122"/>
      <c r="W11" s="122">
        <v>72918.606199999995</v>
      </c>
      <c r="X11" s="122">
        <v>72918.606199999995</v>
      </c>
      <c r="Y11" s="122">
        <v>43068.553</v>
      </c>
      <c r="Z11" s="122">
        <v>0</v>
      </c>
      <c r="AA11" s="122">
        <v>0</v>
      </c>
      <c r="AB11" s="122"/>
      <c r="AC11" s="122">
        <v>133407.70777622296</v>
      </c>
      <c r="AD11" s="122">
        <v>88735.588029573788</v>
      </c>
      <c r="AE11" s="122">
        <v>56317.775722160353</v>
      </c>
      <c r="AF11" s="122">
        <v>0</v>
      </c>
      <c r="AG11" s="122">
        <v>0</v>
      </c>
      <c r="AH11" s="122"/>
      <c r="AI11" s="122">
        <v>0</v>
      </c>
      <c r="AJ11" s="122">
        <v>0</v>
      </c>
      <c r="AK11" s="122">
        <v>0</v>
      </c>
      <c r="AL11" s="122">
        <v>0</v>
      </c>
      <c r="AM11" s="122">
        <v>0</v>
      </c>
    </row>
    <row r="12" spans="1:41">
      <c r="A12" s="36">
        <v>10900</v>
      </c>
      <c r="B12" s="37" t="s">
        <v>6</v>
      </c>
      <c r="C12" s="121">
        <v>1.7773999999999999E-3</v>
      </c>
      <c r="E12" s="122">
        <v>1285097.1121722353</v>
      </c>
      <c r="F12" s="122">
        <v>2921233.7977470425</v>
      </c>
      <c r="G12" s="122">
        <v>1343158.867104454</v>
      </c>
      <c r="H12" s="122">
        <v>-763830.54039999994</v>
      </c>
      <c r="I12" s="122">
        <v>0</v>
      </c>
      <c r="J12" s="122"/>
      <c r="K12" s="122">
        <v>-181874.23240000001</v>
      </c>
      <c r="L12" s="122">
        <v>-38795.309799999995</v>
      </c>
      <c r="M12" s="122">
        <v>65017.292000000001</v>
      </c>
      <c r="N12" s="122">
        <v>0</v>
      </c>
      <c r="O12" s="122">
        <v>0</v>
      </c>
      <c r="P12" s="122"/>
      <c r="Q12" s="122">
        <v>98272.445999999996</v>
      </c>
      <c r="R12" s="122">
        <v>1858417.4468</v>
      </c>
      <c r="S12" s="122">
        <v>715710.9902</v>
      </c>
      <c r="T12" s="122">
        <v>-763830.54039999994</v>
      </c>
      <c r="U12" s="122">
        <v>0</v>
      </c>
      <c r="V12" s="122"/>
      <c r="W12" s="122">
        <v>860023.42839999998</v>
      </c>
      <c r="X12" s="122">
        <v>860023.42839999998</v>
      </c>
      <c r="Y12" s="122">
        <v>507963.14600000001</v>
      </c>
      <c r="Z12" s="122">
        <v>0</v>
      </c>
      <c r="AA12" s="122">
        <v>0</v>
      </c>
      <c r="AB12" s="122"/>
      <c r="AC12" s="122">
        <v>508675.47017223533</v>
      </c>
      <c r="AD12" s="122">
        <v>241588.23234704236</v>
      </c>
      <c r="AE12" s="122">
        <v>54467.438904454066</v>
      </c>
      <c r="AF12" s="122">
        <v>0</v>
      </c>
      <c r="AG12" s="122">
        <v>0</v>
      </c>
      <c r="AH12" s="122"/>
      <c r="AI12" s="122">
        <v>0</v>
      </c>
      <c r="AJ12" s="122">
        <v>0</v>
      </c>
      <c r="AK12" s="122">
        <v>0</v>
      </c>
      <c r="AL12" s="122">
        <v>0</v>
      </c>
      <c r="AM12" s="122">
        <v>0</v>
      </c>
    </row>
    <row r="13" spans="1:41">
      <c r="A13" s="36">
        <v>10910</v>
      </c>
      <c r="B13" s="37" t="s">
        <v>7</v>
      </c>
      <c r="C13" s="121">
        <v>2.9599999999999998E-4</v>
      </c>
      <c r="E13" s="122">
        <v>138320.97831544105</v>
      </c>
      <c r="F13" s="122">
        <v>447732.31853612023</v>
      </c>
      <c r="G13" s="122">
        <v>214540.19808285078</v>
      </c>
      <c r="H13" s="122">
        <v>-127204.81599999999</v>
      </c>
      <c r="I13" s="122">
        <v>0</v>
      </c>
      <c r="J13" s="122"/>
      <c r="K13" s="122">
        <v>-30288.495999999999</v>
      </c>
      <c r="L13" s="122">
        <v>-6460.7919999999995</v>
      </c>
      <c r="M13" s="122">
        <v>10827.68</v>
      </c>
      <c r="N13" s="122">
        <v>0</v>
      </c>
      <c r="O13" s="122">
        <v>0</v>
      </c>
      <c r="P13" s="122"/>
      <c r="Q13" s="122">
        <v>16365.839999999998</v>
      </c>
      <c r="R13" s="122">
        <v>309492.272</v>
      </c>
      <c r="S13" s="122">
        <v>119191.208</v>
      </c>
      <c r="T13" s="122">
        <v>-127204.81599999999</v>
      </c>
      <c r="U13" s="122">
        <v>0</v>
      </c>
      <c r="V13" s="122"/>
      <c r="W13" s="122">
        <v>143224.33599999998</v>
      </c>
      <c r="X13" s="122">
        <v>143224.33599999998</v>
      </c>
      <c r="Y13" s="122">
        <v>84593.84</v>
      </c>
      <c r="Z13" s="122">
        <v>0</v>
      </c>
      <c r="AA13" s="122">
        <v>0</v>
      </c>
      <c r="AB13" s="122"/>
      <c r="AC13" s="122">
        <v>85013.076135791664</v>
      </c>
      <c r="AD13" s="122">
        <v>63725.466856832907</v>
      </c>
      <c r="AE13" s="122">
        <v>30429.462599999955</v>
      </c>
      <c r="AF13" s="122">
        <v>0</v>
      </c>
      <c r="AG13" s="122">
        <v>0</v>
      </c>
      <c r="AH13" s="122"/>
      <c r="AI13" s="122">
        <v>-75993.777820350602</v>
      </c>
      <c r="AJ13" s="122">
        <v>-62248.964320712643</v>
      </c>
      <c r="AK13" s="122">
        <v>-30501.992517149207</v>
      </c>
      <c r="AL13" s="122">
        <v>0</v>
      </c>
      <c r="AM13" s="122">
        <v>0</v>
      </c>
    </row>
    <row r="14" spans="1:41">
      <c r="A14" s="36">
        <v>10930</v>
      </c>
      <c r="B14" s="37" t="s">
        <v>8</v>
      </c>
      <c r="C14" s="121">
        <v>2.7759999999999998E-3</v>
      </c>
      <c r="E14" s="122">
        <v>1995546.986174532</v>
      </c>
      <c r="F14" s="122">
        <v>4892163.8006742038</v>
      </c>
      <c r="G14" s="122">
        <v>2480326.9284639186</v>
      </c>
      <c r="H14" s="122">
        <v>-1192974.8959999999</v>
      </c>
      <c r="I14" s="122">
        <v>0</v>
      </c>
      <c r="J14" s="122"/>
      <c r="K14" s="122">
        <v>-284056.97599999997</v>
      </c>
      <c r="L14" s="122">
        <v>-60591.751999999993</v>
      </c>
      <c r="M14" s="122">
        <v>101546.07999999999</v>
      </c>
      <c r="N14" s="122">
        <v>0</v>
      </c>
      <c r="O14" s="122">
        <v>0</v>
      </c>
      <c r="P14" s="122"/>
      <c r="Q14" s="122">
        <v>153485.03999999998</v>
      </c>
      <c r="R14" s="122">
        <v>2902535.6319999998</v>
      </c>
      <c r="S14" s="122">
        <v>1117820.2479999999</v>
      </c>
      <c r="T14" s="122">
        <v>-1192974.8959999999</v>
      </c>
      <c r="U14" s="122">
        <v>0</v>
      </c>
      <c r="V14" s="122"/>
      <c r="W14" s="122">
        <v>1343212.0159999998</v>
      </c>
      <c r="X14" s="122">
        <v>1343212.0159999998</v>
      </c>
      <c r="Y14" s="122">
        <v>793353.03999999992</v>
      </c>
      <c r="Z14" s="122">
        <v>0</v>
      </c>
      <c r="AA14" s="122">
        <v>0</v>
      </c>
      <c r="AB14" s="122"/>
      <c r="AC14" s="122">
        <v>844585.24720522342</v>
      </c>
      <c r="AD14" s="122">
        <v>707007.90467420395</v>
      </c>
      <c r="AE14" s="122">
        <v>467607.56046391901</v>
      </c>
      <c r="AF14" s="122">
        <v>0</v>
      </c>
      <c r="AG14" s="122">
        <v>0</v>
      </c>
      <c r="AH14" s="122"/>
      <c r="AI14" s="122">
        <v>-61678.341030691183</v>
      </c>
      <c r="AJ14" s="122">
        <v>0</v>
      </c>
      <c r="AK14" s="122">
        <v>0</v>
      </c>
      <c r="AL14" s="122">
        <v>0</v>
      </c>
      <c r="AM14" s="122">
        <v>0</v>
      </c>
    </row>
    <row r="15" spans="1:41">
      <c r="A15" s="36">
        <v>10940</v>
      </c>
      <c r="B15" s="37" t="s">
        <v>9</v>
      </c>
      <c r="C15" s="121">
        <v>6.9059999999999998E-4</v>
      </c>
      <c r="E15" s="122">
        <v>205466.44964809759</v>
      </c>
      <c r="F15" s="122">
        <v>1006809.364541951</v>
      </c>
      <c r="G15" s="122">
        <v>537739.05808680365</v>
      </c>
      <c r="H15" s="122">
        <v>-296782.58759999997</v>
      </c>
      <c r="I15" s="122">
        <v>0</v>
      </c>
      <c r="J15" s="122"/>
      <c r="K15" s="122">
        <v>-70666.335599999991</v>
      </c>
      <c r="L15" s="122">
        <v>-15073.726199999999</v>
      </c>
      <c r="M15" s="122">
        <v>25262.148000000001</v>
      </c>
      <c r="N15" s="122">
        <v>0</v>
      </c>
      <c r="O15" s="122">
        <v>0</v>
      </c>
      <c r="P15" s="122"/>
      <c r="Q15" s="122">
        <v>38183.273999999998</v>
      </c>
      <c r="R15" s="122">
        <v>722078.92920000001</v>
      </c>
      <c r="S15" s="122">
        <v>278085.97379999998</v>
      </c>
      <c r="T15" s="122">
        <v>-296782.58759999997</v>
      </c>
      <c r="U15" s="122">
        <v>0</v>
      </c>
      <c r="V15" s="122"/>
      <c r="W15" s="122">
        <v>334157.85959999997</v>
      </c>
      <c r="X15" s="122">
        <v>334157.85959999997</v>
      </c>
      <c r="Y15" s="122">
        <v>197366.57399999999</v>
      </c>
      <c r="Z15" s="122">
        <v>0</v>
      </c>
      <c r="AA15" s="122">
        <v>0</v>
      </c>
      <c r="AB15" s="122"/>
      <c r="AC15" s="122">
        <v>42856.408597048678</v>
      </c>
      <c r="AD15" s="122">
        <v>42856.408597048678</v>
      </c>
      <c r="AE15" s="122">
        <v>37024.362286803691</v>
      </c>
      <c r="AF15" s="122">
        <v>0</v>
      </c>
      <c r="AG15" s="122">
        <v>0</v>
      </c>
      <c r="AH15" s="122"/>
      <c r="AI15" s="122">
        <v>-139064.75694895102</v>
      </c>
      <c r="AJ15" s="122">
        <v>-77210.106655097712</v>
      </c>
      <c r="AK15" s="122">
        <v>0</v>
      </c>
      <c r="AL15" s="122">
        <v>0</v>
      </c>
      <c r="AM15" s="122">
        <v>0</v>
      </c>
    </row>
    <row r="16" spans="1:41">
      <c r="A16" s="36">
        <v>10950</v>
      </c>
      <c r="B16" s="37" t="s">
        <v>10</v>
      </c>
      <c r="C16" s="121">
        <v>6.625E-4</v>
      </c>
      <c r="E16" s="122">
        <v>383840.15088753961</v>
      </c>
      <c r="F16" s="122">
        <v>1034624.0413339486</v>
      </c>
      <c r="G16" s="122">
        <v>489427.60144988855</v>
      </c>
      <c r="H16" s="122">
        <v>-284706.72499999998</v>
      </c>
      <c r="I16" s="122">
        <v>0</v>
      </c>
      <c r="J16" s="122"/>
      <c r="K16" s="122">
        <v>-67790.975000000006</v>
      </c>
      <c r="L16" s="122">
        <v>-14460.387500000001</v>
      </c>
      <c r="M16" s="122">
        <v>24234.25</v>
      </c>
      <c r="N16" s="122">
        <v>0</v>
      </c>
      <c r="O16" s="122">
        <v>0</v>
      </c>
      <c r="P16" s="122"/>
      <c r="Q16" s="122">
        <v>36629.625</v>
      </c>
      <c r="R16" s="122">
        <v>692698.07499999995</v>
      </c>
      <c r="S16" s="122">
        <v>266770.86249999999</v>
      </c>
      <c r="T16" s="122">
        <v>-284706.72499999998</v>
      </c>
      <c r="U16" s="122">
        <v>0</v>
      </c>
      <c r="V16" s="122"/>
      <c r="W16" s="122">
        <v>320561.22499999998</v>
      </c>
      <c r="X16" s="122">
        <v>320561.22499999998</v>
      </c>
      <c r="Y16" s="122">
        <v>189335.875</v>
      </c>
      <c r="Z16" s="122">
        <v>0</v>
      </c>
      <c r="AA16" s="122">
        <v>0</v>
      </c>
      <c r="AB16" s="122"/>
      <c r="AC16" s="122">
        <v>97012.488887539585</v>
      </c>
      <c r="AD16" s="122">
        <v>38397.341833948602</v>
      </c>
      <c r="AE16" s="122">
        <v>11658.826949888604</v>
      </c>
      <c r="AF16" s="122">
        <v>0</v>
      </c>
      <c r="AG16" s="122">
        <v>0</v>
      </c>
      <c r="AH16" s="122"/>
      <c r="AI16" s="122">
        <v>-2572.2130000000179</v>
      </c>
      <c r="AJ16" s="122">
        <v>-2572.2130000000179</v>
      </c>
      <c r="AK16" s="122">
        <v>-2572.2130000000179</v>
      </c>
      <c r="AL16" s="122">
        <v>0</v>
      </c>
      <c r="AM16" s="122">
        <v>0</v>
      </c>
    </row>
    <row r="17" spans="1:39">
      <c r="A17" s="36">
        <v>11300</v>
      </c>
      <c r="B17" s="37" t="s">
        <v>11</v>
      </c>
      <c r="C17" s="121">
        <v>4.8168999999999998E-3</v>
      </c>
      <c r="E17" s="122">
        <v>-954794.54453135189</v>
      </c>
      <c r="F17" s="122">
        <v>4369710.1942613395</v>
      </c>
      <c r="G17" s="122">
        <v>2029724.825874276</v>
      </c>
      <c r="H17" s="122">
        <v>-2070043.5074</v>
      </c>
      <c r="I17" s="122">
        <v>0</v>
      </c>
      <c r="J17" s="122"/>
      <c r="K17" s="122">
        <v>-492894.10939999996</v>
      </c>
      <c r="L17" s="122">
        <v>-105138.47629999999</v>
      </c>
      <c r="M17" s="122">
        <v>176202.20199999999</v>
      </c>
      <c r="N17" s="122">
        <v>0</v>
      </c>
      <c r="O17" s="122">
        <v>0</v>
      </c>
      <c r="P17" s="122"/>
      <c r="Q17" s="122">
        <v>266326.40100000001</v>
      </c>
      <c r="R17" s="122">
        <v>5036463.9358000001</v>
      </c>
      <c r="S17" s="122">
        <v>1939635.5736999998</v>
      </c>
      <c r="T17" s="122">
        <v>-2070043.5074</v>
      </c>
      <c r="U17" s="122">
        <v>0</v>
      </c>
      <c r="V17" s="122"/>
      <c r="W17" s="122">
        <v>2330734.1354</v>
      </c>
      <c r="X17" s="122">
        <v>2330734.1354</v>
      </c>
      <c r="Y17" s="122">
        <v>1376621.851</v>
      </c>
      <c r="Z17" s="122">
        <v>0</v>
      </c>
      <c r="AA17" s="122">
        <v>0</v>
      </c>
      <c r="AB17" s="122"/>
      <c r="AC17" s="122">
        <v>0</v>
      </c>
      <c r="AD17" s="122">
        <v>0</v>
      </c>
      <c r="AE17" s="122">
        <v>0</v>
      </c>
      <c r="AF17" s="122">
        <v>0</v>
      </c>
      <c r="AG17" s="122">
        <v>0</v>
      </c>
      <c r="AH17" s="122"/>
      <c r="AI17" s="122">
        <v>-3058960.971531352</v>
      </c>
      <c r="AJ17" s="122">
        <v>-2892349.4006386604</v>
      </c>
      <c r="AK17" s="122">
        <v>-1462734.8008257239</v>
      </c>
      <c r="AL17" s="122">
        <v>0</v>
      </c>
      <c r="AM17" s="122">
        <v>0</v>
      </c>
    </row>
    <row r="18" spans="1:39">
      <c r="A18" s="36">
        <v>11310</v>
      </c>
      <c r="B18" s="37" t="s">
        <v>12</v>
      </c>
      <c r="C18" s="121">
        <v>5.2360000000000004E-4</v>
      </c>
      <c r="E18" s="122">
        <v>305560.09974323481</v>
      </c>
      <c r="F18" s="122">
        <v>855121.06733392552</v>
      </c>
      <c r="G18" s="122">
        <v>436506.38978680415</v>
      </c>
      <c r="H18" s="122">
        <v>-225015.0056</v>
      </c>
      <c r="I18" s="122">
        <v>0</v>
      </c>
      <c r="J18" s="122"/>
      <c r="K18" s="122">
        <v>-53577.893600000003</v>
      </c>
      <c r="L18" s="122">
        <v>-11428.617200000001</v>
      </c>
      <c r="M18" s="122">
        <v>19153.288</v>
      </c>
      <c r="N18" s="122">
        <v>0</v>
      </c>
      <c r="O18" s="122">
        <v>0</v>
      </c>
      <c r="P18" s="122"/>
      <c r="Q18" s="122">
        <v>28949.844000000001</v>
      </c>
      <c r="R18" s="122">
        <v>547466.7352</v>
      </c>
      <c r="S18" s="122">
        <v>210839.5828</v>
      </c>
      <c r="T18" s="122">
        <v>-225015.0056</v>
      </c>
      <c r="U18" s="122">
        <v>0</v>
      </c>
      <c r="V18" s="122"/>
      <c r="W18" s="122">
        <v>253352.23760000002</v>
      </c>
      <c r="X18" s="122">
        <v>253352.23760000002</v>
      </c>
      <c r="Y18" s="122">
        <v>149639.644</v>
      </c>
      <c r="Z18" s="122">
        <v>0</v>
      </c>
      <c r="AA18" s="122">
        <v>0</v>
      </c>
      <c r="AB18" s="122"/>
      <c r="AC18" s="122">
        <v>76835.911743234756</v>
      </c>
      <c r="AD18" s="122">
        <v>65730.711733925564</v>
      </c>
      <c r="AE18" s="122">
        <v>56873.874986804149</v>
      </c>
      <c r="AF18" s="122">
        <v>0</v>
      </c>
      <c r="AG18" s="122">
        <v>0</v>
      </c>
      <c r="AH18" s="122"/>
      <c r="AI18" s="122">
        <v>0</v>
      </c>
      <c r="AJ18" s="122">
        <v>0</v>
      </c>
      <c r="AK18" s="122">
        <v>0</v>
      </c>
      <c r="AL18" s="122">
        <v>0</v>
      </c>
      <c r="AM18" s="122">
        <v>0</v>
      </c>
    </row>
    <row r="19" spans="1:39">
      <c r="A19" s="36">
        <v>11600</v>
      </c>
      <c r="B19" s="37" t="s">
        <v>13</v>
      </c>
      <c r="C19" s="121">
        <v>2.1459000000000001E-3</v>
      </c>
      <c r="E19" s="122">
        <v>893817.82360911509</v>
      </c>
      <c r="F19" s="122">
        <v>3179156.8640171173</v>
      </c>
      <c r="G19" s="122">
        <v>1577661.896336359</v>
      </c>
      <c r="H19" s="122">
        <v>-922191.94140000001</v>
      </c>
      <c r="I19" s="122">
        <v>0</v>
      </c>
      <c r="J19" s="122"/>
      <c r="K19" s="122">
        <v>-219581.3634</v>
      </c>
      <c r="L19" s="122">
        <v>-46838.559300000001</v>
      </c>
      <c r="M19" s="122">
        <v>78497.021999999997</v>
      </c>
      <c r="N19" s="122">
        <v>0</v>
      </c>
      <c r="O19" s="122">
        <v>0</v>
      </c>
      <c r="P19" s="122"/>
      <c r="Q19" s="122">
        <v>118646.811</v>
      </c>
      <c r="R19" s="122">
        <v>2243714.4138000002</v>
      </c>
      <c r="S19" s="122">
        <v>864095.99070000008</v>
      </c>
      <c r="T19" s="122">
        <v>-922191.94140000001</v>
      </c>
      <c r="U19" s="122">
        <v>0</v>
      </c>
      <c r="V19" s="122"/>
      <c r="W19" s="122">
        <v>1038328.0494</v>
      </c>
      <c r="X19" s="122">
        <v>1038328.0494</v>
      </c>
      <c r="Y19" s="122">
        <v>613276.76100000006</v>
      </c>
      <c r="Z19" s="122">
        <v>0</v>
      </c>
      <c r="AA19" s="122">
        <v>0</v>
      </c>
      <c r="AB19" s="122"/>
      <c r="AC19" s="122">
        <v>93451.159841943852</v>
      </c>
      <c r="AD19" s="122">
        <v>49953.430825000163</v>
      </c>
      <c r="AE19" s="122">
        <v>49953.430825000163</v>
      </c>
      <c r="AF19" s="122">
        <v>0</v>
      </c>
      <c r="AG19" s="122">
        <v>0</v>
      </c>
      <c r="AH19" s="122"/>
      <c r="AI19" s="122">
        <v>-137026.83323282877</v>
      </c>
      <c r="AJ19" s="122">
        <v>-106000.47070788305</v>
      </c>
      <c r="AK19" s="122">
        <v>-28161.308188641451</v>
      </c>
      <c r="AL19" s="122">
        <v>0</v>
      </c>
      <c r="AM19" s="122">
        <v>0</v>
      </c>
    </row>
    <row r="20" spans="1:39">
      <c r="A20" s="36">
        <v>11900</v>
      </c>
      <c r="B20" s="37" t="s">
        <v>14</v>
      </c>
      <c r="C20" s="121">
        <v>2.1550000000000001E-4</v>
      </c>
      <c r="E20" s="122">
        <v>65452.005441727066</v>
      </c>
      <c r="F20" s="122">
        <v>298224.15098554909</v>
      </c>
      <c r="G20" s="122">
        <v>115264.93915395322</v>
      </c>
      <c r="H20" s="122">
        <v>-92610.263000000006</v>
      </c>
      <c r="I20" s="122">
        <v>0</v>
      </c>
      <c r="J20" s="122"/>
      <c r="K20" s="122">
        <v>-22051.253000000001</v>
      </c>
      <c r="L20" s="122">
        <v>-4703.7184999999999</v>
      </c>
      <c r="M20" s="122">
        <v>7882.9900000000007</v>
      </c>
      <c r="N20" s="122">
        <v>0</v>
      </c>
      <c r="O20" s="122">
        <v>0</v>
      </c>
      <c r="P20" s="122"/>
      <c r="Q20" s="122">
        <v>11914.995000000001</v>
      </c>
      <c r="R20" s="122">
        <v>225322.921</v>
      </c>
      <c r="S20" s="122">
        <v>86776.031499999997</v>
      </c>
      <c r="T20" s="122">
        <v>-92610.263000000006</v>
      </c>
      <c r="U20" s="122">
        <v>0</v>
      </c>
      <c r="V20" s="122"/>
      <c r="W20" s="122">
        <v>104273.12300000001</v>
      </c>
      <c r="X20" s="122">
        <v>104273.12300000001</v>
      </c>
      <c r="Y20" s="122">
        <v>61587.745000000003</v>
      </c>
      <c r="Z20" s="122">
        <v>0</v>
      </c>
      <c r="AA20" s="122">
        <v>0</v>
      </c>
      <c r="AB20" s="122"/>
      <c r="AC20" s="122">
        <v>26830.119045553114</v>
      </c>
      <c r="AD20" s="122">
        <v>16366.372617787409</v>
      </c>
      <c r="AE20" s="122">
        <v>0</v>
      </c>
      <c r="AF20" s="122">
        <v>0</v>
      </c>
      <c r="AG20" s="122">
        <v>0</v>
      </c>
      <c r="AH20" s="122"/>
      <c r="AI20" s="122">
        <v>-55514.978603826057</v>
      </c>
      <c r="AJ20" s="122">
        <v>-43034.547132238309</v>
      </c>
      <c r="AK20" s="122">
        <v>-40981.827346046775</v>
      </c>
      <c r="AL20" s="122">
        <v>0</v>
      </c>
      <c r="AM20" s="122">
        <v>0</v>
      </c>
    </row>
    <row r="21" spans="1:39">
      <c r="A21" s="36">
        <v>12100</v>
      </c>
      <c r="B21" s="37" t="s">
        <v>15</v>
      </c>
      <c r="C21" s="121">
        <v>2.677E-4</v>
      </c>
      <c r="E21" s="122">
        <v>211681.81154414645</v>
      </c>
      <c r="F21" s="122">
        <v>433648.93479748507</v>
      </c>
      <c r="G21" s="122">
        <v>205592.9272864699</v>
      </c>
      <c r="H21" s="122">
        <v>-115043.0042</v>
      </c>
      <c r="I21" s="122">
        <v>0</v>
      </c>
      <c r="J21" s="122"/>
      <c r="K21" s="122">
        <v>-27392.6702</v>
      </c>
      <c r="L21" s="122">
        <v>-5843.0879000000004</v>
      </c>
      <c r="M21" s="122">
        <v>9792.4660000000003</v>
      </c>
      <c r="N21" s="122">
        <v>0</v>
      </c>
      <c r="O21" s="122">
        <v>0</v>
      </c>
      <c r="P21" s="122"/>
      <c r="Q21" s="122">
        <v>14801.133</v>
      </c>
      <c r="R21" s="122">
        <v>279902.3014</v>
      </c>
      <c r="S21" s="122">
        <v>107795.5621</v>
      </c>
      <c r="T21" s="122">
        <v>-115043.0042</v>
      </c>
      <c r="U21" s="122">
        <v>0</v>
      </c>
      <c r="V21" s="122"/>
      <c r="W21" s="122">
        <v>129530.92819999999</v>
      </c>
      <c r="X21" s="122">
        <v>129530.92819999999</v>
      </c>
      <c r="Y21" s="122">
        <v>76505.983000000007</v>
      </c>
      <c r="Z21" s="122">
        <v>0</v>
      </c>
      <c r="AA21" s="122">
        <v>0</v>
      </c>
      <c r="AB21" s="122"/>
      <c r="AC21" s="122">
        <v>94742.420544146458</v>
      </c>
      <c r="AD21" s="122">
        <v>30058.79309748501</v>
      </c>
      <c r="AE21" s="122">
        <v>11498.916186469898</v>
      </c>
      <c r="AF21" s="122">
        <v>0</v>
      </c>
      <c r="AG21" s="122">
        <v>0</v>
      </c>
      <c r="AH21" s="122"/>
      <c r="AI21" s="122">
        <v>0</v>
      </c>
      <c r="AJ21" s="122">
        <v>0</v>
      </c>
      <c r="AK21" s="122">
        <v>0</v>
      </c>
      <c r="AL21" s="122">
        <v>0</v>
      </c>
      <c r="AM21" s="122">
        <v>0</v>
      </c>
    </row>
    <row r="22" spans="1:39">
      <c r="A22" s="36">
        <v>12150</v>
      </c>
      <c r="B22" s="37" t="s">
        <v>16</v>
      </c>
      <c r="C22" s="121">
        <v>4.07E-5</v>
      </c>
      <c r="E22" s="122">
        <v>22616.694670374625</v>
      </c>
      <c r="F22" s="122">
        <v>60414.201689991365</v>
      </c>
      <c r="G22" s="122">
        <v>25512.79517132515</v>
      </c>
      <c r="H22" s="122">
        <v>-17490.662199999999</v>
      </c>
      <c r="I22" s="122">
        <v>0</v>
      </c>
      <c r="J22" s="122"/>
      <c r="K22" s="122">
        <v>-4164.6682000000001</v>
      </c>
      <c r="L22" s="122">
        <v>-888.35889999999995</v>
      </c>
      <c r="M22" s="122">
        <v>1488.806</v>
      </c>
      <c r="N22" s="122">
        <v>0</v>
      </c>
      <c r="O22" s="122">
        <v>0</v>
      </c>
      <c r="P22" s="122"/>
      <c r="Q22" s="122">
        <v>2250.3029999999999</v>
      </c>
      <c r="R22" s="122">
        <v>42555.187400000003</v>
      </c>
      <c r="S22" s="122">
        <v>16388.791099999999</v>
      </c>
      <c r="T22" s="122">
        <v>-17490.662199999999</v>
      </c>
      <c r="U22" s="122">
        <v>0</v>
      </c>
      <c r="V22" s="122"/>
      <c r="W22" s="122">
        <v>19693.3462</v>
      </c>
      <c r="X22" s="122">
        <v>19693.3462</v>
      </c>
      <c r="Y22" s="122">
        <v>11631.653</v>
      </c>
      <c r="Z22" s="122">
        <v>0</v>
      </c>
      <c r="AA22" s="122">
        <v>0</v>
      </c>
      <c r="AB22" s="122"/>
      <c r="AC22" s="122">
        <v>11070.653856955927</v>
      </c>
      <c r="AD22" s="122">
        <v>5286.9671765726725</v>
      </c>
      <c r="AE22" s="122">
        <v>0</v>
      </c>
      <c r="AF22" s="122">
        <v>0</v>
      </c>
      <c r="AG22" s="122">
        <v>0</v>
      </c>
      <c r="AH22" s="122"/>
      <c r="AI22" s="122">
        <v>-6232.9401865813024</v>
      </c>
      <c r="AJ22" s="122">
        <v>-6232.9401865813024</v>
      </c>
      <c r="AK22" s="122">
        <v>-3996.4549286748475</v>
      </c>
      <c r="AL22" s="122">
        <v>0</v>
      </c>
      <c r="AM22" s="122">
        <v>0</v>
      </c>
    </row>
    <row r="23" spans="1:39">
      <c r="A23" s="36">
        <v>12160</v>
      </c>
      <c r="B23" s="37" t="s">
        <v>17</v>
      </c>
      <c r="C23" s="121">
        <v>1.8461E-3</v>
      </c>
      <c r="E23" s="122">
        <v>1205941.9007466426</v>
      </c>
      <c r="F23" s="122">
        <v>2993633.8771264195</v>
      </c>
      <c r="G23" s="122">
        <v>1454297.2054736081</v>
      </c>
      <c r="H23" s="122">
        <v>-793354.0906</v>
      </c>
      <c r="I23" s="122">
        <v>0</v>
      </c>
      <c r="J23" s="122"/>
      <c r="K23" s="122">
        <v>-188904.02859999999</v>
      </c>
      <c r="L23" s="122">
        <v>-40294.824699999997</v>
      </c>
      <c r="M23" s="122">
        <v>67530.338000000003</v>
      </c>
      <c r="N23" s="122">
        <v>0</v>
      </c>
      <c r="O23" s="122">
        <v>0</v>
      </c>
      <c r="P23" s="122"/>
      <c r="Q23" s="122">
        <v>102070.86900000001</v>
      </c>
      <c r="R23" s="122">
        <v>1930248.9302000001</v>
      </c>
      <c r="S23" s="122">
        <v>743374.62530000007</v>
      </c>
      <c r="T23" s="122">
        <v>-793354.0906</v>
      </c>
      <c r="U23" s="122">
        <v>0</v>
      </c>
      <c r="V23" s="122"/>
      <c r="W23" s="122">
        <v>893265.02260000003</v>
      </c>
      <c r="X23" s="122">
        <v>893265.02260000003</v>
      </c>
      <c r="Y23" s="122">
        <v>527596.91899999999</v>
      </c>
      <c r="Z23" s="122">
        <v>0</v>
      </c>
      <c r="AA23" s="122">
        <v>0</v>
      </c>
      <c r="AB23" s="122"/>
      <c r="AC23" s="122">
        <v>399510.03774664254</v>
      </c>
      <c r="AD23" s="122">
        <v>210414.74902641895</v>
      </c>
      <c r="AE23" s="122">
        <v>115795.32317360803</v>
      </c>
      <c r="AF23" s="122">
        <v>0</v>
      </c>
      <c r="AG23" s="122">
        <v>0</v>
      </c>
      <c r="AH23" s="122"/>
      <c r="AI23" s="122">
        <v>0</v>
      </c>
      <c r="AJ23" s="122">
        <v>0</v>
      </c>
      <c r="AK23" s="122">
        <v>0</v>
      </c>
      <c r="AL23" s="122">
        <v>0</v>
      </c>
      <c r="AM23" s="122">
        <v>0</v>
      </c>
    </row>
    <row r="24" spans="1:39">
      <c r="A24" s="36">
        <v>12200</v>
      </c>
      <c r="B24" s="37" t="s">
        <v>382</v>
      </c>
      <c r="C24" s="121">
        <v>3.8E-6</v>
      </c>
      <c r="E24" s="122">
        <v>5038.5729499999998</v>
      </c>
      <c r="F24" s="122">
        <v>9107.5787500000006</v>
      </c>
      <c r="G24" s="122">
        <v>6133.7823499999995</v>
      </c>
      <c r="H24" s="122">
        <v>-1633.0347999999999</v>
      </c>
      <c r="I24" s="122">
        <v>0</v>
      </c>
      <c r="J24" s="122"/>
      <c r="K24" s="122">
        <v>-388.83879999999999</v>
      </c>
      <c r="L24" s="122">
        <v>-82.942599999999999</v>
      </c>
      <c r="M24" s="122">
        <v>139.00399999999999</v>
      </c>
      <c r="N24" s="122">
        <v>0</v>
      </c>
      <c r="O24" s="122">
        <v>0</v>
      </c>
      <c r="P24" s="122"/>
      <c r="Q24" s="122">
        <v>210.102</v>
      </c>
      <c r="R24" s="122">
        <v>3973.2116000000001</v>
      </c>
      <c r="S24" s="122">
        <v>1530.1574000000001</v>
      </c>
      <c r="T24" s="122">
        <v>-1633.0347999999999</v>
      </c>
      <c r="U24" s="122">
        <v>0</v>
      </c>
      <c r="V24" s="122"/>
      <c r="W24" s="122">
        <v>1838.6908000000001</v>
      </c>
      <c r="X24" s="122">
        <v>1838.6908000000001</v>
      </c>
      <c r="Y24" s="122">
        <v>1086.002</v>
      </c>
      <c r="Z24" s="122">
        <v>0</v>
      </c>
      <c r="AA24" s="122">
        <v>0</v>
      </c>
      <c r="AB24" s="122"/>
      <c r="AC24" s="122">
        <v>3378.6189499999991</v>
      </c>
      <c r="AD24" s="122">
        <v>3378.6189499999991</v>
      </c>
      <c r="AE24" s="122">
        <v>3378.6189499999991</v>
      </c>
      <c r="AF24" s="122">
        <v>0</v>
      </c>
      <c r="AG24" s="122">
        <v>0</v>
      </c>
      <c r="AH24" s="122"/>
      <c r="AI24" s="122">
        <v>0</v>
      </c>
      <c r="AJ24" s="122">
        <v>0</v>
      </c>
      <c r="AK24" s="122">
        <v>0</v>
      </c>
      <c r="AL24" s="122">
        <v>0</v>
      </c>
      <c r="AM24" s="122">
        <v>0</v>
      </c>
    </row>
    <row r="25" spans="1:39">
      <c r="A25" s="36">
        <v>12220</v>
      </c>
      <c r="B25" s="37" t="s">
        <v>18</v>
      </c>
      <c r="C25" s="121">
        <v>4.7928200000000004E-2</v>
      </c>
      <c r="E25" s="122">
        <v>24746738.934719007</v>
      </c>
      <c r="F25" s="122">
        <v>75142019.754314423</v>
      </c>
      <c r="G25" s="122">
        <v>36935456.96455051</v>
      </c>
      <c r="H25" s="122">
        <v>-20596952.237200003</v>
      </c>
      <c r="I25" s="122">
        <v>0</v>
      </c>
      <c r="J25" s="122"/>
      <c r="K25" s="122">
        <v>-4904300.9932000004</v>
      </c>
      <c r="L25" s="122">
        <v>-1046128.8214000001</v>
      </c>
      <c r="M25" s="122">
        <v>1753213.5560000001</v>
      </c>
      <c r="N25" s="122">
        <v>0</v>
      </c>
      <c r="O25" s="122">
        <v>0</v>
      </c>
      <c r="P25" s="122"/>
      <c r="Q25" s="122">
        <v>2649950.1780000003</v>
      </c>
      <c r="R25" s="122">
        <v>50112863.212400004</v>
      </c>
      <c r="S25" s="122">
        <v>19299392.078600001</v>
      </c>
      <c r="T25" s="122">
        <v>-20596952.237200003</v>
      </c>
      <c r="U25" s="122">
        <v>0</v>
      </c>
      <c r="V25" s="122"/>
      <c r="W25" s="122">
        <v>23190826.421200003</v>
      </c>
      <c r="X25" s="122">
        <v>23190826.421200003</v>
      </c>
      <c r="Y25" s="122">
        <v>13697400.278000001</v>
      </c>
      <c r="Z25" s="122">
        <v>0</v>
      </c>
      <c r="AA25" s="122">
        <v>0</v>
      </c>
      <c r="AB25" s="122"/>
      <c r="AC25" s="122">
        <v>3873352.1834628806</v>
      </c>
      <c r="AD25" s="122">
        <v>2947547.7968583009</v>
      </c>
      <c r="AE25" s="122">
        <v>2216364.5907750055</v>
      </c>
      <c r="AF25" s="122">
        <v>0</v>
      </c>
      <c r="AG25" s="122">
        <v>0</v>
      </c>
      <c r="AH25" s="122"/>
      <c r="AI25" s="122">
        <v>-63088.854743877193</v>
      </c>
      <c r="AJ25" s="122">
        <v>-63088.854743877193</v>
      </c>
      <c r="AK25" s="122">
        <v>-30913.538824499839</v>
      </c>
      <c r="AL25" s="122">
        <v>0</v>
      </c>
      <c r="AM25" s="122">
        <v>0</v>
      </c>
    </row>
    <row r="26" spans="1:39">
      <c r="A26" s="36">
        <v>12510</v>
      </c>
      <c r="B26" s="37" t="s">
        <v>19</v>
      </c>
      <c r="C26" s="121">
        <v>5.3429000000000003E-3</v>
      </c>
      <c r="E26" s="122">
        <v>2326149.2031512535</v>
      </c>
      <c r="F26" s="122">
        <v>8130221.8813219136</v>
      </c>
      <c r="G26" s="122">
        <v>4174747.3526656446</v>
      </c>
      <c r="H26" s="122">
        <v>-2296089.9034000002</v>
      </c>
      <c r="I26" s="122">
        <v>0</v>
      </c>
      <c r="J26" s="122"/>
      <c r="K26" s="122">
        <v>-546717.58539999998</v>
      </c>
      <c r="L26" s="122">
        <v>-116619.4783</v>
      </c>
      <c r="M26" s="122">
        <v>195443.28200000001</v>
      </c>
      <c r="N26" s="122">
        <v>0</v>
      </c>
      <c r="O26" s="122">
        <v>0</v>
      </c>
      <c r="P26" s="122"/>
      <c r="Q26" s="122">
        <v>295408.94099999999</v>
      </c>
      <c r="R26" s="122">
        <v>5586440.0678000003</v>
      </c>
      <c r="S26" s="122">
        <v>2151441.5717000002</v>
      </c>
      <c r="T26" s="122">
        <v>-2296089.9034000002</v>
      </c>
      <c r="U26" s="122">
        <v>0</v>
      </c>
      <c r="V26" s="122"/>
      <c r="W26" s="122">
        <v>2585247.6514000003</v>
      </c>
      <c r="X26" s="122">
        <v>2585247.6514000003</v>
      </c>
      <c r="Y26" s="122">
        <v>1526947.3910000001</v>
      </c>
      <c r="Z26" s="122">
        <v>0</v>
      </c>
      <c r="AA26" s="122">
        <v>0</v>
      </c>
      <c r="AB26" s="122"/>
      <c r="AC26" s="122">
        <v>387491.55927489826</v>
      </c>
      <c r="AD26" s="122">
        <v>316275.27192733611</v>
      </c>
      <c r="AE26" s="122">
        <v>300915.10796564381</v>
      </c>
      <c r="AF26" s="122">
        <v>0</v>
      </c>
      <c r="AG26" s="122">
        <v>0</v>
      </c>
      <c r="AH26" s="122"/>
      <c r="AI26" s="122">
        <v>-395281.36312364496</v>
      </c>
      <c r="AJ26" s="122">
        <v>-241121.63150542355</v>
      </c>
      <c r="AK26" s="122">
        <v>0</v>
      </c>
      <c r="AL26" s="122">
        <v>0</v>
      </c>
      <c r="AM26" s="122">
        <v>0</v>
      </c>
    </row>
    <row r="27" spans="1:39">
      <c r="A27" s="36">
        <v>12600</v>
      </c>
      <c r="B27" s="37" t="s">
        <v>20</v>
      </c>
      <c r="C27" s="121">
        <v>1.4484000000000001E-3</v>
      </c>
      <c r="E27" s="122">
        <v>730647.96049202082</v>
      </c>
      <c r="F27" s="122">
        <v>2290455.1760528977</v>
      </c>
      <c r="G27" s="122">
        <v>1127745.0479713804</v>
      </c>
      <c r="H27" s="122">
        <v>-622444.10640000005</v>
      </c>
      <c r="I27" s="122">
        <v>0</v>
      </c>
      <c r="J27" s="122"/>
      <c r="K27" s="122">
        <v>-148208.97840000002</v>
      </c>
      <c r="L27" s="122">
        <v>-31614.2268</v>
      </c>
      <c r="M27" s="122">
        <v>52982.472000000002</v>
      </c>
      <c r="N27" s="122">
        <v>0</v>
      </c>
      <c r="O27" s="122">
        <v>0</v>
      </c>
      <c r="P27" s="122"/>
      <c r="Q27" s="122">
        <v>80082.036000000007</v>
      </c>
      <c r="R27" s="122">
        <v>1514420.9688000001</v>
      </c>
      <c r="S27" s="122">
        <v>583231.57319999998</v>
      </c>
      <c r="T27" s="122">
        <v>-622444.10640000005</v>
      </c>
      <c r="U27" s="122">
        <v>0</v>
      </c>
      <c r="V27" s="122"/>
      <c r="W27" s="122">
        <v>700831.51439999999</v>
      </c>
      <c r="X27" s="122">
        <v>700831.51439999999</v>
      </c>
      <c r="Y27" s="122">
        <v>413938.23600000003</v>
      </c>
      <c r="Z27" s="122">
        <v>0</v>
      </c>
      <c r="AA27" s="122">
        <v>0</v>
      </c>
      <c r="AB27" s="122"/>
      <c r="AC27" s="122">
        <v>112172.87699259397</v>
      </c>
      <c r="AD27" s="122">
        <v>106816.91965289752</v>
      </c>
      <c r="AE27" s="122">
        <v>77592.76677138044</v>
      </c>
      <c r="AF27" s="122">
        <v>0</v>
      </c>
      <c r="AG27" s="122">
        <v>0</v>
      </c>
      <c r="AH27" s="122"/>
      <c r="AI27" s="122">
        <v>-14229.488500573123</v>
      </c>
      <c r="AJ27" s="122">
        <v>0</v>
      </c>
      <c r="AK27" s="122">
        <v>0</v>
      </c>
      <c r="AL27" s="122">
        <v>0</v>
      </c>
      <c r="AM27" s="122">
        <v>0</v>
      </c>
    </row>
    <row r="28" spans="1:39">
      <c r="A28" s="36">
        <v>12700</v>
      </c>
      <c r="B28" s="37" t="s">
        <v>21</v>
      </c>
      <c r="C28" s="121">
        <v>1.1355E-3</v>
      </c>
      <c r="E28" s="122">
        <v>563233.14888852835</v>
      </c>
      <c r="F28" s="122">
        <v>1787974.1430038421</v>
      </c>
      <c r="G28" s="122">
        <v>897158.51884298446</v>
      </c>
      <c r="H28" s="122">
        <v>-487976.58299999998</v>
      </c>
      <c r="I28" s="122">
        <v>0</v>
      </c>
      <c r="J28" s="122"/>
      <c r="K28" s="122">
        <v>-116191.173</v>
      </c>
      <c r="L28" s="122">
        <v>-24784.558499999999</v>
      </c>
      <c r="M28" s="122">
        <v>41536.590000000004</v>
      </c>
      <c r="N28" s="122">
        <v>0</v>
      </c>
      <c r="O28" s="122">
        <v>0</v>
      </c>
      <c r="P28" s="122"/>
      <c r="Q28" s="122">
        <v>62781.794999999998</v>
      </c>
      <c r="R28" s="122">
        <v>1187258.361</v>
      </c>
      <c r="S28" s="122">
        <v>457235.19150000002</v>
      </c>
      <c r="T28" s="122">
        <v>-487976.58299999998</v>
      </c>
      <c r="U28" s="122">
        <v>0</v>
      </c>
      <c r="V28" s="122"/>
      <c r="W28" s="122">
        <v>549429.84299999999</v>
      </c>
      <c r="X28" s="122">
        <v>549429.84299999999</v>
      </c>
      <c r="Y28" s="122">
        <v>324514.54499999998</v>
      </c>
      <c r="Z28" s="122">
        <v>0</v>
      </c>
      <c r="AA28" s="122">
        <v>0</v>
      </c>
      <c r="AB28" s="122"/>
      <c r="AC28" s="122">
        <v>85181.511914253831</v>
      </c>
      <c r="AD28" s="122">
        <v>85181.511914253831</v>
      </c>
      <c r="AE28" s="122">
        <v>73872.192342984432</v>
      </c>
      <c r="AF28" s="122">
        <v>0</v>
      </c>
      <c r="AG28" s="122">
        <v>0</v>
      </c>
      <c r="AH28" s="122"/>
      <c r="AI28" s="122">
        <v>-17968.828025725452</v>
      </c>
      <c r="AJ28" s="122">
        <v>-9111.0144104119881</v>
      </c>
      <c r="AK28" s="122">
        <v>0</v>
      </c>
      <c r="AL28" s="122">
        <v>0</v>
      </c>
      <c r="AM28" s="122">
        <v>0</v>
      </c>
    </row>
    <row r="29" spans="1:39">
      <c r="A29" s="36">
        <v>13500</v>
      </c>
      <c r="B29" s="37" t="s">
        <v>22</v>
      </c>
      <c r="C29" s="121">
        <v>4.4362000000000004E-3</v>
      </c>
      <c r="E29" s="122">
        <v>2532098.0762430858</v>
      </c>
      <c r="F29" s="122">
        <v>7216250.2362017184</v>
      </c>
      <c r="G29" s="122">
        <v>3574234.5155027299</v>
      </c>
      <c r="H29" s="122">
        <v>-1906439.2052000002</v>
      </c>
      <c r="I29" s="122">
        <v>0</v>
      </c>
      <c r="J29" s="122"/>
      <c r="K29" s="122">
        <v>-453938.60120000003</v>
      </c>
      <c r="L29" s="122">
        <v>-96828.93740000001</v>
      </c>
      <c r="M29" s="122">
        <v>162276.19600000003</v>
      </c>
      <c r="N29" s="122">
        <v>0</v>
      </c>
      <c r="O29" s="122">
        <v>0</v>
      </c>
      <c r="P29" s="122"/>
      <c r="Q29" s="122">
        <v>245277.49800000002</v>
      </c>
      <c r="R29" s="122">
        <v>4638410.8684</v>
      </c>
      <c r="S29" s="122">
        <v>1786337.9626000002</v>
      </c>
      <c r="T29" s="122">
        <v>-1906439.2052000002</v>
      </c>
      <c r="U29" s="122">
        <v>0</v>
      </c>
      <c r="V29" s="122"/>
      <c r="W29" s="122">
        <v>2146526.3492000001</v>
      </c>
      <c r="X29" s="122">
        <v>2146526.3492000001</v>
      </c>
      <c r="Y29" s="122">
        <v>1267821.598</v>
      </c>
      <c r="Z29" s="122">
        <v>0</v>
      </c>
      <c r="AA29" s="122">
        <v>0</v>
      </c>
      <c r="AB29" s="122"/>
      <c r="AC29" s="122">
        <v>594232.83024308598</v>
      </c>
      <c r="AD29" s="122">
        <v>528141.95600171853</v>
      </c>
      <c r="AE29" s="122">
        <v>357798.75890272978</v>
      </c>
      <c r="AF29" s="122">
        <v>0</v>
      </c>
      <c r="AG29" s="122">
        <v>0</v>
      </c>
      <c r="AH29" s="122"/>
      <c r="AI29" s="122">
        <v>0</v>
      </c>
      <c r="AJ29" s="122">
        <v>0</v>
      </c>
      <c r="AK29" s="122">
        <v>0</v>
      </c>
      <c r="AL29" s="122">
        <v>0</v>
      </c>
      <c r="AM29" s="122">
        <v>0</v>
      </c>
    </row>
    <row r="30" spans="1:39">
      <c r="A30" s="36">
        <v>13700</v>
      </c>
      <c r="B30" s="37" t="s">
        <v>23</v>
      </c>
      <c r="C30" s="121">
        <v>4.7780000000000001E-4</v>
      </c>
      <c r="E30" s="122">
        <v>177060.24804501256</v>
      </c>
      <c r="F30" s="122">
        <v>691765.26176715689</v>
      </c>
      <c r="G30" s="122">
        <v>333505.85971352994</v>
      </c>
      <c r="H30" s="122">
        <v>-205332.63880000002</v>
      </c>
      <c r="I30" s="122">
        <v>0</v>
      </c>
      <c r="J30" s="122"/>
      <c r="K30" s="122">
        <v>-48891.362800000003</v>
      </c>
      <c r="L30" s="122">
        <v>-10428.9406</v>
      </c>
      <c r="M30" s="122">
        <v>17477.923999999999</v>
      </c>
      <c r="N30" s="122">
        <v>0</v>
      </c>
      <c r="O30" s="122">
        <v>0</v>
      </c>
      <c r="P30" s="122"/>
      <c r="Q30" s="122">
        <v>26417.562000000002</v>
      </c>
      <c r="R30" s="122">
        <v>499579.0796</v>
      </c>
      <c r="S30" s="122">
        <v>192397.1594</v>
      </c>
      <c r="T30" s="122">
        <v>-205332.63880000002</v>
      </c>
      <c r="U30" s="122">
        <v>0</v>
      </c>
      <c r="V30" s="122"/>
      <c r="W30" s="122">
        <v>231191.17480000001</v>
      </c>
      <c r="X30" s="122">
        <v>231191.17480000001</v>
      </c>
      <c r="Y30" s="122">
        <v>136550.462</v>
      </c>
      <c r="Z30" s="122">
        <v>0</v>
      </c>
      <c r="AA30" s="122">
        <v>0</v>
      </c>
      <c r="AB30" s="122"/>
      <c r="AC30" s="122">
        <v>11309.526839210193</v>
      </c>
      <c r="AD30" s="122">
        <v>3303.6019153674933</v>
      </c>
      <c r="AE30" s="122">
        <v>1618.7649385300724</v>
      </c>
      <c r="AF30" s="122">
        <v>0</v>
      </c>
      <c r="AG30" s="122">
        <v>0</v>
      </c>
      <c r="AH30" s="122"/>
      <c r="AI30" s="122">
        <v>-42966.652794197638</v>
      </c>
      <c r="AJ30" s="122">
        <v>-31879.653948210624</v>
      </c>
      <c r="AK30" s="122">
        <v>-14538.450625000143</v>
      </c>
      <c r="AL30" s="122">
        <v>0</v>
      </c>
      <c r="AM30" s="122">
        <v>0</v>
      </c>
    </row>
    <row r="31" spans="1:39">
      <c r="A31" s="36">
        <v>14200</v>
      </c>
      <c r="B31" s="37" t="s">
        <v>283</v>
      </c>
      <c r="C31" s="121">
        <v>0</v>
      </c>
      <c r="E31" s="122">
        <v>-2002.5490647181625</v>
      </c>
      <c r="F31" s="122">
        <v>0</v>
      </c>
      <c r="G31" s="122">
        <v>0</v>
      </c>
      <c r="H31" s="122">
        <v>0</v>
      </c>
      <c r="I31" s="122">
        <v>0</v>
      </c>
      <c r="J31" s="122"/>
      <c r="K31" s="122">
        <v>0</v>
      </c>
      <c r="L31" s="122">
        <v>0</v>
      </c>
      <c r="M31" s="122">
        <v>0</v>
      </c>
      <c r="N31" s="122">
        <v>0</v>
      </c>
      <c r="O31" s="122">
        <v>0</v>
      </c>
      <c r="P31" s="122"/>
      <c r="Q31" s="122">
        <v>0</v>
      </c>
      <c r="R31" s="122">
        <v>0</v>
      </c>
      <c r="S31" s="122">
        <v>0</v>
      </c>
      <c r="T31" s="122">
        <v>0</v>
      </c>
      <c r="U31" s="122">
        <v>0</v>
      </c>
      <c r="V31" s="122"/>
      <c r="W31" s="122">
        <v>0</v>
      </c>
      <c r="X31" s="122">
        <v>0</v>
      </c>
      <c r="Y31" s="122">
        <v>0</v>
      </c>
      <c r="Z31" s="122">
        <v>0</v>
      </c>
      <c r="AA31" s="122">
        <v>0</v>
      </c>
      <c r="AB31" s="122"/>
      <c r="AC31" s="122">
        <v>0</v>
      </c>
      <c r="AD31" s="122">
        <v>0</v>
      </c>
      <c r="AE31" s="122">
        <v>0</v>
      </c>
      <c r="AF31" s="122">
        <v>0</v>
      </c>
      <c r="AG31" s="122">
        <v>0</v>
      </c>
      <c r="AH31" s="122"/>
      <c r="AI31" s="122">
        <v>-2002.5490647181625</v>
      </c>
      <c r="AJ31" s="122">
        <v>0</v>
      </c>
      <c r="AK31" s="122">
        <v>0</v>
      </c>
      <c r="AL31" s="122">
        <v>0</v>
      </c>
      <c r="AM31" s="122">
        <v>0</v>
      </c>
    </row>
    <row r="32" spans="1:39">
      <c r="A32" s="36">
        <v>14300</v>
      </c>
      <c r="B32" s="37" t="s">
        <v>366</v>
      </c>
      <c r="C32" s="121">
        <v>1.6612E-3</v>
      </c>
      <c r="E32" s="122">
        <v>1088494.0011028075</v>
      </c>
      <c r="F32" s="122">
        <v>2871945.6593766818</v>
      </c>
      <c r="G32" s="122">
        <v>1484502.7484602223</v>
      </c>
      <c r="H32" s="122">
        <v>-713894.05520000006</v>
      </c>
      <c r="I32" s="122">
        <v>0</v>
      </c>
      <c r="J32" s="122"/>
      <c r="K32" s="122">
        <v>-169983.95120000001</v>
      </c>
      <c r="L32" s="122">
        <v>-36259.0124</v>
      </c>
      <c r="M32" s="122">
        <v>60766.696000000004</v>
      </c>
      <c r="N32" s="122">
        <v>0</v>
      </c>
      <c r="O32" s="122">
        <v>0</v>
      </c>
      <c r="P32" s="122"/>
      <c r="Q32" s="122">
        <v>91847.748000000007</v>
      </c>
      <c r="R32" s="122">
        <v>1736920.8184</v>
      </c>
      <c r="S32" s="122">
        <v>668920.38760000002</v>
      </c>
      <c r="T32" s="122">
        <v>-713894.05520000006</v>
      </c>
      <c r="U32" s="122">
        <v>0</v>
      </c>
      <c r="V32" s="122"/>
      <c r="W32" s="122">
        <v>803798.19920000003</v>
      </c>
      <c r="X32" s="122">
        <v>803798.19920000003</v>
      </c>
      <c r="Y32" s="122">
        <v>474754.348</v>
      </c>
      <c r="Z32" s="122">
        <v>0</v>
      </c>
      <c r="AA32" s="122">
        <v>0</v>
      </c>
      <c r="AB32" s="122"/>
      <c r="AC32" s="122">
        <v>376836.99446950399</v>
      </c>
      <c r="AD32" s="122">
        <v>367485.65417668154</v>
      </c>
      <c r="AE32" s="122">
        <v>280061.31686022232</v>
      </c>
      <c r="AF32" s="122">
        <v>0</v>
      </c>
      <c r="AG32" s="122">
        <v>0</v>
      </c>
      <c r="AH32" s="122"/>
      <c r="AI32" s="122">
        <v>-14004.989366696638</v>
      </c>
      <c r="AJ32" s="122">
        <v>0</v>
      </c>
      <c r="AK32" s="122">
        <v>0</v>
      </c>
      <c r="AL32" s="122">
        <v>0</v>
      </c>
      <c r="AM32" s="122">
        <v>0</v>
      </c>
    </row>
    <row r="33" spans="1:39">
      <c r="A33" s="36">
        <v>14300.2</v>
      </c>
      <c r="B33" s="37" t="s">
        <v>367</v>
      </c>
      <c r="C33" s="121">
        <v>1.9479999999999999E-4</v>
      </c>
      <c r="E33" s="122">
        <v>120799.55908208311</v>
      </c>
      <c r="F33" s="122">
        <v>330018.23160098115</v>
      </c>
      <c r="G33" s="122">
        <v>180194.41843894246</v>
      </c>
      <c r="H33" s="122">
        <v>-83714.520799999998</v>
      </c>
      <c r="I33" s="122">
        <v>0</v>
      </c>
      <c r="J33" s="122"/>
      <c r="K33" s="122">
        <v>-19933.104799999997</v>
      </c>
      <c r="L33" s="122">
        <v>-4251.8995999999997</v>
      </c>
      <c r="M33" s="122">
        <v>7125.7839999999997</v>
      </c>
      <c r="N33" s="122">
        <v>0</v>
      </c>
      <c r="O33" s="122">
        <v>0</v>
      </c>
      <c r="P33" s="122"/>
      <c r="Q33" s="122">
        <v>10770.492</v>
      </c>
      <c r="R33" s="122">
        <v>203679.37359999999</v>
      </c>
      <c r="S33" s="122">
        <v>78440.700400000002</v>
      </c>
      <c r="T33" s="122">
        <v>-83714.520799999998</v>
      </c>
      <c r="U33" s="122">
        <v>0</v>
      </c>
      <c r="V33" s="122"/>
      <c r="W33" s="122">
        <v>94257.096799999999</v>
      </c>
      <c r="X33" s="122">
        <v>94257.096799999999</v>
      </c>
      <c r="Y33" s="122">
        <v>55671.892</v>
      </c>
      <c r="Z33" s="122">
        <v>0</v>
      </c>
      <c r="AA33" s="122">
        <v>0</v>
      </c>
      <c r="AB33" s="122"/>
      <c r="AC33" s="122">
        <v>46612.528340827332</v>
      </c>
      <c r="AD33" s="122">
        <v>45349.407966404673</v>
      </c>
      <c r="AE33" s="122">
        <v>43373.758149999994</v>
      </c>
      <c r="AF33" s="122">
        <v>0</v>
      </c>
      <c r="AG33" s="122">
        <v>0</v>
      </c>
      <c r="AH33" s="122"/>
      <c r="AI33" s="122">
        <v>-10907.45325874421</v>
      </c>
      <c r="AJ33" s="122">
        <v>-9015.7471654235505</v>
      </c>
      <c r="AK33" s="122">
        <v>-4417.7161110575416</v>
      </c>
      <c r="AL33" s="122">
        <v>0</v>
      </c>
      <c r="AM33" s="122">
        <v>0</v>
      </c>
    </row>
    <row r="34" spans="1:39">
      <c r="A34" s="36">
        <v>18400</v>
      </c>
      <c r="B34" s="37" t="s">
        <v>25</v>
      </c>
      <c r="C34" s="121">
        <v>5.5510999999999998E-3</v>
      </c>
      <c r="E34" s="122">
        <v>2956376.5553111127</v>
      </c>
      <c r="F34" s="122">
        <v>8687006.3480913751</v>
      </c>
      <c r="G34" s="122">
        <v>4245292.4675584603</v>
      </c>
      <c r="H34" s="122">
        <v>-2385563.0205999999</v>
      </c>
      <c r="I34" s="122">
        <v>0</v>
      </c>
      <c r="J34" s="122"/>
      <c r="K34" s="122">
        <v>-568021.85860000004</v>
      </c>
      <c r="L34" s="122">
        <v>-121163.8597</v>
      </c>
      <c r="M34" s="122">
        <v>203059.23799999998</v>
      </c>
      <c r="N34" s="122">
        <v>0</v>
      </c>
      <c r="O34" s="122">
        <v>0</v>
      </c>
      <c r="P34" s="122"/>
      <c r="Q34" s="122">
        <v>306920.31899999996</v>
      </c>
      <c r="R34" s="122">
        <v>5804130.2401999999</v>
      </c>
      <c r="S34" s="122">
        <v>2235278.0902999998</v>
      </c>
      <c r="T34" s="122">
        <v>-2385563.0205999999</v>
      </c>
      <c r="U34" s="122">
        <v>0</v>
      </c>
      <c r="V34" s="122"/>
      <c r="W34" s="122">
        <v>2685988.5526000001</v>
      </c>
      <c r="X34" s="122">
        <v>2685988.5526000001</v>
      </c>
      <c r="Y34" s="122">
        <v>1586448.8689999999</v>
      </c>
      <c r="Z34" s="122">
        <v>0</v>
      </c>
      <c r="AA34" s="122">
        <v>0</v>
      </c>
      <c r="AB34" s="122"/>
      <c r="AC34" s="122">
        <v>531489.54231111286</v>
      </c>
      <c r="AD34" s="122">
        <v>318051.41499137413</v>
      </c>
      <c r="AE34" s="122">
        <v>220506.27025846104</v>
      </c>
      <c r="AF34" s="122">
        <v>0</v>
      </c>
      <c r="AG34" s="122">
        <v>0</v>
      </c>
      <c r="AH34" s="122"/>
      <c r="AI34" s="122">
        <v>0</v>
      </c>
      <c r="AJ34" s="122">
        <v>0</v>
      </c>
      <c r="AK34" s="122">
        <v>0</v>
      </c>
      <c r="AL34" s="122">
        <v>0</v>
      </c>
      <c r="AM34" s="122">
        <v>0</v>
      </c>
    </row>
    <row r="35" spans="1:39">
      <c r="A35" s="36">
        <v>18600</v>
      </c>
      <c r="B35" s="37" t="s">
        <v>26</v>
      </c>
      <c r="C35" s="121">
        <v>1.56E-5</v>
      </c>
      <c r="E35" s="122">
        <v>842.87088677778593</v>
      </c>
      <c r="F35" s="122">
        <v>17892.774225687721</v>
      </c>
      <c r="G35" s="122">
        <v>6137.7836193207177</v>
      </c>
      <c r="H35" s="122">
        <v>-6704.0375999999997</v>
      </c>
      <c r="I35" s="122">
        <v>0</v>
      </c>
      <c r="J35" s="122"/>
      <c r="K35" s="122">
        <v>-1596.2855999999999</v>
      </c>
      <c r="L35" s="122">
        <v>-340.50119999999998</v>
      </c>
      <c r="M35" s="122">
        <v>570.64800000000002</v>
      </c>
      <c r="N35" s="122">
        <v>0</v>
      </c>
      <c r="O35" s="122">
        <v>0</v>
      </c>
      <c r="P35" s="122"/>
      <c r="Q35" s="122">
        <v>862.524</v>
      </c>
      <c r="R35" s="122">
        <v>16311.0792</v>
      </c>
      <c r="S35" s="122">
        <v>6281.6988000000001</v>
      </c>
      <c r="T35" s="122">
        <v>-6704.0375999999997</v>
      </c>
      <c r="U35" s="122">
        <v>0</v>
      </c>
      <c r="V35" s="122"/>
      <c r="W35" s="122">
        <v>7548.3095999999996</v>
      </c>
      <c r="X35" s="122">
        <v>7548.3095999999996</v>
      </c>
      <c r="Y35" s="122">
        <v>4458.3239999999996</v>
      </c>
      <c r="Z35" s="122">
        <v>0</v>
      </c>
      <c r="AA35" s="122">
        <v>0</v>
      </c>
      <c r="AB35" s="122"/>
      <c r="AC35" s="122">
        <v>5313.5809334697497</v>
      </c>
      <c r="AD35" s="122">
        <v>4049.1037639198212</v>
      </c>
      <c r="AE35" s="122">
        <v>1984.0608443207132</v>
      </c>
      <c r="AF35" s="122">
        <v>0</v>
      </c>
      <c r="AG35" s="122">
        <v>0</v>
      </c>
      <c r="AH35" s="122"/>
      <c r="AI35" s="122">
        <v>-11285.258046691964</v>
      </c>
      <c r="AJ35" s="122">
        <v>-9675.2171382320994</v>
      </c>
      <c r="AK35" s="122">
        <v>-7156.9480249999951</v>
      </c>
      <c r="AL35" s="122">
        <v>0</v>
      </c>
      <c r="AM35" s="122">
        <v>0</v>
      </c>
    </row>
    <row r="36" spans="1:39">
      <c r="A36" s="36">
        <v>18640</v>
      </c>
      <c r="B36" s="37" t="s">
        <v>27</v>
      </c>
      <c r="C36" s="121">
        <v>0</v>
      </c>
      <c r="E36" s="122">
        <v>-4077.7332478415992</v>
      </c>
      <c r="F36" s="122">
        <v>-1163.1760898047726</v>
      </c>
      <c r="G36" s="122">
        <v>124.625</v>
      </c>
      <c r="H36" s="122">
        <v>0</v>
      </c>
      <c r="I36" s="122">
        <v>0</v>
      </c>
      <c r="J36" s="122"/>
      <c r="K36" s="122">
        <v>0</v>
      </c>
      <c r="L36" s="122">
        <v>0</v>
      </c>
      <c r="M36" s="122">
        <v>0</v>
      </c>
      <c r="N36" s="122">
        <v>0</v>
      </c>
      <c r="O36" s="122">
        <v>0</v>
      </c>
      <c r="P36" s="122"/>
      <c r="Q36" s="122">
        <v>0</v>
      </c>
      <c r="R36" s="122">
        <v>0</v>
      </c>
      <c r="S36" s="122">
        <v>0</v>
      </c>
      <c r="T36" s="122">
        <v>0</v>
      </c>
      <c r="U36" s="122">
        <v>0</v>
      </c>
      <c r="V36" s="122"/>
      <c r="W36" s="122">
        <v>0</v>
      </c>
      <c r="X36" s="122">
        <v>0</v>
      </c>
      <c r="Y36" s="122">
        <v>0</v>
      </c>
      <c r="Z36" s="122">
        <v>0</v>
      </c>
      <c r="AA36" s="122">
        <v>0</v>
      </c>
      <c r="AB36" s="122"/>
      <c r="AC36" s="122">
        <v>124.625</v>
      </c>
      <c r="AD36" s="122">
        <v>124.625</v>
      </c>
      <c r="AE36" s="122">
        <v>124.625</v>
      </c>
      <c r="AF36" s="122">
        <v>0</v>
      </c>
      <c r="AG36" s="122">
        <v>0</v>
      </c>
      <c r="AH36" s="122"/>
      <c r="AI36" s="122">
        <v>-4202.3582478415992</v>
      </c>
      <c r="AJ36" s="122">
        <v>-1287.8010898047726</v>
      </c>
      <c r="AK36" s="122">
        <v>0</v>
      </c>
      <c r="AL36" s="122">
        <v>0</v>
      </c>
      <c r="AM36" s="122">
        <v>0</v>
      </c>
    </row>
    <row r="37" spans="1:39">
      <c r="A37" s="36">
        <v>18670</v>
      </c>
      <c r="B37" s="37" t="s">
        <v>284</v>
      </c>
      <c r="C37" s="121">
        <v>0</v>
      </c>
      <c r="E37" s="122">
        <v>-5278.7091866231058</v>
      </c>
      <c r="F37" s="122">
        <v>-2504.0576746203915</v>
      </c>
      <c r="G37" s="122">
        <v>0</v>
      </c>
      <c r="H37" s="122">
        <v>0</v>
      </c>
      <c r="I37" s="122">
        <v>0</v>
      </c>
      <c r="J37" s="122"/>
      <c r="K37" s="122">
        <v>0</v>
      </c>
      <c r="L37" s="122">
        <v>0</v>
      </c>
      <c r="M37" s="122">
        <v>0</v>
      </c>
      <c r="N37" s="122">
        <v>0</v>
      </c>
      <c r="O37" s="122">
        <v>0</v>
      </c>
      <c r="P37" s="122"/>
      <c r="Q37" s="122">
        <v>0</v>
      </c>
      <c r="R37" s="122">
        <v>0</v>
      </c>
      <c r="S37" s="122">
        <v>0</v>
      </c>
      <c r="T37" s="122">
        <v>0</v>
      </c>
      <c r="U37" s="122">
        <v>0</v>
      </c>
      <c r="V37" s="122"/>
      <c r="W37" s="122">
        <v>0</v>
      </c>
      <c r="X37" s="122">
        <v>0</v>
      </c>
      <c r="Y37" s="122">
        <v>0</v>
      </c>
      <c r="Z37" s="122">
        <v>0</v>
      </c>
      <c r="AA37" s="122">
        <v>0</v>
      </c>
      <c r="AB37" s="122"/>
      <c r="AC37" s="122">
        <v>0</v>
      </c>
      <c r="AD37" s="122">
        <v>0</v>
      </c>
      <c r="AE37" s="122">
        <v>0</v>
      </c>
      <c r="AF37" s="122">
        <v>0</v>
      </c>
      <c r="AG37" s="122">
        <v>0</v>
      </c>
      <c r="AH37" s="122"/>
      <c r="AI37" s="122">
        <v>-5278.7091866231058</v>
      </c>
      <c r="AJ37" s="122">
        <v>-2504.0576746203915</v>
      </c>
      <c r="AK37" s="122">
        <v>0</v>
      </c>
      <c r="AL37" s="122">
        <v>0</v>
      </c>
      <c r="AM37" s="122">
        <v>0</v>
      </c>
    </row>
    <row r="38" spans="1:39">
      <c r="A38" s="36">
        <v>18690</v>
      </c>
      <c r="B38" s="37" t="s">
        <v>28</v>
      </c>
      <c r="C38" s="121">
        <v>0</v>
      </c>
      <c r="E38" s="122">
        <v>-1879.142105908747</v>
      </c>
      <c r="F38" s="122">
        <v>-6488.5981560136015</v>
      </c>
      <c r="G38" s="122">
        <v>-5453.9088592427606</v>
      </c>
      <c r="H38" s="122">
        <v>0</v>
      </c>
      <c r="I38" s="122">
        <v>0</v>
      </c>
      <c r="J38" s="122"/>
      <c r="K38" s="122">
        <v>0</v>
      </c>
      <c r="L38" s="122">
        <v>0</v>
      </c>
      <c r="M38" s="122">
        <v>0</v>
      </c>
      <c r="N38" s="122">
        <v>0</v>
      </c>
      <c r="O38" s="122">
        <v>0</v>
      </c>
      <c r="P38" s="122"/>
      <c r="Q38" s="122">
        <v>0</v>
      </c>
      <c r="R38" s="122">
        <v>0</v>
      </c>
      <c r="S38" s="122">
        <v>0</v>
      </c>
      <c r="T38" s="122">
        <v>0</v>
      </c>
      <c r="U38" s="122">
        <v>0</v>
      </c>
      <c r="V38" s="122"/>
      <c r="W38" s="122">
        <v>0</v>
      </c>
      <c r="X38" s="122">
        <v>0</v>
      </c>
      <c r="Y38" s="122">
        <v>0</v>
      </c>
      <c r="Z38" s="122">
        <v>0</v>
      </c>
      <c r="AA38" s="122">
        <v>0</v>
      </c>
      <c r="AB38" s="122"/>
      <c r="AC38" s="122">
        <v>4917.6880240744858</v>
      </c>
      <c r="AD38" s="122">
        <v>0</v>
      </c>
      <c r="AE38" s="122">
        <v>0</v>
      </c>
      <c r="AF38" s="122">
        <v>0</v>
      </c>
      <c r="AG38" s="122">
        <v>0</v>
      </c>
      <c r="AH38" s="122"/>
      <c r="AI38" s="122">
        <v>-6796.8301299832328</v>
      </c>
      <c r="AJ38" s="122">
        <v>-6488.5981560136015</v>
      </c>
      <c r="AK38" s="122">
        <v>-5453.9088592427606</v>
      </c>
      <c r="AL38" s="122">
        <v>0</v>
      </c>
      <c r="AM38" s="122">
        <v>0</v>
      </c>
    </row>
    <row r="39" spans="1:39">
      <c r="A39" s="36">
        <v>18740</v>
      </c>
      <c r="B39" s="37" t="s">
        <v>29</v>
      </c>
      <c r="C39" s="121">
        <v>8.3000000000000002E-6</v>
      </c>
      <c r="E39" s="122">
        <v>5688.0521358332253</v>
      </c>
      <c r="F39" s="122">
        <v>14593.572036409785</v>
      </c>
      <c r="G39" s="122">
        <v>7597.0034383630282</v>
      </c>
      <c r="H39" s="122">
        <v>-3566.8917999999999</v>
      </c>
      <c r="I39" s="122">
        <v>0</v>
      </c>
      <c r="J39" s="122"/>
      <c r="K39" s="122">
        <v>-849.30579999999998</v>
      </c>
      <c r="L39" s="122">
        <v>-181.16409999999999</v>
      </c>
      <c r="M39" s="122">
        <v>303.61400000000003</v>
      </c>
      <c r="N39" s="122">
        <v>0</v>
      </c>
      <c r="O39" s="122">
        <v>0</v>
      </c>
      <c r="P39" s="122"/>
      <c r="Q39" s="122">
        <v>458.90699999999998</v>
      </c>
      <c r="R39" s="122">
        <v>8678.3305999999993</v>
      </c>
      <c r="S39" s="122">
        <v>3342.1858999999999</v>
      </c>
      <c r="T39" s="122">
        <v>-3566.8917999999999</v>
      </c>
      <c r="U39" s="122">
        <v>0</v>
      </c>
      <c r="V39" s="122"/>
      <c r="W39" s="122">
        <v>4016.0878000000002</v>
      </c>
      <c r="X39" s="122">
        <v>4016.0878000000002</v>
      </c>
      <c r="Y39" s="122">
        <v>2372.0570000000002</v>
      </c>
      <c r="Z39" s="122">
        <v>0</v>
      </c>
      <c r="AA39" s="122">
        <v>0</v>
      </c>
      <c r="AB39" s="122"/>
      <c r="AC39" s="122">
        <v>2419.7434395208602</v>
      </c>
      <c r="AD39" s="122">
        <v>2298.3197216592407</v>
      </c>
      <c r="AE39" s="122">
        <v>1579.1465383630275</v>
      </c>
      <c r="AF39" s="122">
        <v>0</v>
      </c>
      <c r="AG39" s="122">
        <v>0</v>
      </c>
      <c r="AH39" s="122"/>
      <c r="AI39" s="122">
        <v>-357.38030368763503</v>
      </c>
      <c r="AJ39" s="122">
        <v>-218.00198524945748</v>
      </c>
      <c r="AK39" s="122">
        <v>0</v>
      </c>
      <c r="AL39" s="122">
        <v>0</v>
      </c>
      <c r="AM39" s="122">
        <v>0</v>
      </c>
    </row>
    <row r="40" spans="1:39">
      <c r="A40" s="36">
        <v>18780</v>
      </c>
      <c r="B40" s="37" t="s">
        <v>30</v>
      </c>
      <c r="C40" s="121">
        <v>1.3200000000000001E-5</v>
      </c>
      <c r="E40" s="122">
        <v>11773.51811249765</v>
      </c>
      <c r="F40" s="122">
        <v>22350.670832066804</v>
      </c>
      <c r="G40" s="122">
        <v>9636.580105734969</v>
      </c>
      <c r="H40" s="122">
        <v>-5672.6472000000003</v>
      </c>
      <c r="I40" s="122">
        <v>0</v>
      </c>
      <c r="J40" s="122"/>
      <c r="K40" s="122">
        <v>-1350.7032000000002</v>
      </c>
      <c r="L40" s="122">
        <v>-288.1164</v>
      </c>
      <c r="M40" s="122">
        <v>482.85600000000005</v>
      </c>
      <c r="N40" s="122">
        <v>0</v>
      </c>
      <c r="O40" s="122">
        <v>0</v>
      </c>
      <c r="P40" s="122"/>
      <c r="Q40" s="122">
        <v>729.82800000000009</v>
      </c>
      <c r="R40" s="122">
        <v>13801.682400000002</v>
      </c>
      <c r="S40" s="122">
        <v>5315.2836000000007</v>
      </c>
      <c r="T40" s="122">
        <v>-5672.6472000000003</v>
      </c>
      <c r="U40" s="122">
        <v>0</v>
      </c>
      <c r="V40" s="122"/>
      <c r="W40" s="122">
        <v>6387.0312000000004</v>
      </c>
      <c r="X40" s="122">
        <v>6387.0312000000004</v>
      </c>
      <c r="Y40" s="122">
        <v>3772.4280000000003</v>
      </c>
      <c r="Z40" s="122">
        <v>0</v>
      </c>
      <c r="AA40" s="122">
        <v>0</v>
      </c>
      <c r="AB40" s="122"/>
      <c r="AC40" s="122">
        <v>7424.7359374976477</v>
      </c>
      <c r="AD40" s="122">
        <v>3867.4474570667994</v>
      </c>
      <c r="AE40" s="122">
        <v>1483.3863307349666</v>
      </c>
      <c r="AF40" s="122">
        <v>0</v>
      </c>
      <c r="AG40" s="122">
        <v>0</v>
      </c>
      <c r="AH40" s="122"/>
      <c r="AI40" s="122">
        <v>-1417.3738249999969</v>
      </c>
      <c r="AJ40" s="122">
        <v>-1417.3738249999969</v>
      </c>
      <c r="AK40" s="122">
        <v>-1417.3738249999969</v>
      </c>
      <c r="AL40" s="122">
        <v>0</v>
      </c>
      <c r="AM40" s="122">
        <v>0</v>
      </c>
    </row>
    <row r="41" spans="1:39">
      <c r="A41" s="36">
        <v>19005</v>
      </c>
      <c r="B41" s="37" t="s">
        <v>31</v>
      </c>
      <c r="C41" s="121">
        <v>7.7510000000000003E-4</v>
      </c>
      <c r="E41" s="122">
        <v>465039.61504335969</v>
      </c>
      <c r="F41" s="122">
        <v>1269491.1845670845</v>
      </c>
      <c r="G41" s="122">
        <v>634346.57619136991</v>
      </c>
      <c r="H41" s="122">
        <v>-333096.12460000004</v>
      </c>
      <c r="I41" s="122">
        <v>0</v>
      </c>
      <c r="J41" s="122"/>
      <c r="K41" s="122">
        <v>-79312.882599999997</v>
      </c>
      <c r="L41" s="122">
        <v>-16918.1077</v>
      </c>
      <c r="M41" s="122">
        <v>28353.157999999999</v>
      </c>
      <c r="N41" s="122">
        <v>0</v>
      </c>
      <c r="O41" s="122">
        <v>0</v>
      </c>
      <c r="P41" s="122"/>
      <c r="Q41" s="122">
        <v>42855.279000000002</v>
      </c>
      <c r="R41" s="122">
        <v>810430.60820000002</v>
      </c>
      <c r="S41" s="122">
        <v>312111.84230000002</v>
      </c>
      <c r="T41" s="122">
        <v>-333096.12460000004</v>
      </c>
      <c r="U41" s="122">
        <v>0</v>
      </c>
      <c r="V41" s="122"/>
      <c r="W41" s="122">
        <v>375044.53659999999</v>
      </c>
      <c r="X41" s="122">
        <v>375044.53659999999</v>
      </c>
      <c r="Y41" s="122">
        <v>221515.829</v>
      </c>
      <c r="Z41" s="122">
        <v>0</v>
      </c>
      <c r="AA41" s="122">
        <v>0</v>
      </c>
      <c r="AB41" s="122"/>
      <c r="AC41" s="122">
        <v>126452.6820433597</v>
      </c>
      <c r="AD41" s="122">
        <v>100934.14746708464</v>
      </c>
      <c r="AE41" s="122">
        <v>72365.746891369985</v>
      </c>
      <c r="AF41" s="122">
        <v>0</v>
      </c>
      <c r="AG41" s="122">
        <v>0</v>
      </c>
      <c r="AH41" s="122"/>
      <c r="AI41" s="122">
        <v>0</v>
      </c>
      <c r="AJ41" s="122">
        <v>0</v>
      </c>
      <c r="AK41" s="122">
        <v>0</v>
      </c>
      <c r="AL41" s="122">
        <v>0</v>
      </c>
      <c r="AM41" s="122">
        <v>0</v>
      </c>
    </row>
    <row r="42" spans="1:39">
      <c r="A42" s="36">
        <v>19100</v>
      </c>
      <c r="B42" s="37" t="s">
        <v>32</v>
      </c>
      <c r="C42" s="121">
        <v>6.9808099999999998E-2</v>
      </c>
      <c r="E42" s="122">
        <v>31724360.979838971</v>
      </c>
      <c r="F42" s="122">
        <v>107262702.00894828</v>
      </c>
      <c r="G42" s="122">
        <v>52210205.497512423</v>
      </c>
      <c r="H42" s="122">
        <v>-29999751.742599998</v>
      </c>
      <c r="I42" s="122">
        <v>0</v>
      </c>
      <c r="J42" s="122"/>
      <c r="K42" s="122">
        <v>-7143183.6405999996</v>
      </c>
      <c r="L42" s="122">
        <v>-1523701.3987</v>
      </c>
      <c r="M42" s="122">
        <v>2553580.298</v>
      </c>
      <c r="N42" s="122">
        <v>0</v>
      </c>
      <c r="O42" s="122">
        <v>0</v>
      </c>
      <c r="P42" s="122"/>
      <c r="Q42" s="122">
        <v>3859689.8489999999</v>
      </c>
      <c r="R42" s="122">
        <v>72990092.814199999</v>
      </c>
      <c r="S42" s="122">
        <v>28109837.0513</v>
      </c>
      <c r="T42" s="122">
        <v>-29999751.742599998</v>
      </c>
      <c r="U42" s="122">
        <v>0</v>
      </c>
      <c r="V42" s="122"/>
      <c r="W42" s="122">
        <v>33777766.114599995</v>
      </c>
      <c r="X42" s="122">
        <v>33777766.114599995</v>
      </c>
      <c r="Y42" s="122">
        <v>19950456.899</v>
      </c>
      <c r="Z42" s="122">
        <v>0</v>
      </c>
      <c r="AA42" s="122">
        <v>0</v>
      </c>
      <c r="AB42" s="122"/>
      <c r="AC42" s="122">
        <v>2979360.2494793404</v>
      </c>
      <c r="AD42" s="122">
        <v>2539541.4630576521</v>
      </c>
      <c r="AE42" s="122">
        <v>1851619.7714750096</v>
      </c>
      <c r="AF42" s="122">
        <v>0</v>
      </c>
      <c r="AG42" s="122">
        <v>0</v>
      </c>
      <c r="AH42" s="122"/>
      <c r="AI42" s="122">
        <v>-1749271.5926403659</v>
      </c>
      <c r="AJ42" s="122">
        <v>-520996.9842093559</v>
      </c>
      <c r="AK42" s="122">
        <v>-255288.52226258451</v>
      </c>
      <c r="AL42" s="122">
        <v>0</v>
      </c>
      <c r="AM42" s="122">
        <v>0</v>
      </c>
    </row>
    <row r="43" spans="1:39">
      <c r="A43" s="36">
        <v>20100</v>
      </c>
      <c r="B43" s="37" t="s">
        <v>33</v>
      </c>
      <c r="C43" s="121">
        <v>6.2049000000000002E-3</v>
      </c>
      <c r="E43" s="122">
        <v>3585981.3297036421</v>
      </c>
      <c r="F43" s="122">
        <v>10011193.374199431</v>
      </c>
      <c r="G43" s="122">
        <v>4883558.7334876414</v>
      </c>
      <c r="H43" s="122">
        <v>-2666530.9553999999</v>
      </c>
      <c r="I43" s="122">
        <v>0</v>
      </c>
      <c r="J43" s="122"/>
      <c r="K43" s="122">
        <v>-634922.59739999997</v>
      </c>
      <c r="L43" s="122">
        <v>-135434.3523</v>
      </c>
      <c r="M43" s="122">
        <v>226975.242</v>
      </c>
      <c r="N43" s="122">
        <v>0</v>
      </c>
      <c r="O43" s="122">
        <v>0</v>
      </c>
      <c r="P43" s="122"/>
      <c r="Q43" s="122">
        <v>343068.92100000003</v>
      </c>
      <c r="R43" s="122">
        <v>6487731.7517999997</v>
      </c>
      <c r="S43" s="122">
        <v>2498545.6976999999</v>
      </c>
      <c r="T43" s="122">
        <v>-2666530.9553999999</v>
      </c>
      <c r="U43" s="122">
        <v>0</v>
      </c>
      <c r="V43" s="122"/>
      <c r="W43" s="122">
        <v>3002340.1433999999</v>
      </c>
      <c r="X43" s="122">
        <v>3002340.1433999999</v>
      </c>
      <c r="Y43" s="122">
        <v>1773298.371</v>
      </c>
      <c r="Z43" s="122">
        <v>0</v>
      </c>
      <c r="AA43" s="122">
        <v>0</v>
      </c>
      <c r="AB43" s="122"/>
      <c r="AC43" s="122">
        <v>875494.86270364211</v>
      </c>
      <c r="AD43" s="122">
        <v>656555.83129943104</v>
      </c>
      <c r="AE43" s="122">
        <v>384739.42278764071</v>
      </c>
      <c r="AF43" s="122">
        <v>0</v>
      </c>
      <c r="AG43" s="122">
        <v>0</v>
      </c>
      <c r="AH43" s="122"/>
      <c r="AI43" s="122">
        <v>0</v>
      </c>
      <c r="AJ43" s="122">
        <v>0</v>
      </c>
      <c r="AK43" s="122">
        <v>0</v>
      </c>
      <c r="AL43" s="122">
        <v>0</v>
      </c>
      <c r="AM43" s="122">
        <v>0</v>
      </c>
    </row>
    <row r="44" spans="1:39">
      <c r="A44" s="36">
        <v>20200</v>
      </c>
      <c r="B44" s="37" t="s">
        <v>34</v>
      </c>
      <c r="C44" s="121">
        <v>8.229E-4</v>
      </c>
      <c r="E44" s="122">
        <v>499237.6623049496</v>
      </c>
      <c r="F44" s="122">
        <v>1350344.6921140577</v>
      </c>
      <c r="G44" s="122">
        <v>662942.46563975501</v>
      </c>
      <c r="H44" s="122">
        <v>-353637.98340000003</v>
      </c>
      <c r="I44" s="122">
        <v>0</v>
      </c>
      <c r="J44" s="122"/>
      <c r="K44" s="122">
        <v>-84204.065400000007</v>
      </c>
      <c r="L44" s="122">
        <v>-17961.438300000002</v>
      </c>
      <c r="M44" s="122">
        <v>30101.682000000001</v>
      </c>
      <c r="N44" s="122">
        <v>0</v>
      </c>
      <c r="O44" s="122">
        <v>0</v>
      </c>
      <c r="P44" s="122"/>
      <c r="Q44" s="122">
        <v>45498.141000000003</v>
      </c>
      <c r="R44" s="122">
        <v>860409.42779999995</v>
      </c>
      <c r="S44" s="122">
        <v>331359.61170000001</v>
      </c>
      <c r="T44" s="122">
        <v>-353637.98340000003</v>
      </c>
      <c r="U44" s="122">
        <v>0</v>
      </c>
      <c r="V44" s="122"/>
      <c r="W44" s="122">
        <v>398173.33140000002</v>
      </c>
      <c r="X44" s="122">
        <v>398173.33140000002</v>
      </c>
      <c r="Y44" s="122">
        <v>235176.59099999999</v>
      </c>
      <c r="Z44" s="122">
        <v>0</v>
      </c>
      <c r="AA44" s="122">
        <v>0</v>
      </c>
      <c r="AB44" s="122"/>
      <c r="AC44" s="122">
        <v>139770.25530494956</v>
      </c>
      <c r="AD44" s="122">
        <v>109723.37121405789</v>
      </c>
      <c r="AE44" s="122">
        <v>66304.580939754946</v>
      </c>
      <c r="AF44" s="122">
        <v>0</v>
      </c>
      <c r="AG44" s="122">
        <v>0</v>
      </c>
      <c r="AH44" s="122"/>
      <c r="AI44" s="122">
        <v>0</v>
      </c>
      <c r="AJ44" s="122">
        <v>0</v>
      </c>
      <c r="AK44" s="122">
        <v>0</v>
      </c>
      <c r="AL44" s="122">
        <v>0</v>
      </c>
      <c r="AM44" s="122">
        <v>0</v>
      </c>
    </row>
    <row r="45" spans="1:39">
      <c r="A45" s="36">
        <v>20300</v>
      </c>
      <c r="B45" s="37" t="s">
        <v>35</v>
      </c>
      <c r="C45" s="121">
        <v>1.38227E-2</v>
      </c>
      <c r="E45" s="122">
        <v>7033223.3007873511</v>
      </c>
      <c r="F45" s="122">
        <v>21343803.075625852</v>
      </c>
      <c r="G45" s="122">
        <v>10642509.675293932</v>
      </c>
      <c r="H45" s="122">
        <v>-5940250.0342000006</v>
      </c>
      <c r="I45" s="122">
        <v>0</v>
      </c>
      <c r="J45" s="122"/>
      <c r="K45" s="122">
        <v>-1414421.6002</v>
      </c>
      <c r="L45" s="122">
        <v>-301708.07290000003</v>
      </c>
      <c r="M45" s="122">
        <v>505634.36600000004</v>
      </c>
      <c r="N45" s="122">
        <v>0</v>
      </c>
      <c r="O45" s="122">
        <v>0</v>
      </c>
      <c r="P45" s="122"/>
      <c r="Q45" s="122">
        <v>764257.08299999998</v>
      </c>
      <c r="R45" s="122">
        <v>14452766.3114</v>
      </c>
      <c r="S45" s="122">
        <v>5566028.0771000003</v>
      </c>
      <c r="T45" s="122">
        <v>-5940250.0342000006</v>
      </c>
      <c r="U45" s="122">
        <v>0</v>
      </c>
      <c r="V45" s="122"/>
      <c r="W45" s="122">
        <v>6688334.5581999999</v>
      </c>
      <c r="X45" s="122">
        <v>6688334.5581999999</v>
      </c>
      <c r="Y45" s="122">
        <v>3950389.4330000002</v>
      </c>
      <c r="Z45" s="122">
        <v>0</v>
      </c>
      <c r="AA45" s="122">
        <v>0</v>
      </c>
      <c r="AB45" s="122"/>
      <c r="AC45" s="122">
        <v>1218244.0677699978</v>
      </c>
      <c r="AD45" s="122">
        <v>640556.67179526761</v>
      </c>
      <c r="AE45" s="122">
        <v>620457.79919393151</v>
      </c>
      <c r="AF45" s="122">
        <v>0</v>
      </c>
      <c r="AG45" s="122">
        <v>0</v>
      </c>
      <c r="AH45" s="122"/>
      <c r="AI45" s="122">
        <v>-223190.8079826473</v>
      </c>
      <c r="AJ45" s="122">
        <v>-136146.39286941494</v>
      </c>
      <c r="AK45" s="122">
        <v>0</v>
      </c>
      <c r="AL45" s="122">
        <v>0</v>
      </c>
      <c r="AM45" s="122">
        <v>0</v>
      </c>
    </row>
    <row r="46" spans="1:39">
      <c r="A46" s="36">
        <v>20400</v>
      </c>
      <c r="B46" s="37" t="s">
        <v>36</v>
      </c>
      <c r="C46" s="121">
        <v>9.9360000000000008E-4</v>
      </c>
      <c r="E46" s="122">
        <v>-177953.90406261495</v>
      </c>
      <c r="F46" s="122">
        <v>1206639.4488872348</v>
      </c>
      <c r="G46" s="122">
        <v>642380.94539487758</v>
      </c>
      <c r="H46" s="122">
        <v>-426995.62560000003</v>
      </c>
      <c r="I46" s="122">
        <v>0</v>
      </c>
      <c r="J46" s="122"/>
      <c r="K46" s="122">
        <v>-101671.11360000001</v>
      </c>
      <c r="L46" s="122">
        <v>-21687.307200000003</v>
      </c>
      <c r="M46" s="122">
        <v>36345.888000000006</v>
      </c>
      <c r="N46" s="122">
        <v>0</v>
      </c>
      <c r="O46" s="122">
        <v>0</v>
      </c>
      <c r="P46" s="122"/>
      <c r="Q46" s="122">
        <v>54936.144000000008</v>
      </c>
      <c r="R46" s="122">
        <v>1038890.2752</v>
      </c>
      <c r="S46" s="122">
        <v>400095.89280000003</v>
      </c>
      <c r="T46" s="122">
        <v>-426995.62560000003</v>
      </c>
      <c r="U46" s="122">
        <v>0</v>
      </c>
      <c r="V46" s="122"/>
      <c r="W46" s="122">
        <v>480769.25760000001</v>
      </c>
      <c r="X46" s="122">
        <v>480769.25760000001</v>
      </c>
      <c r="Y46" s="122">
        <v>283960.94400000002</v>
      </c>
      <c r="Z46" s="122">
        <v>0</v>
      </c>
      <c r="AA46" s="122">
        <v>0</v>
      </c>
      <c r="AB46" s="122"/>
      <c r="AC46" s="122">
        <v>0</v>
      </c>
      <c r="AD46" s="122">
        <v>0</v>
      </c>
      <c r="AE46" s="122">
        <v>0</v>
      </c>
      <c r="AF46" s="122">
        <v>0</v>
      </c>
      <c r="AG46" s="122">
        <v>0</v>
      </c>
      <c r="AH46" s="122"/>
      <c r="AI46" s="122">
        <v>-611988.19206261495</v>
      </c>
      <c r="AJ46" s="122">
        <v>-291332.77671276522</v>
      </c>
      <c r="AK46" s="122">
        <v>-78021.779405122448</v>
      </c>
      <c r="AL46" s="122">
        <v>0</v>
      </c>
      <c r="AM46" s="122">
        <v>0</v>
      </c>
    </row>
    <row r="47" spans="1:39">
      <c r="A47" s="36">
        <v>20600</v>
      </c>
      <c r="B47" s="37" t="s">
        <v>37</v>
      </c>
      <c r="C47" s="121">
        <v>2.0533000000000001E-3</v>
      </c>
      <c r="E47" s="122">
        <v>1038208.8988960846</v>
      </c>
      <c r="F47" s="122">
        <v>3266659.155083192</v>
      </c>
      <c r="G47" s="122">
        <v>1722128.885882963</v>
      </c>
      <c r="H47" s="122">
        <v>-882397.46180000005</v>
      </c>
      <c r="I47" s="122">
        <v>0</v>
      </c>
      <c r="J47" s="122"/>
      <c r="K47" s="122">
        <v>-210105.97580000001</v>
      </c>
      <c r="L47" s="122">
        <v>-44817.379100000006</v>
      </c>
      <c r="M47" s="122">
        <v>75109.714000000007</v>
      </c>
      <c r="N47" s="122">
        <v>0</v>
      </c>
      <c r="O47" s="122">
        <v>0</v>
      </c>
      <c r="P47" s="122"/>
      <c r="Q47" s="122">
        <v>113526.95700000001</v>
      </c>
      <c r="R47" s="122">
        <v>2146893.5205999999</v>
      </c>
      <c r="S47" s="122">
        <v>826808.47090000007</v>
      </c>
      <c r="T47" s="122">
        <v>-882397.46180000005</v>
      </c>
      <c r="U47" s="122">
        <v>0</v>
      </c>
      <c r="V47" s="122"/>
      <c r="W47" s="122">
        <v>993522.05780000007</v>
      </c>
      <c r="X47" s="122">
        <v>993522.05780000007</v>
      </c>
      <c r="Y47" s="122">
        <v>586812.60700000008</v>
      </c>
      <c r="Z47" s="122">
        <v>0</v>
      </c>
      <c r="AA47" s="122">
        <v>0</v>
      </c>
      <c r="AB47" s="122"/>
      <c r="AC47" s="122">
        <v>247249.84033968218</v>
      </c>
      <c r="AD47" s="122">
        <v>244732.23435000062</v>
      </c>
      <c r="AE47" s="122">
        <v>244732.23435000062</v>
      </c>
      <c r="AF47" s="122">
        <v>0</v>
      </c>
      <c r="AG47" s="122">
        <v>0</v>
      </c>
      <c r="AH47" s="122"/>
      <c r="AI47" s="122">
        <v>-105983.98044359777</v>
      </c>
      <c r="AJ47" s="122">
        <v>-73671.278566808352</v>
      </c>
      <c r="AK47" s="122">
        <v>-11334.140367037711</v>
      </c>
      <c r="AL47" s="122">
        <v>0</v>
      </c>
      <c r="AM47" s="122">
        <v>0</v>
      </c>
    </row>
    <row r="48" spans="1:39">
      <c r="A48" s="36">
        <v>20700</v>
      </c>
      <c r="B48" s="37" t="s">
        <v>38</v>
      </c>
      <c r="C48" s="121">
        <v>4.0467999999999997E-3</v>
      </c>
      <c r="E48" s="122">
        <v>2247770.3162615905</v>
      </c>
      <c r="F48" s="122">
        <v>6532223.8623220222</v>
      </c>
      <c r="G48" s="122">
        <v>3252921.1755158682</v>
      </c>
      <c r="H48" s="122">
        <v>-1739096.1127999998</v>
      </c>
      <c r="I48" s="122">
        <v>0</v>
      </c>
      <c r="J48" s="122"/>
      <c r="K48" s="122">
        <v>-414092.85679999995</v>
      </c>
      <c r="L48" s="122">
        <v>-88329.503599999996</v>
      </c>
      <c r="M48" s="122">
        <v>148031.94399999999</v>
      </c>
      <c r="N48" s="122">
        <v>0</v>
      </c>
      <c r="O48" s="122">
        <v>0</v>
      </c>
      <c r="P48" s="122"/>
      <c r="Q48" s="122">
        <v>223747.57199999999</v>
      </c>
      <c r="R48" s="122">
        <v>4231261.2375999996</v>
      </c>
      <c r="S48" s="122">
        <v>1629537.0963999999</v>
      </c>
      <c r="T48" s="122">
        <v>-1739096.1127999998</v>
      </c>
      <c r="U48" s="122">
        <v>0</v>
      </c>
      <c r="V48" s="122"/>
      <c r="W48" s="122">
        <v>1958108.9287999999</v>
      </c>
      <c r="X48" s="122">
        <v>1958108.9287999999</v>
      </c>
      <c r="Y48" s="122">
        <v>1156534.9719999998</v>
      </c>
      <c r="Z48" s="122">
        <v>0</v>
      </c>
      <c r="AA48" s="122">
        <v>0</v>
      </c>
      <c r="AB48" s="122"/>
      <c r="AC48" s="122">
        <v>480006.67226159084</v>
      </c>
      <c r="AD48" s="122">
        <v>431183.19952202286</v>
      </c>
      <c r="AE48" s="122">
        <v>318817.16311586893</v>
      </c>
      <c r="AF48" s="122">
        <v>0</v>
      </c>
      <c r="AG48" s="122">
        <v>0</v>
      </c>
      <c r="AH48" s="122"/>
      <c r="AI48" s="122">
        <v>0</v>
      </c>
      <c r="AJ48" s="122">
        <v>0</v>
      </c>
      <c r="AK48" s="122">
        <v>0</v>
      </c>
      <c r="AL48" s="122">
        <v>0</v>
      </c>
      <c r="AM48" s="122">
        <v>0</v>
      </c>
    </row>
    <row r="49" spans="1:39">
      <c r="A49" s="36">
        <v>20800</v>
      </c>
      <c r="B49" s="37" t="s">
        <v>39</v>
      </c>
      <c r="C49" s="121">
        <v>3.5522000000000001E-3</v>
      </c>
      <c r="E49" s="122">
        <v>1453034.7039624592</v>
      </c>
      <c r="F49" s="122">
        <v>5305560.7926792987</v>
      </c>
      <c r="G49" s="122">
        <v>2631952.6326147565</v>
      </c>
      <c r="H49" s="122">
        <v>-1526543.7412</v>
      </c>
      <c r="I49" s="122">
        <v>0</v>
      </c>
      <c r="J49" s="122"/>
      <c r="K49" s="122">
        <v>-363482.41720000003</v>
      </c>
      <c r="L49" s="122">
        <v>-77533.869400000011</v>
      </c>
      <c r="M49" s="122">
        <v>129939.47600000001</v>
      </c>
      <c r="N49" s="122">
        <v>0</v>
      </c>
      <c r="O49" s="122">
        <v>0</v>
      </c>
      <c r="P49" s="122"/>
      <c r="Q49" s="122">
        <v>196401.13800000001</v>
      </c>
      <c r="R49" s="122">
        <v>3714116.3804000001</v>
      </c>
      <c r="S49" s="122">
        <v>1430375.0306000002</v>
      </c>
      <c r="T49" s="122">
        <v>-1526543.7412</v>
      </c>
      <c r="U49" s="122">
        <v>0</v>
      </c>
      <c r="V49" s="122"/>
      <c r="W49" s="122">
        <v>1718788.8052000001</v>
      </c>
      <c r="X49" s="122">
        <v>1718788.8052000001</v>
      </c>
      <c r="Y49" s="122">
        <v>1015183.238</v>
      </c>
      <c r="Z49" s="122">
        <v>0</v>
      </c>
      <c r="AA49" s="122">
        <v>0</v>
      </c>
      <c r="AB49" s="122"/>
      <c r="AC49" s="122">
        <v>130596.26976289199</v>
      </c>
      <c r="AD49" s="122">
        <v>90043.622477562632</v>
      </c>
      <c r="AE49" s="122">
        <v>56454.888014756179</v>
      </c>
      <c r="AF49" s="122">
        <v>0</v>
      </c>
      <c r="AG49" s="122">
        <v>0</v>
      </c>
      <c r="AH49" s="122"/>
      <c r="AI49" s="122">
        <v>-229269.09180043297</v>
      </c>
      <c r="AJ49" s="122">
        <v>-139854.1459982642</v>
      </c>
      <c r="AK49" s="122">
        <v>0</v>
      </c>
      <c r="AL49" s="122">
        <v>0</v>
      </c>
      <c r="AM49" s="122">
        <v>0</v>
      </c>
    </row>
    <row r="50" spans="1:39">
      <c r="A50" s="36">
        <v>20900</v>
      </c>
      <c r="B50" s="37" t="s">
        <v>40</v>
      </c>
      <c r="C50" s="121">
        <v>4.8830000000000002E-3</v>
      </c>
      <c r="E50" s="122">
        <v>1973627.6894404609</v>
      </c>
      <c r="F50" s="122">
        <v>7465606.4142048517</v>
      </c>
      <c r="G50" s="122">
        <v>3836857.8223208785</v>
      </c>
      <c r="H50" s="122">
        <v>-2098449.7179999999</v>
      </c>
      <c r="I50" s="122">
        <v>0</v>
      </c>
      <c r="J50" s="122"/>
      <c r="K50" s="122">
        <v>-499657.85800000001</v>
      </c>
      <c r="L50" s="122">
        <v>-106581.24100000001</v>
      </c>
      <c r="M50" s="122">
        <v>178620.14</v>
      </c>
      <c r="N50" s="122">
        <v>0</v>
      </c>
      <c r="O50" s="122">
        <v>0</v>
      </c>
      <c r="P50" s="122"/>
      <c r="Q50" s="122">
        <v>269981.07</v>
      </c>
      <c r="R50" s="122">
        <v>5105576.9060000004</v>
      </c>
      <c r="S50" s="122">
        <v>1966252.2590000001</v>
      </c>
      <c r="T50" s="122">
        <v>-2098449.7179999999</v>
      </c>
      <c r="U50" s="122">
        <v>0</v>
      </c>
      <c r="V50" s="122"/>
      <c r="W50" s="122">
        <v>2362717.6780000003</v>
      </c>
      <c r="X50" s="122">
        <v>2362717.6780000003</v>
      </c>
      <c r="Y50" s="122">
        <v>1395512.57</v>
      </c>
      <c r="Z50" s="122">
        <v>0</v>
      </c>
      <c r="AA50" s="122">
        <v>0</v>
      </c>
      <c r="AB50" s="122"/>
      <c r="AC50" s="122">
        <v>319309.43447499885</v>
      </c>
      <c r="AD50" s="122">
        <v>319309.43447499885</v>
      </c>
      <c r="AE50" s="122">
        <v>319309.43447499885</v>
      </c>
      <c r="AF50" s="122">
        <v>0</v>
      </c>
      <c r="AG50" s="122">
        <v>0</v>
      </c>
      <c r="AH50" s="122"/>
      <c r="AI50" s="122">
        <v>-478722.63503453787</v>
      </c>
      <c r="AJ50" s="122">
        <v>-215416.36327014779</v>
      </c>
      <c r="AK50" s="122">
        <v>-22836.581154120988</v>
      </c>
      <c r="AL50" s="122">
        <v>0</v>
      </c>
      <c r="AM50" s="122">
        <v>0</v>
      </c>
    </row>
    <row r="51" spans="1:39">
      <c r="A51" s="36">
        <v>21200</v>
      </c>
      <c r="B51" s="37" t="s">
        <v>41</v>
      </c>
      <c r="C51" s="121">
        <v>1.8521E-3</v>
      </c>
      <c r="E51" s="122">
        <v>1056317.4815501312</v>
      </c>
      <c r="F51" s="122">
        <v>3063790.3540365887</v>
      </c>
      <c r="G51" s="122">
        <v>1529339.8504774494</v>
      </c>
      <c r="H51" s="122">
        <v>-795932.56660000002</v>
      </c>
      <c r="I51" s="122">
        <v>0</v>
      </c>
      <c r="J51" s="122"/>
      <c r="K51" s="122">
        <v>-189517.9846</v>
      </c>
      <c r="L51" s="122">
        <v>-40425.786699999997</v>
      </c>
      <c r="M51" s="122">
        <v>67749.817999999999</v>
      </c>
      <c r="N51" s="122">
        <v>0</v>
      </c>
      <c r="O51" s="122">
        <v>0</v>
      </c>
      <c r="P51" s="122"/>
      <c r="Q51" s="122">
        <v>102402.609</v>
      </c>
      <c r="R51" s="122">
        <v>1936522.4221999999</v>
      </c>
      <c r="S51" s="122">
        <v>745790.66330000001</v>
      </c>
      <c r="T51" s="122">
        <v>-795932.56660000002</v>
      </c>
      <c r="U51" s="122">
        <v>0</v>
      </c>
      <c r="V51" s="122"/>
      <c r="W51" s="122">
        <v>896168.21860000002</v>
      </c>
      <c r="X51" s="122">
        <v>896168.21860000002</v>
      </c>
      <c r="Y51" s="122">
        <v>529311.65899999999</v>
      </c>
      <c r="Z51" s="122">
        <v>0</v>
      </c>
      <c r="AA51" s="122">
        <v>0</v>
      </c>
      <c r="AB51" s="122"/>
      <c r="AC51" s="122">
        <v>284021.75787758653</v>
      </c>
      <c r="AD51" s="122">
        <v>271525.49993658869</v>
      </c>
      <c r="AE51" s="122">
        <v>186487.71017744936</v>
      </c>
      <c r="AF51" s="122">
        <v>0</v>
      </c>
      <c r="AG51" s="122">
        <v>0</v>
      </c>
      <c r="AH51" s="122"/>
      <c r="AI51" s="122">
        <v>-36757.119327455199</v>
      </c>
      <c r="AJ51" s="122">
        <v>0</v>
      </c>
      <c r="AK51" s="122">
        <v>0</v>
      </c>
      <c r="AL51" s="122">
        <v>0</v>
      </c>
      <c r="AM51" s="122">
        <v>0</v>
      </c>
    </row>
    <row r="52" spans="1:39">
      <c r="A52" s="36">
        <v>21300</v>
      </c>
      <c r="B52" s="37" t="s">
        <v>42</v>
      </c>
      <c r="C52" s="121">
        <v>2.2259600000000001E-2</v>
      </c>
      <c r="E52" s="122">
        <v>11768656.387540033</v>
      </c>
      <c r="F52" s="122">
        <v>34980139.95705267</v>
      </c>
      <c r="G52" s="122">
        <v>17009601.621373609</v>
      </c>
      <c r="H52" s="122">
        <v>-9565974.0615999997</v>
      </c>
      <c r="I52" s="122">
        <v>0</v>
      </c>
      <c r="J52" s="122"/>
      <c r="K52" s="122">
        <v>-2277735.8296000003</v>
      </c>
      <c r="L52" s="122">
        <v>-485860.2892</v>
      </c>
      <c r="M52" s="122">
        <v>814256.16800000006</v>
      </c>
      <c r="N52" s="122">
        <v>0</v>
      </c>
      <c r="O52" s="122">
        <v>0</v>
      </c>
      <c r="P52" s="122"/>
      <c r="Q52" s="122">
        <v>1230733.284</v>
      </c>
      <c r="R52" s="122">
        <v>23274237.087200001</v>
      </c>
      <c r="S52" s="122">
        <v>8963339.9108000007</v>
      </c>
      <c r="T52" s="122">
        <v>-9565974.0615999997</v>
      </c>
      <c r="U52" s="122">
        <v>0</v>
      </c>
      <c r="V52" s="122"/>
      <c r="W52" s="122">
        <v>10770663.613600001</v>
      </c>
      <c r="X52" s="122">
        <v>10770663.613600001</v>
      </c>
      <c r="Y52" s="122">
        <v>6361571.0839999998</v>
      </c>
      <c r="Z52" s="122">
        <v>0</v>
      </c>
      <c r="AA52" s="122">
        <v>0</v>
      </c>
      <c r="AB52" s="122"/>
      <c r="AC52" s="122">
        <v>2044995.3195400336</v>
      </c>
      <c r="AD52" s="122">
        <v>1421099.5454526688</v>
      </c>
      <c r="AE52" s="122">
        <v>870434.45857360959</v>
      </c>
      <c r="AF52" s="122">
        <v>0</v>
      </c>
      <c r="AG52" s="122">
        <v>0</v>
      </c>
      <c r="AH52" s="122"/>
      <c r="AI52" s="122">
        <v>0</v>
      </c>
      <c r="AJ52" s="122">
        <v>0</v>
      </c>
      <c r="AK52" s="122">
        <v>0</v>
      </c>
      <c r="AL52" s="122">
        <v>0</v>
      </c>
      <c r="AM52" s="122">
        <v>0</v>
      </c>
    </row>
    <row r="53" spans="1:39">
      <c r="A53" s="36">
        <v>21520</v>
      </c>
      <c r="B53" s="37" t="s">
        <v>43</v>
      </c>
      <c r="C53" s="121">
        <v>3.1198099999999999E-2</v>
      </c>
      <c r="E53" s="122">
        <v>14676581.205849277</v>
      </c>
      <c r="F53" s="122">
        <v>47807955.841212153</v>
      </c>
      <c r="G53" s="122">
        <v>23715485.549402349</v>
      </c>
      <c r="H53" s="122">
        <v>-13407258.682599999</v>
      </c>
      <c r="I53" s="122">
        <v>0</v>
      </c>
      <c r="J53" s="122"/>
      <c r="K53" s="122">
        <v>-3192376.7806000002</v>
      </c>
      <c r="L53" s="122">
        <v>-680960.92869999993</v>
      </c>
      <c r="M53" s="122">
        <v>1141226.4979999999</v>
      </c>
      <c r="N53" s="122">
        <v>0</v>
      </c>
      <c r="O53" s="122">
        <v>0</v>
      </c>
      <c r="P53" s="122"/>
      <c r="Q53" s="122">
        <v>1724942.949</v>
      </c>
      <c r="R53" s="122">
        <v>32620171.794199999</v>
      </c>
      <c r="S53" s="122">
        <v>12562632.521299999</v>
      </c>
      <c r="T53" s="122">
        <v>-13407258.682599999</v>
      </c>
      <c r="U53" s="122">
        <v>0</v>
      </c>
      <c r="V53" s="122"/>
      <c r="W53" s="122">
        <v>15095699.854599999</v>
      </c>
      <c r="X53" s="122">
        <v>15095699.854599999</v>
      </c>
      <c r="Y53" s="122">
        <v>8916104.9989999998</v>
      </c>
      <c r="Z53" s="122">
        <v>0</v>
      </c>
      <c r="AA53" s="122">
        <v>0</v>
      </c>
      <c r="AB53" s="122"/>
      <c r="AC53" s="122">
        <v>1826721.4643243309</v>
      </c>
      <c r="AD53" s="122">
        <v>1247872.9528119306</v>
      </c>
      <c r="AE53" s="122">
        <v>1095521.5311023525</v>
      </c>
      <c r="AF53" s="122">
        <v>0</v>
      </c>
      <c r="AG53" s="122">
        <v>0</v>
      </c>
      <c r="AH53" s="122"/>
      <c r="AI53" s="122">
        <v>-778406.281475052</v>
      </c>
      <c r="AJ53" s="122">
        <v>-474827.83169978199</v>
      </c>
      <c r="AK53" s="122">
        <v>0</v>
      </c>
      <c r="AL53" s="122">
        <v>0</v>
      </c>
      <c r="AM53" s="122">
        <v>0</v>
      </c>
    </row>
    <row r="54" spans="1:39">
      <c r="A54" s="36">
        <v>21525</v>
      </c>
      <c r="B54" s="37" t="s">
        <v>368</v>
      </c>
      <c r="C54" s="121">
        <v>1.1898E-3</v>
      </c>
      <c r="E54" s="122">
        <v>631415.28565785487</v>
      </c>
      <c r="F54" s="122">
        <v>1873947.3422012124</v>
      </c>
      <c r="G54" s="122">
        <v>897145.42750295252</v>
      </c>
      <c r="H54" s="122">
        <v>-511311.79080000002</v>
      </c>
      <c r="I54" s="122">
        <v>0</v>
      </c>
      <c r="J54" s="122"/>
      <c r="K54" s="122">
        <v>-121747.4748</v>
      </c>
      <c r="L54" s="122">
        <v>-25969.764599999999</v>
      </c>
      <c r="M54" s="122">
        <v>43522.883999999998</v>
      </c>
      <c r="N54" s="122">
        <v>0</v>
      </c>
      <c r="O54" s="122">
        <v>0</v>
      </c>
      <c r="P54" s="122"/>
      <c r="Q54" s="122">
        <v>65784.042000000001</v>
      </c>
      <c r="R54" s="122">
        <v>1244033.4635999999</v>
      </c>
      <c r="S54" s="122">
        <v>479100.33539999998</v>
      </c>
      <c r="T54" s="122">
        <v>-511311.79080000002</v>
      </c>
      <c r="U54" s="122">
        <v>0</v>
      </c>
      <c r="V54" s="122"/>
      <c r="W54" s="122">
        <v>575703.76679999998</v>
      </c>
      <c r="X54" s="122">
        <v>575703.76679999998</v>
      </c>
      <c r="Y54" s="122">
        <v>340032.94199999998</v>
      </c>
      <c r="Z54" s="122">
        <v>0</v>
      </c>
      <c r="AA54" s="122">
        <v>0</v>
      </c>
      <c r="AB54" s="122"/>
      <c r="AC54" s="122">
        <v>135068.21859168817</v>
      </c>
      <c r="AD54" s="122">
        <v>100134.69582235078</v>
      </c>
      <c r="AE54" s="122">
        <v>49066.000952951908</v>
      </c>
      <c r="AF54" s="122">
        <v>0</v>
      </c>
      <c r="AG54" s="122">
        <v>0</v>
      </c>
      <c r="AH54" s="122"/>
      <c r="AI54" s="122">
        <v>-23393.2669338333</v>
      </c>
      <c r="AJ54" s="122">
        <v>-19954.819421138091</v>
      </c>
      <c r="AK54" s="122">
        <v>-14576.734849999426</v>
      </c>
      <c r="AL54" s="122">
        <v>0</v>
      </c>
      <c r="AM54" s="122">
        <v>0</v>
      </c>
    </row>
    <row r="55" spans="1:39">
      <c r="A55" s="36">
        <v>21525.200000000001</v>
      </c>
      <c r="B55" s="37" t="s">
        <v>369</v>
      </c>
      <c r="C55" s="121">
        <v>1.3549999999999999E-4</v>
      </c>
      <c r="E55" s="122">
        <v>89812.68820071769</v>
      </c>
      <c r="F55" s="122">
        <v>231428.72801937588</v>
      </c>
      <c r="G55" s="122">
        <v>129606.35206670292</v>
      </c>
      <c r="H55" s="122">
        <v>-58230.582999999991</v>
      </c>
      <c r="I55" s="122">
        <v>0</v>
      </c>
      <c r="J55" s="122"/>
      <c r="K55" s="122">
        <v>-13865.172999999999</v>
      </c>
      <c r="L55" s="122">
        <v>-2957.5584999999996</v>
      </c>
      <c r="M55" s="122">
        <v>4956.5899999999992</v>
      </c>
      <c r="N55" s="122">
        <v>0</v>
      </c>
      <c r="O55" s="122">
        <v>0</v>
      </c>
      <c r="P55" s="122"/>
      <c r="Q55" s="122">
        <v>7491.7949999999992</v>
      </c>
      <c r="R55" s="122">
        <v>141676.36099999998</v>
      </c>
      <c r="S55" s="122">
        <v>54562.191499999994</v>
      </c>
      <c r="T55" s="122">
        <v>-58230.582999999991</v>
      </c>
      <c r="U55" s="122">
        <v>0</v>
      </c>
      <c r="V55" s="122"/>
      <c r="W55" s="122">
        <v>65563.842999999993</v>
      </c>
      <c r="X55" s="122">
        <v>65563.842999999993</v>
      </c>
      <c r="Y55" s="122">
        <v>38724.544999999998</v>
      </c>
      <c r="Z55" s="122">
        <v>0</v>
      </c>
      <c r="AA55" s="122">
        <v>0</v>
      </c>
      <c r="AB55" s="122"/>
      <c r="AC55" s="122">
        <v>38699.937248961061</v>
      </c>
      <c r="AD55" s="122">
        <v>34844.291925000056</v>
      </c>
      <c r="AE55" s="122">
        <v>34844.291925000056</v>
      </c>
      <c r="AF55" s="122">
        <v>0</v>
      </c>
      <c r="AG55" s="122">
        <v>0</v>
      </c>
      <c r="AH55" s="122"/>
      <c r="AI55" s="122">
        <v>-8077.7140482433797</v>
      </c>
      <c r="AJ55" s="122">
        <v>-7698.2094056241358</v>
      </c>
      <c r="AK55" s="122">
        <v>-3481.2663582971304</v>
      </c>
      <c r="AL55" s="122">
        <v>0</v>
      </c>
      <c r="AM55" s="122">
        <v>0</v>
      </c>
    </row>
    <row r="56" spans="1:39">
      <c r="A56" s="36">
        <v>21550</v>
      </c>
      <c r="B56" s="37" t="s">
        <v>45</v>
      </c>
      <c r="C56" s="121">
        <v>3.6282500000000002E-2</v>
      </c>
      <c r="E56" s="122">
        <v>17254418.8169888</v>
      </c>
      <c r="F56" s="122">
        <v>54676792.829393052</v>
      </c>
      <c r="G56" s="122">
        <v>27315788.66176983</v>
      </c>
      <c r="H56" s="122">
        <v>-15592259.245000001</v>
      </c>
      <c r="I56" s="122">
        <v>0</v>
      </c>
      <c r="J56" s="122"/>
      <c r="K56" s="122">
        <v>-3712643.0950000002</v>
      </c>
      <c r="L56" s="122">
        <v>-791938.12750000006</v>
      </c>
      <c r="M56" s="122">
        <v>1327213.8500000001</v>
      </c>
      <c r="N56" s="122">
        <v>0</v>
      </c>
      <c r="O56" s="122">
        <v>0</v>
      </c>
      <c r="P56" s="122"/>
      <c r="Q56" s="122">
        <v>2006059.425</v>
      </c>
      <c r="R56" s="122">
        <v>37936328.914999999</v>
      </c>
      <c r="S56" s="122">
        <v>14609983.122500001</v>
      </c>
      <c r="T56" s="122">
        <v>-15592259.245000001</v>
      </c>
      <c r="U56" s="122">
        <v>0</v>
      </c>
      <c r="V56" s="122"/>
      <c r="W56" s="122">
        <v>17555868.145</v>
      </c>
      <c r="X56" s="122">
        <v>17555868.145</v>
      </c>
      <c r="Y56" s="122">
        <v>10369175.675000001</v>
      </c>
      <c r="Z56" s="122">
        <v>0</v>
      </c>
      <c r="AA56" s="122">
        <v>0</v>
      </c>
      <c r="AB56" s="122"/>
      <c r="AC56" s="122">
        <v>3121252.9493245026</v>
      </c>
      <c r="AD56" s="122">
        <v>1077772.1564500071</v>
      </c>
      <c r="AE56" s="122">
        <v>1077772.1564500071</v>
      </c>
      <c r="AF56" s="122">
        <v>0</v>
      </c>
      <c r="AG56" s="122">
        <v>0</v>
      </c>
      <c r="AH56" s="122"/>
      <c r="AI56" s="122">
        <v>-1716118.6073357007</v>
      </c>
      <c r="AJ56" s="122">
        <v>-1101238.2595569594</v>
      </c>
      <c r="AK56" s="122">
        <v>-68356.142180176568</v>
      </c>
      <c r="AL56" s="122">
        <v>0</v>
      </c>
      <c r="AM56" s="122">
        <v>0</v>
      </c>
    </row>
    <row r="57" spans="1:39">
      <c r="A57" s="36">
        <v>21570</v>
      </c>
      <c r="B57" s="37" t="s">
        <v>46</v>
      </c>
      <c r="C57" s="121">
        <v>1.7980000000000001E-4</v>
      </c>
      <c r="E57" s="122">
        <v>70964.955448662091</v>
      </c>
      <c r="F57" s="122">
        <v>284972.76186880871</v>
      </c>
      <c r="G57" s="122">
        <v>138971.29685974395</v>
      </c>
      <c r="H57" s="122">
        <v>-77268.330799999996</v>
      </c>
      <c r="I57" s="122">
        <v>0</v>
      </c>
      <c r="J57" s="122"/>
      <c r="K57" s="122">
        <v>-18398.214800000002</v>
      </c>
      <c r="L57" s="122">
        <v>-3924.4946</v>
      </c>
      <c r="M57" s="122">
        <v>6577.0839999999998</v>
      </c>
      <c r="N57" s="122">
        <v>0</v>
      </c>
      <c r="O57" s="122">
        <v>0</v>
      </c>
      <c r="P57" s="122"/>
      <c r="Q57" s="122">
        <v>9941.1419999999998</v>
      </c>
      <c r="R57" s="122">
        <v>187995.64360000001</v>
      </c>
      <c r="S57" s="122">
        <v>72400.6054</v>
      </c>
      <c r="T57" s="122">
        <v>-77268.330799999996</v>
      </c>
      <c r="U57" s="122">
        <v>0</v>
      </c>
      <c r="V57" s="122"/>
      <c r="W57" s="122">
        <v>86999.106800000009</v>
      </c>
      <c r="X57" s="122">
        <v>86999.106800000009</v>
      </c>
      <c r="Y57" s="122">
        <v>51385.042000000001</v>
      </c>
      <c r="Z57" s="122">
        <v>0</v>
      </c>
      <c r="AA57" s="122">
        <v>0</v>
      </c>
      <c r="AB57" s="122"/>
      <c r="AC57" s="122">
        <v>25116.341091314025</v>
      </c>
      <c r="AD57" s="122">
        <v>25116.341091314025</v>
      </c>
      <c r="AE57" s="122">
        <v>12307.007134743877</v>
      </c>
      <c r="AF57" s="122">
        <v>0</v>
      </c>
      <c r="AG57" s="122">
        <v>0</v>
      </c>
      <c r="AH57" s="122"/>
      <c r="AI57" s="122">
        <v>-32693.419642651948</v>
      </c>
      <c r="AJ57" s="122">
        <v>-11213.835022505362</v>
      </c>
      <c r="AK57" s="122">
        <v>-3698.4416749999364</v>
      </c>
      <c r="AL57" s="122">
        <v>0</v>
      </c>
      <c r="AM57" s="122">
        <v>0</v>
      </c>
    </row>
    <row r="58" spans="1:39">
      <c r="A58" s="36">
        <v>21800</v>
      </c>
      <c r="B58" s="37" t="s">
        <v>47</v>
      </c>
      <c r="C58" s="121">
        <v>3.1243E-3</v>
      </c>
      <c r="E58" s="122">
        <v>1895332.6699716968</v>
      </c>
      <c r="F58" s="122">
        <v>5042776.4202931365</v>
      </c>
      <c r="G58" s="122">
        <v>2469513.2675215481</v>
      </c>
      <c r="H58" s="122">
        <v>-1342655.4277999999</v>
      </c>
      <c r="I58" s="122">
        <v>0</v>
      </c>
      <c r="J58" s="122"/>
      <c r="K58" s="122">
        <v>-319697.12180000002</v>
      </c>
      <c r="L58" s="122">
        <v>-68194.096099999995</v>
      </c>
      <c r="M58" s="122">
        <v>114286.894</v>
      </c>
      <c r="N58" s="122">
        <v>0</v>
      </c>
      <c r="O58" s="122">
        <v>0</v>
      </c>
      <c r="P58" s="122"/>
      <c r="Q58" s="122">
        <v>172742.54699999999</v>
      </c>
      <c r="R58" s="122">
        <v>3266711.8426000001</v>
      </c>
      <c r="S58" s="122">
        <v>1258071.2538999999</v>
      </c>
      <c r="T58" s="122">
        <v>-1342655.4277999999</v>
      </c>
      <c r="U58" s="122">
        <v>0</v>
      </c>
      <c r="V58" s="122"/>
      <c r="W58" s="122">
        <v>1511742.5438000001</v>
      </c>
      <c r="X58" s="122">
        <v>1511742.5438000001</v>
      </c>
      <c r="Y58" s="122">
        <v>892893.69700000004</v>
      </c>
      <c r="Z58" s="122">
        <v>0</v>
      </c>
      <c r="AA58" s="122">
        <v>0</v>
      </c>
      <c r="AB58" s="122"/>
      <c r="AC58" s="122">
        <v>530544.70097169676</v>
      </c>
      <c r="AD58" s="122">
        <v>332516.12999313569</v>
      </c>
      <c r="AE58" s="122">
        <v>204261.42262154841</v>
      </c>
      <c r="AF58" s="122">
        <v>0</v>
      </c>
      <c r="AG58" s="122">
        <v>0</v>
      </c>
      <c r="AH58" s="122"/>
      <c r="AI58" s="122">
        <v>0</v>
      </c>
      <c r="AJ58" s="122">
        <v>0</v>
      </c>
      <c r="AK58" s="122">
        <v>0</v>
      </c>
      <c r="AL58" s="122">
        <v>0</v>
      </c>
      <c r="AM58" s="122">
        <v>0</v>
      </c>
    </row>
    <row r="59" spans="1:39">
      <c r="A59" s="36">
        <v>21900</v>
      </c>
      <c r="B59" s="37" t="s">
        <v>48</v>
      </c>
      <c r="C59" s="121">
        <v>2.2258999999999998E-3</v>
      </c>
      <c r="E59" s="122">
        <v>985818.25933054497</v>
      </c>
      <c r="F59" s="122">
        <v>3292464.063476027</v>
      </c>
      <c r="G59" s="122">
        <v>1575883.8749505009</v>
      </c>
      <c r="H59" s="122">
        <v>-956571.62139999995</v>
      </c>
      <c r="I59" s="122">
        <v>0</v>
      </c>
      <c r="J59" s="122"/>
      <c r="K59" s="122">
        <v>-227767.44339999999</v>
      </c>
      <c r="L59" s="122">
        <v>-48584.719299999997</v>
      </c>
      <c r="M59" s="122">
        <v>81423.421999999991</v>
      </c>
      <c r="N59" s="122">
        <v>0</v>
      </c>
      <c r="O59" s="122">
        <v>0</v>
      </c>
      <c r="P59" s="122"/>
      <c r="Q59" s="122">
        <v>123070.01099999998</v>
      </c>
      <c r="R59" s="122">
        <v>2327360.9737999998</v>
      </c>
      <c r="S59" s="122">
        <v>896309.83069999993</v>
      </c>
      <c r="T59" s="122">
        <v>-956571.62139999995</v>
      </c>
      <c r="U59" s="122">
        <v>0</v>
      </c>
      <c r="V59" s="122"/>
      <c r="W59" s="122">
        <v>1077037.3293999999</v>
      </c>
      <c r="X59" s="122">
        <v>1077037.3293999999</v>
      </c>
      <c r="Y59" s="122">
        <v>636139.96100000001</v>
      </c>
      <c r="Z59" s="122">
        <v>0</v>
      </c>
      <c r="AA59" s="122">
        <v>0</v>
      </c>
      <c r="AB59" s="122"/>
      <c r="AC59" s="122">
        <v>85689.347835646215</v>
      </c>
      <c r="AD59" s="122">
        <v>0</v>
      </c>
      <c r="AE59" s="122">
        <v>0</v>
      </c>
      <c r="AF59" s="122">
        <v>0</v>
      </c>
      <c r="AG59" s="122">
        <v>0</v>
      </c>
      <c r="AH59" s="122"/>
      <c r="AI59" s="122">
        <v>-72210.985505101169</v>
      </c>
      <c r="AJ59" s="122">
        <v>-63349.520423973147</v>
      </c>
      <c r="AK59" s="122">
        <v>-37989.338749499024</v>
      </c>
      <c r="AL59" s="122">
        <v>0</v>
      </c>
      <c r="AM59" s="122">
        <v>0</v>
      </c>
    </row>
    <row r="60" spans="1:39">
      <c r="A60" s="36">
        <v>22000</v>
      </c>
      <c r="B60" s="37" t="s">
        <v>49</v>
      </c>
      <c r="C60" s="121">
        <v>3.7869000000000002E-3</v>
      </c>
      <c r="E60" s="122">
        <v>1789030.6701033346</v>
      </c>
      <c r="F60" s="122">
        <v>5679633.9245952992</v>
      </c>
      <c r="G60" s="122">
        <v>2859541.8877226068</v>
      </c>
      <c r="H60" s="122">
        <v>-1627405.1274000001</v>
      </c>
      <c r="I60" s="122">
        <v>0</v>
      </c>
      <c r="J60" s="122"/>
      <c r="K60" s="122">
        <v>-387498.32939999999</v>
      </c>
      <c r="L60" s="122">
        <v>-82656.666299999997</v>
      </c>
      <c r="M60" s="122">
        <v>138524.802</v>
      </c>
      <c r="N60" s="122">
        <v>0</v>
      </c>
      <c r="O60" s="122">
        <v>0</v>
      </c>
      <c r="P60" s="122"/>
      <c r="Q60" s="122">
        <v>209377.701</v>
      </c>
      <c r="R60" s="122">
        <v>3959514.4758000001</v>
      </c>
      <c r="S60" s="122">
        <v>1524882.3837000001</v>
      </c>
      <c r="T60" s="122">
        <v>-1627405.1274000001</v>
      </c>
      <c r="U60" s="122">
        <v>0</v>
      </c>
      <c r="V60" s="122"/>
      <c r="W60" s="122">
        <v>1832352.1554</v>
      </c>
      <c r="X60" s="122">
        <v>1832352.1554</v>
      </c>
      <c r="Y60" s="122">
        <v>1082258.1510000001</v>
      </c>
      <c r="Z60" s="122">
        <v>0</v>
      </c>
      <c r="AA60" s="122">
        <v>0</v>
      </c>
      <c r="AB60" s="122"/>
      <c r="AC60" s="122">
        <v>382151.5552248474</v>
      </c>
      <c r="AD60" s="122">
        <v>150295.21335000102</v>
      </c>
      <c r="AE60" s="122">
        <v>150295.21335000102</v>
      </c>
      <c r="AF60" s="122">
        <v>0</v>
      </c>
      <c r="AG60" s="122">
        <v>0</v>
      </c>
      <c r="AH60" s="122"/>
      <c r="AI60" s="122">
        <v>-247352.41212151264</v>
      </c>
      <c r="AJ60" s="122">
        <v>-179871.25365470169</v>
      </c>
      <c r="AK60" s="122">
        <v>-36418.662327394035</v>
      </c>
      <c r="AL60" s="122">
        <v>0</v>
      </c>
      <c r="AM60" s="122">
        <v>0</v>
      </c>
    </row>
    <row r="61" spans="1:39">
      <c r="A61" s="36">
        <v>23000</v>
      </c>
      <c r="B61" s="37" t="s">
        <v>50</v>
      </c>
      <c r="C61" s="121">
        <v>1.2597000000000001E-3</v>
      </c>
      <c r="E61" s="122">
        <v>857223.54589978466</v>
      </c>
      <c r="F61" s="122">
        <v>2081755.8008391801</v>
      </c>
      <c r="G61" s="122">
        <v>1048649.4383793429</v>
      </c>
      <c r="H61" s="122">
        <v>-541351.03620000009</v>
      </c>
      <c r="I61" s="122">
        <v>0</v>
      </c>
      <c r="J61" s="122"/>
      <c r="K61" s="122">
        <v>-128900.06220000001</v>
      </c>
      <c r="L61" s="122">
        <v>-27495.4719</v>
      </c>
      <c r="M61" s="122">
        <v>46079.826000000001</v>
      </c>
      <c r="N61" s="122">
        <v>0</v>
      </c>
      <c r="O61" s="122">
        <v>0</v>
      </c>
      <c r="P61" s="122"/>
      <c r="Q61" s="122">
        <v>69648.813000000009</v>
      </c>
      <c r="R61" s="122">
        <v>1317119.6454</v>
      </c>
      <c r="S61" s="122">
        <v>507247.17810000002</v>
      </c>
      <c r="T61" s="122">
        <v>-541351.03620000009</v>
      </c>
      <c r="U61" s="122">
        <v>0</v>
      </c>
      <c r="V61" s="122"/>
      <c r="W61" s="122">
        <v>609526.00020000001</v>
      </c>
      <c r="X61" s="122">
        <v>609526.00020000001</v>
      </c>
      <c r="Y61" s="122">
        <v>360009.663</v>
      </c>
      <c r="Z61" s="122">
        <v>0</v>
      </c>
      <c r="AA61" s="122">
        <v>0</v>
      </c>
      <c r="AB61" s="122"/>
      <c r="AC61" s="122">
        <v>306948.79489978467</v>
      </c>
      <c r="AD61" s="122">
        <v>182605.62713917988</v>
      </c>
      <c r="AE61" s="122">
        <v>135312.77127934294</v>
      </c>
      <c r="AF61" s="122">
        <v>0</v>
      </c>
      <c r="AG61" s="122">
        <v>0</v>
      </c>
      <c r="AH61" s="122"/>
      <c r="AI61" s="122">
        <v>0</v>
      </c>
      <c r="AJ61" s="122">
        <v>0</v>
      </c>
      <c r="AK61" s="122">
        <v>0</v>
      </c>
      <c r="AL61" s="122">
        <v>0</v>
      </c>
      <c r="AM61" s="122">
        <v>0</v>
      </c>
    </row>
    <row r="62" spans="1:39">
      <c r="A62" s="36">
        <v>23100</v>
      </c>
      <c r="B62" s="37" t="s">
        <v>51</v>
      </c>
      <c r="C62" s="121">
        <v>7.0204000000000004E-3</v>
      </c>
      <c r="E62" s="122">
        <v>4150483.636496448</v>
      </c>
      <c r="F62" s="122">
        <v>11417388.521746628</v>
      </c>
      <c r="G62" s="122">
        <v>5864045.613001449</v>
      </c>
      <c r="H62" s="122">
        <v>-3016988.8184000002</v>
      </c>
      <c r="I62" s="122">
        <v>0</v>
      </c>
      <c r="J62" s="122"/>
      <c r="K62" s="122">
        <v>-718369.45040000009</v>
      </c>
      <c r="L62" s="122">
        <v>-153234.2708</v>
      </c>
      <c r="M62" s="122">
        <v>256806.23200000002</v>
      </c>
      <c r="N62" s="122">
        <v>0</v>
      </c>
      <c r="O62" s="122">
        <v>0</v>
      </c>
      <c r="P62" s="122"/>
      <c r="Q62" s="122">
        <v>388157.91600000003</v>
      </c>
      <c r="R62" s="122">
        <v>7340403.8728</v>
      </c>
      <c r="S62" s="122">
        <v>2826925.5292000002</v>
      </c>
      <c r="T62" s="122">
        <v>-3016988.8184000002</v>
      </c>
      <c r="U62" s="122">
        <v>0</v>
      </c>
      <c r="V62" s="122"/>
      <c r="W62" s="122">
        <v>3396932.8664000002</v>
      </c>
      <c r="X62" s="122">
        <v>3396932.8664000002</v>
      </c>
      <c r="Y62" s="122">
        <v>2006360.1160000002</v>
      </c>
      <c r="Z62" s="122">
        <v>0</v>
      </c>
      <c r="AA62" s="122">
        <v>0</v>
      </c>
      <c r="AB62" s="122"/>
      <c r="AC62" s="122">
        <v>1083762.3044964483</v>
      </c>
      <c r="AD62" s="122">
        <v>833286.05334662914</v>
      </c>
      <c r="AE62" s="122">
        <v>773953.73580144881</v>
      </c>
      <c r="AF62" s="122">
        <v>0</v>
      </c>
      <c r="AG62" s="122">
        <v>0</v>
      </c>
      <c r="AH62" s="122"/>
      <c r="AI62" s="122">
        <v>0</v>
      </c>
      <c r="AJ62" s="122">
        <v>0</v>
      </c>
      <c r="AK62" s="122">
        <v>0</v>
      </c>
      <c r="AL62" s="122">
        <v>0</v>
      </c>
      <c r="AM62" s="122">
        <v>0</v>
      </c>
    </row>
    <row r="63" spans="1:39">
      <c r="A63" s="36">
        <v>23200</v>
      </c>
      <c r="B63" s="37" t="s">
        <v>52</v>
      </c>
      <c r="C63" s="121">
        <v>3.7309999999999999E-3</v>
      </c>
      <c r="E63" s="122">
        <v>1717360.3421952631</v>
      </c>
      <c r="F63" s="122">
        <v>5844135.0648693768</v>
      </c>
      <c r="G63" s="122">
        <v>2877357.86617216</v>
      </c>
      <c r="H63" s="122">
        <v>-1603382.3259999999</v>
      </c>
      <c r="I63" s="122">
        <v>0</v>
      </c>
      <c r="J63" s="122"/>
      <c r="K63" s="122">
        <v>-381778.30599999998</v>
      </c>
      <c r="L63" s="122">
        <v>-81436.536999999997</v>
      </c>
      <c r="M63" s="122">
        <v>136479.98000000001</v>
      </c>
      <c r="N63" s="122">
        <v>0</v>
      </c>
      <c r="O63" s="122">
        <v>0</v>
      </c>
      <c r="P63" s="122"/>
      <c r="Q63" s="122">
        <v>206286.99</v>
      </c>
      <c r="R63" s="122">
        <v>3901066.4419999998</v>
      </c>
      <c r="S63" s="122">
        <v>1502372.963</v>
      </c>
      <c r="T63" s="122">
        <v>-1603382.3259999999</v>
      </c>
      <c r="U63" s="122">
        <v>0</v>
      </c>
      <c r="V63" s="122"/>
      <c r="W63" s="122">
        <v>1805304.0459999999</v>
      </c>
      <c r="X63" s="122">
        <v>1805304.0459999999</v>
      </c>
      <c r="Y63" s="122">
        <v>1066282.49</v>
      </c>
      <c r="Z63" s="122">
        <v>0</v>
      </c>
      <c r="AA63" s="122">
        <v>0</v>
      </c>
      <c r="AB63" s="122"/>
      <c r="AC63" s="122">
        <v>221497.44328195922</v>
      </c>
      <c r="AD63" s="122">
        <v>221497.44328195922</v>
      </c>
      <c r="AE63" s="122">
        <v>172222.43317215983</v>
      </c>
      <c r="AF63" s="122">
        <v>0</v>
      </c>
      <c r="AG63" s="122">
        <v>0</v>
      </c>
      <c r="AH63" s="122"/>
      <c r="AI63" s="122">
        <v>-133949.83108669618</v>
      </c>
      <c r="AJ63" s="122">
        <v>-2296.3294125812881</v>
      </c>
      <c r="AK63" s="122">
        <v>0</v>
      </c>
      <c r="AL63" s="122">
        <v>0</v>
      </c>
      <c r="AM63" s="122">
        <v>0</v>
      </c>
    </row>
    <row r="64" spans="1:39">
      <c r="A64" s="36">
        <v>30000</v>
      </c>
      <c r="B64" s="37" t="s">
        <v>53</v>
      </c>
      <c r="C64" s="121">
        <v>9.992E-4</v>
      </c>
      <c r="E64" s="122">
        <v>339217.67678611685</v>
      </c>
      <c r="F64" s="122">
        <v>1455063.9554044304</v>
      </c>
      <c r="G64" s="122">
        <v>694334.09148585727</v>
      </c>
      <c r="H64" s="122">
        <v>-429402.20319999999</v>
      </c>
      <c r="I64" s="122">
        <v>0</v>
      </c>
      <c r="J64" s="122"/>
      <c r="K64" s="122">
        <v>-102244.13920000001</v>
      </c>
      <c r="L64" s="122">
        <v>-21809.538400000001</v>
      </c>
      <c r="M64" s="122">
        <v>36550.735999999997</v>
      </c>
      <c r="N64" s="122">
        <v>0</v>
      </c>
      <c r="O64" s="122">
        <v>0</v>
      </c>
      <c r="P64" s="122"/>
      <c r="Q64" s="122">
        <v>55245.768000000004</v>
      </c>
      <c r="R64" s="122">
        <v>1044745.5344</v>
      </c>
      <c r="S64" s="122">
        <v>402350.8616</v>
      </c>
      <c r="T64" s="122">
        <v>-429402.20319999999</v>
      </c>
      <c r="U64" s="122">
        <v>0</v>
      </c>
      <c r="V64" s="122"/>
      <c r="W64" s="122">
        <v>483478.90720000002</v>
      </c>
      <c r="X64" s="122">
        <v>483478.90720000002</v>
      </c>
      <c r="Y64" s="122">
        <v>285561.36800000002</v>
      </c>
      <c r="Z64" s="122">
        <v>0</v>
      </c>
      <c r="AA64" s="122">
        <v>0</v>
      </c>
      <c r="AB64" s="122"/>
      <c r="AC64" s="122">
        <v>0</v>
      </c>
      <c r="AD64" s="122">
        <v>0</v>
      </c>
      <c r="AE64" s="122">
        <v>0</v>
      </c>
      <c r="AF64" s="122">
        <v>0</v>
      </c>
      <c r="AG64" s="122">
        <v>0</v>
      </c>
      <c r="AH64" s="122"/>
      <c r="AI64" s="122">
        <v>-97262.859213883174</v>
      </c>
      <c r="AJ64" s="122">
        <v>-51350.947795569722</v>
      </c>
      <c r="AK64" s="122">
        <v>-30128.874114142716</v>
      </c>
      <c r="AL64" s="122">
        <v>0</v>
      </c>
      <c r="AM64" s="122">
        <v>0</v>
      </c>
    </row>
    <row r="65" spans="1:39">
      <c r="A65" s="36">
        <v>30100</v>
      </c>
      <c r="B65" s="37" t="s">
        <v>54</v>
      </c>
      <c r="C65" s="121">
        <v>8.5126999999999998E-3</v>
      </c>
      <c r="E65" s="122">
        <v>2962223.6637824411</v>
      </c>
      <c r="F65" s="122">
        <v>12348669.479426596</v>
      </c>
      <c r="G65" s="122">
        <v>5621040.4149463261</v>
      </c>
      <c r="H65" s="122">
        <v>-3658298.7741999999</v>
      </c>
      <c r="I65" s="122">
        <v>0</v>
      </c>
      <c r="J65" s="122"/>
      <c r="K65" s="122">
        <v>-871070.54019999993</v>
      </c>
      <c r="L65" s="122">
        <v>-185806.7029</v>
      </c>
      <c r="M65" s="122">
        <v>311394.56599999999</v>
      </c>
      <c r="N65" s="122">
        <v>0</v>
      </c>
      <c r="O65" s="122">
        <v>0</v>
      </c>
      <c r="P65" s="122"/>
      <c r="Q65" s="122">
        <v>470667.18299999996</v>
      </c>
      <c r="R65" s="122">
        <v>8900725.8914000001</v>
      </c>
      <c r="S65" s="122">
        <v>3427834.4471</v>
      </c>
      <c r="T65" s="122">
        <v>-3658298.7741999999</v>
      </c>
      <c r="U65" s="122">
        <v>0</v>
      </c>
      <c r="V65" s="122"/>
      <c r="W65" s="122">
        <v>4119006.0981999999</v>
      </c>
      <c r="X65" s="122">
        <v>4119006.0981999999</v>
      </c>
      <c r="Y65" s="122">
        <v>2432844.5329999998</v>
      </c>
      <c r="Z65" s="122">
        <v>0</v>
      </c>
      <c r="AA65" s="122">
        <v>0</v>
      </c>
      <c r="AB65" s="122"/>
      <c r="AC65" s="122">
        <v>119313.12517887368</v>
      </c>
      <c r="AD65" s="122">
        <v>100095.36802659577</v>
      </c>
      <c r="AE65" s="122">
        <v>34318.044146324559</v>
      </c>
      <c r="AF65" s="122">
        <v>0</v>
      </c>
      <c r="AG65" s="122">
        <v>0</v>
      </c>
      <c r="AH65" s="122"/>
      <c r="AI65" s="122">
        <v>-875692.2023964324</v>
      </c>
      <c r="AJ65" s="122">
        <v>-585351.17529999837</v>
      </c>
      <c r="AK65" s="122">
        <v>-585351.17529999837</v>
      </c>
      <c r="AL65" s="122">
        <v>0</v>
      </c>
      <c r="AM65" s="122">
        <v>0</v>
      </c>
    </row>
    <row r="66" spans="1:39">
      <c r="A66" s="36">
        <v>30102</v>
      </c>
      <c r="B66" s="37" t="s">
        <v>55</v>
      </c>
      <c r="C66" s="121">
        <v>1.6190000000000001E-4</v>
      </c>
      <c r="E66" s="122">
        <v>101501.56920241792</v>
      </c>
      <c r="F66" s="122">
        <v>263694.98191205476</v>
      </c>
      <c r="G66" s="122">
        <v>119888.29651425389</v>
      </c>
      <c r="H66" s="122">
        <v>-69575.877399999998</v>
      </c>
      <c r="I66" s="122">
        <v>0</v>
      </c>
      <c r="J66" s="122"/>
      <c r="K66" s="122">
        <v>-16566.579399999999</v>
      </c>
      <c r="L66" s="122">
        <v>-3533.7913000000003</v>
      </c>
      <c r="M66" s="122">
        <v>5922.3020000000006</v>
      </c>
      <c r="N66" s="122">
        <v>0</v>
      </c>
      <c r="O66" s="122">
        <v>0</v>
      </c>
      <c r="P66" s="122"/>
      <c r="Q66" s="122">
        <v>8951.4510000000009</v>
      </c>
      <c r="R66" s="122">
        <v>169279.72580000001</v>
      </c>
      <c r="S66" s="122">
        <v>65192.758699999998</v>
      </c>
      <c r="T66" s="122">
        <v>-69575.877399999998</v>
      </c>
      <c r="U66" s="122">
        <v>0</v>
      </c>
      <c r="V66" s="122"/>
      <c r="W66" s="122">
        <v>78337.905400000003</v>
      </c>
      <c r="X66" s="122">
        <v>78337.905400000003</v>
      </c>
      <c r="Y66" s="122">
        <v>46269.400999999998</v>
      </c>
      <c r="Z66" s="122">
        <v>0</v>
      </c>
      <c r="AA66" s="122">
        <v>0</v>
      </c>
      <c r="AB66" s="122"/>
      <c r="AC66" s="122">
        <v>35260.867002417916</v>
      </c>
      <c r="AD66" s="122">
        <v>24093.216812054758</v>
      </c>
      <c r="AE66" s="122">
        <v>6985.9096142538992</v>
      </c>
      <c r="AF66" s="122">
        <v>0</v>
      </c>
      <c r="AG66" s="122">
        <v>0</v>
      </c>
      <c r="AH66" s="122"/>
      <c r="AI66" s="122">
        <v>-4482.0748000000094</v>
      </c>
      <c r="AJ66" s="122">
        <v>-4482.0748000000094</v>
      </c>
      <c r="AK66" s="122">
        <v>-4482.0748000000094</v>
      </c>
      <c r="AL66" s="122">
        <v>0</v>
      </c>
      <c r="AM66" s="122">
        <v>0</v>
      </c>
    </row>
    <row r="67" spans="1:39">
      <c r="A67" s="36">
        <v>30103</v>
      </c>
      <c r="B67" s="37" t="s">
        <v>56</v>
      </c>
      <c r="C67" s="121">
        <v>2.0809999999999999E-4</v>
      </c>
      <c r="E67" s="122">
        <v>128328.9417320549</v>
      </c>
      <c r="F67" s="122">
        <v>333082.49984536075</v>
      </c>
      <c r="G67" s="122">
        <v>166888.44362956568</v>
      </c>
      <c r="H67" s="122">
        <v>-89430.142599999992</v>
      </c>
      <c r="I67" s="122">
        <v>0</v>
      </c>
      <c r="J67" s="122"/>
      <c r="K67" s="122">
        <v>-21294.0406</v>
      </c>
      <c r="L67" s="122">
        <v>-4542.1986999999999</v>
      </c>
      <c r="M67" s="122">
        <v>7612.2979999999998</v>
      </c>
      <c r="N67" s="122">
        <v>0</v>
      </c>
      <c r="O67" s="122">
        <v>0</v>
      </c>
      <c r="P67" s="122"/>
      <c r="Q67" s="122">
        <v>11505.849</v>
      </c>
      <c r="R67" s="122">
        <v>217585.61419999998</v>
      </c>
      <c r="S67" s="122">
        <v>83796.251299999989</v>
      </c>
      <c r="T67" s="122">
        <v>-89430.142599999992</v>
      </c>
      <c r="U67" s="122">
        <v>0</v>
      </c>
      <c r="V67" s="122"/>
      <c r="W67" s="122">
        <v>100692.51459999999</v>
      </c>
      <c r="X67" s="122">
        <v>100692.51459999999</v>
      </c>
      <c r="Y67" s="122">
        <v>59472.898999999998</v>
      </c>
      <c r="Z67" s="122">
        <v>0</v>
      </c>
      <c r="AA67" s="122">
        <v>0</v>
      </c>
      <c r="AB67" s="122"/>
      <c r="AC67" s="122">
        <v>43886.368620696361</v>
      </c>
      <c r="AD67" s="122">
        <v>25808.319634002164</v>
      </c>
      <c r="AE67" s="122">
        <v>19173.252775000001</v>
      </c>
      <c r="AF67" s="122">
        <v>0</v>
      </c>
      <c r="AG67" s="122">
        <v>0</v>
      </c>
      <c r="AH67" s="122"/>
      <c r="AI67" s="122">
        <v>-6461.7498886414342</v>
      </c>
      <c r="AJ67" s="122">
        <v>-6461.7498886414342</v>
      </c>
      <c r="AK67" s="122">
        <v>-3166.2574454343039</v>
      </c>
      <c r="AL67" s="122">
        <v>0</v>
      </c>
      <c r="AM67" s="122">
        <v>0</v>
      </c>
    </row>
    <row r="68" spans="1:39">
      <c r="A68" s="36">
        <v>30104</v>
      </c>
      <c r="B68" s="37" t="s">
        <v>57</v>
      </c>
      <c r="C68" s="121">
        <v>1.2990000000000001E-4</v>
      </c>
      <c r="E68" s="122">
        <v>120758.73853512503</v>
      </c>
      <c r="F68" s="122">
        <v>238443.8514362759</v>
      </c>
      <c r="G68" s="122">
        <v>117799.37122561254</v>
      </c>
      <c r="H68" s="122">
        <v>-55824.005400000009</v>
      </c>
      <c r="I68" s="122">
        <v>0</v>
      </c>
      <c r="J68" s="122"/>
      <c r="K68" s="122">
        <v>-13292.147400000002</v>
      </c>
      <c r="L68" s="122">
        <v>-2835.3273000000004</v>
      </c>
      <c r="M68" s="122">
        <v>4751.7420000000002</v>
      </c>
      <c r="N68" s="122">
        <v>0</v>
      </c>
      <c r="O68" s="122">
        <v>0</v>
      </c>
      <c r="P68" s="122"/>
      <c r="Q68" s="122">
        <v>7182.1710000000012</v>
      </c>
      <c r="R68" s="122">
        <v>135821.1018</v>
      </c>
      <c r="S68" s="122">
        <v>52307.222700000006</v>
      </c>
      <c r="T68" s="122">
        <v>-55824.005400000009</v>
      </c>
      <c r="U68" s="122">
        <v>0</v>
      </c>
      <c r="V68" s="122"/>
      <c r="W68" s="122">
        <v>62854.193400000004</v>
      </c>
      <c r="X68" s="122">
        <v>62854.193400000004</v>
      </c>
      <c r="Y68" s="122">
        <v>37124.121000000006</v>
      </c>
      <c r="Z68" s="122">
        <v>0</v>
      </c>
      <c r="AA68" s="122">
        <v>0</v>
      </c>
      <c r="AB68" s="122"/>
      <c r="AC68" s="122">
        <v>64014.521535125023</v>
      </c>
      <c r="AD68" s="122">
        <v>42603.883536275905</v>
      </c>
      <c r="AE68" s="122">
        <v>23616.285525612533</v>
      </c>
      <c r="AF68" s="122">
        <v>0</v>
      </c>
      <c r="AG68" s="122">
        <v>0</v>
      </c>
      <c r="AH68" s="122"/>
      <c r="AI68" s="122">
        <v>0</v>
      </c>
      <c r="AJ68" s="122">
        <v>0</v>
      </c>
      <c r="AK68" s="122">
        <v>0</v>
      </c>
      <c r="AL68" s="122">
        <v>0</v>
      </c>
      <c r="AM68" s="122">
        <v>0</v>
      </c>
    </row>
    <row r="69" spans="1:39">
      <c r="A69" s="36">
        <v>30105</v>
      </c>
      <c r="B69" s="37" t="s">
        <v>58</v>
      </c>
      <c r="C69" s="121">
        <v>9.2610000000000001E-4</v>
      </c>
      <c r="E69" s="122">
        <v>595562.69229933107</v>
      </c>
      <c r="F69" s="122">
        <v>1550624.8609778071</v>
      </c>
      <c r="G69" s="122">
        <v>796282.89754370833</v>
      </c>
      <c r="H69" s="122">
        <v>-397987.77059999999</v>
      </c>
      <c r="I69" s="122">
        <v>0</v>
      </c>
      <c r="J69" s="122"/>
      <c r="K69" s="122">
        <v>-94764.108600000007</v>
      </c>
      <c r="L69" s="122">
        <v>-20213.984700000001</v>
      </c>
      <c r="M69" s="122">
        <v>33876.737999999998</v>
      </c>
      <c r="N69" s="122">
        <v>0</v>
      </c>
      <c r="O69" s="122">
        <v>0</v>
      </c>
      <c r="P69" s="122"/>
      <c r="Q69" s="122">
        <v>51204.069000000003</v>
      </c>
      <c r="R69" s="122">
        <v>968313.4902</v>
      </c>
      <c r="S69" s="122">
        <v>372915.46529999998</v>
      </c>
      <c r="T69" s="122">
        <v>-397987.77059999999</v>
      </c>
      <c r="U69" s="122">
        <v>0</v>
      </c>
      <c r="V69" s="122"/>
      <c r="W69" s="122">
        <v>448108.3026</v>
      </c>
      <c r="X69" s="122">
        <v>448108.3026</v>
      </c>
      <c r="Y69" s="122">
        <v>264670.11900000001</v>
      </c>
      <c r="Z69" s="122">
        <v>0</v>
      </c>
      <c r="AA69" s="122">
        <v>0</v>
      </c>
      <c r="AB69" s="122"/>
      <c r="AC69" s="122">
        <v>191014.42929933104</v>
      </c>
      <c r="AD69" s="122">
        <v>154417.05287780694</v>
      </c>
      <c r="AE69" s="122">
        <v>124820.57524370833</v>
      </c>
      <c r="AF69" s="122">
        <v>0</v>
      </c>
      <c r="AG69" s="122">
        <v>0</v>
      </c>
      <c r="AH69" s="122"/>
      <c r="AI69" s="122">
        <v>0</v>
      </c>
      <c r="AJ69" s="122">
        <v>0</v>
      </c>
      <c r="AK69" s="122">
        <v>0</v>
      </c>
      <c r="AL69" s="122">
        <v>0</v>
      </c>
      <c r="AM69" s="122">
        <v>0</v>
      </c>
    </row>
    <row r="70" spans="1:39">
      <c r="A70" s="36">
        <v>30200</v>
      </c>
      <c r="B70" s="37" t="s">
        <v>59</v>
      </c>
      <c r="C70" s="121">
        <v>1.9530999999999999E-3</v>
      </c>
      <c r="E70" s="122">
        <v>653260.34292735555</v>
      </c>
      <c r="F70" s="122">
        <v>2824307.7448727288</v>
      </c>
      <c r="G70" s="122">
        <v>1356367.3749906456</v>
      </c>
      <c r="H70" s="122">
        <v>-839336.91259999992</v>
      </c>
      <c r="I70" s="122">
        <v>0</v>
      </c>
      <c r="J70" s="122"/>
      <c r="K70" s="122">
        <v>-199852.9106</v>
      </c>
      <c r="L70" s="122">
        <v>-42630.313699999999</v>
      </c>
      <c r="M70" s="122">
        <v>71444.398000000001</v>
      </c>
      <c r="N70" s="122">
        <v>0</v>
      </c>
      <c r="O70" s="122">
        <v>0</v>
      </c>
      <c r="P70" s="122"/>
      <c r="Q70" s="122">
        <v>107986.89899999999</v>
      </c>
      <c r="R70" s="122">
        <v>2042126.2042</v>
      </c>
      <c r="S70" s="122">
        <v>786460.63630000001</v>
      </c>
      <c r="T70" s="122">
        <v>-839336.91259999992</v>
      </c>
      <c r="U70" s="122">
        <v>0</v>
      </c>
      <c r="V70" s="122"/>
      <c r="W70" s="122">
        <v>945038.68459999992</v>
      </c>
      <c r="X70" s="122">
        <v>945038.68459999992</v>
      </c>
      <c r="Y70" s="122">
        <v>558176.44900000002</v>
      </c>
      <c r="Z70" s="122">
        <v>0</v>
      </c>
      <c r="AA70" s="122">
        <v>0</v>
      </c>
      <c r="AB70" s="122"/>
      <c r="AC70" s="122">
        <v>0</v>
      </c>
      <c r="AD70" s="122">
        <v>0</v>
      </c>
      <c r="AE70" s="122">
        <v>0</v>
      </c>
      <c r="AF70" s="122">
        <v>0</v>
      </c>
      <c r="AG70" s="122">
        <v>0</v>
      </c>
      <c r="AH70" s="122"/>
      <c r="AI70" s="122">
        <v>-199912.33007264446</v>
      </c>
      <c r="AJ70" s="122">
        <v>-120226.83022727139</v>
      </c>
      <c r="AK70" s="122">
        <v>-59714.108309354437</v>
      </c>
      <c r="AL70" s="122">
        <v>0</v>
      </c>
      <c r="AM70" s="122">
        <v>0</v>
      </c>
    </row>
    <row r="71" spans="1:39">
      <c r="A71" s="36">
        <v>30300</v>
      </c>
      <c r="B71" s="37" t="s">
        <v>60</v>
      </c>
      <c r="C71" s="121">
        <v>6.3279999999999999E-4</v>
      </c>
      <c r="E71" s="122">
        <v>210070.86823192117</v>
      </c>
      <c r="F71" s="122">
        <v>894917.57466119865</v>
      </c>
      <c r="G71" s="122">
        <v>399686.01009582414</v>
      </c>
      <c r="H71" s="122">
        <v>-271943.26880000002</v>
      </c>
      <c r="I71" s="122">
        <v>0</v>
      </c>
      <c r="J71" s="122"/>
      <c r="K71" s="122">
        <v>-64751.892800000001</v>
      </c>
      <c r="L71" s="122">
        <v>-13812.125599999999</v>
      </c>
      <c r="M71" s="122">
        <v>23147.824000000001</v>
      </c>
      <c r="N71" s="122">
        <v>0</v>
      </c>
      <c r="O71" s="122">
        <v>0</v>
      </c>
      <c r="P71" s="122"/>
      <c r="Q71" s="122">
        <v>34987.512000000002</v>
      </c>
      <c r="R71" s="122">
        <v>661644.28960000002</v>
      </c>
      <c r="S71" s="122">
        <v>254811.47440000001</v>
      </c>
      <c r="T71" s="122">
        <v>-271943.26880000002</v>
      </c>
      <c r="U71" s="122">
        <v>0</v>
      </c>
      <c r="V71" s="122"/>
      <c r="W71" s="122">
        <v>306190.40480000002</v>
      </c>
      <c r="X71" s="122">
        <v>306190.40480000002</v>
      </c>
      <c r="Y71" s="122">
        <v>180847.91199999998</v>
      </c>
      <c r="Z71" s="122">
        <v>0</v>
      </c>
      <c r="AA71" s="122">
        <v>0</v>
      </c>
      <c r="AB71" s="122"/>
      <c r="AC71" s="122">
        <v>1192.3395322939641</v>
      </c>
      <c r="AD71" s="122">
        <v>1192.3395322939641</v>
      </c>
      <c r="AE71" s="122">
        <v>584.24637082404263</v>
      </c>
      <c r="AF71" s="122">
        <v>0</v>
      </c>
      <c r="AG71" s="122">
        <v>0</v>
      </c>
      <c r="AH71" s="122"/>
      <c r="AI71" s="122">
        <v>-67547.495300372815</v>
      </c>
      <c r="AJ71" s="122">
        <v>-60297.333671095359</v>
      </c>
      <c r="AK71" s="122">
        <v>-59705.446674999926</v>
      </c>
      <c r="AL71" s="122">
        <v>0</v>
      </c>
      <c r="AM71" s="122">
        <v>0</v>
      </c>
    </row>
    <row r="72" spans="1:39">
      <c r="A72" s="36">
        <v>30400</v>
      </c>
      <c r="B72" s="37" t="s">
        <v>61</v>
      </c>
      <c r="C72" s="121">
        <v>1.2143E-3</v>
      </c>
      <c r="E72" s="122">
        <v>467896.61156808282</v>
      </c>
      <c r="F72" s="122">
        <v>1801820.0766948457</v>
      </c>
      <c r="G72" s="122">
        <v>827326.84632544557</v>
      </c>
      <c r="H72" s="122">
        <v>-521840.56779999996</v>
      </c>
      <c r="I72" s="122">
        <v>0</v>
      </c>
      <c r="J72" s="122"/>
      <c r="K72" s="122">
        <v>-124254.46179999999</v>
      </c>
      <c r="L72" s="122">
        <v>-26504.526099999999</v>
      </c>
      <c r="M72" s="122">
        <v>44419.093999999997</v>
      </c>
      <c r="N72" s="122">
        <v>0</v>
      </c>
      <c r="O72" s="122">
        <v>0</v>
      </c>
      <c r="P72" s="122"/>
      <c r="Q72" s="122">
        <v>67138.646999999997</v>
      </c>
      <c r="R72" s="122">
        <v>1269650.2226</v>
      </c>
      <c r="S72" s="122">
        <v>488965.82389999996</v>
      </c>
      <c r="T72" s="122">
        <v>-521840.56779999996</v>
      </c>
      <c r="U72" s="122">
        <v>0</v>
      </c>
      <c r="V72" s="122"/>
      <c r="W72" s="122">
        <v>587558.48379999993</v>
      </c>
      <c r="X72" s="122">
        <v>587558.48379999993</v>
      </c>
      <c r="Y72" s="122">
        <v>347034.79700000002</v>
      </c>
      <c r="Z72" s="122">
        <v>0</v>
      </c>
      <c r="AA72" s="122">
        <v>0</v>
      </c>
      <c r="AB72" s="122"/>
      <c r="AC72" s="122">
        <v>71760.824295011029</v>
      </c>
      <c r="AD72" s="122">
        <v>43774.102819956752</v>
      </c>
      <c r="AE72" s="122">
        <v>0</v>
      </c>
      <c r="AF72" s="122">
        <v>0</v>
      </c>
      <c r="AG72" s="122">
        <v>0</v>
      </c>
      <c r="AH72" s="122"/>
      <c r="AI72" s="122">
        <v>-134306.88172692814</v>
      </c>
      <c r="AJ72" s="122">
        <v>-72658.206425111188</v>
      </c>
      <c r="AK72" s="122">
        <v>-53092.868574554421</v>
      </c>
      <c r="AL72" s="122">
        <v>0</v>
      </c>
      <c r="AM72" s="122">
        <v>0</v>
      </c>
    </row>
    <row r="73" spans="1:39">
      <c r="A73" s="36">
        <v>30405</v>
      </c>
      <c r="B73" s="37" t="s">
        <v>62</v>
      </c>
      <c r="C73" s="121">
        <v>8.4159999999999997E-4</v>
      </c>
      <c r="E73" s="122">
        <v>512868.52666368929</v>
      </c>
      <c r="F73" s="122">
        <v>1328420.3223189011</v>
      </c>
      <c r="G73" s="122">
        <v>622932.51736224978</v>
      </c>
      <c r="H73" s="122">
        <v>-361674.23359999998</v>
      </c>
      <c r="I73" s="122">
        <v>0</v>
      </c>
      <c r="J73" s="122"/>
      <c r="K73" s="122">
        <v>-86117.561600000001</v>
      </c>
      <c r="L73" s="122">
        <v>-18369.603199999998</v>
      </c>
      <c r="M73" s="122">
        <v>30785.727999999999</v>
      </c>
      <c r="N73" s="122">
        <v>0</v>
      </c>
      <c r="O73" s="122">
        <v>0</v>
      </c>
      <c r="P73" s="122"/>
      <c r="Q73" s="122">
        <v>46532.063999999998</v>
      </c>
      <c r="R73" s="122">
        <v>879961.8112</v>
      </c>
      <c r="S73" s="122">
        <v>338889.5968</v>
      </c>
      <c r="T73" s="122">
        <v>-361674.23359999998</v>
      </c>
      <c r="U73" s="122">
        <v>0</v>
      </c>
      <c r="V73" s="122"/>
      <c r="W73" s="122">
        <v>407221.62559999997</v>
      </c>
      <c r="X73" s="122">
        <v>407221.62559999997</v>
      </c>
      <c r="Y73" s="122">
        <v>240520.864</v>
      </c>
      <c r="Z73" s="122">
        <v>0</v>
      </c>
      <c r="AA73" s="122">
        <v>0</v>
      </c>
      <c r="AB73" s="122"/>
      <c r="AC73" s="122">
        <v>145232.39866368935</v>
      </c>
      <c r="AD73" s="122">
        <v>59606.488718901135</v>
      </c>
      <c r="AE73" s="122">
        <v>12736.328562249731</v>
      </c>
      <c r="AF73" s="122">
        <v>0</v>
      </c>
      <c r="AG73" s="122">
        <v>0</v>
      </c>
      <c r="AH73" s="122"/>
      <c r="AI73" s="122">
        <v>0</v>
      </c>
      <c r="AJ73" s="122">
        <v>0</v>
      </c>
      <c r="AK73" s="122">
        <v>0</v>
      </c>
      <c r="AL73" s="122">
        <v>0</v>
      </c>
      <c r="AM73" s="122">
        <v>0</v>
      </c>
    </row>
    <row r="74" spans="1:39">
      <c r="A74" s="36">
        <v>30500</v>
      </c>
      <c r="B74" s="37" t="s">
        <v>63</v>
      </c>
      <c r="C74" s="121">
        <v>1.2786E-3</v>
      </c>
      <c r="E74" s="122">
        <v>467407.32921394065</v>
      </c>
      <c r="F74" s="122">
        <v>1869969.6712337602</v>
      </c>
      <c r="G74" s="122">
        <v>869215.82704554591</v>
      </c>
      <c r="H74" s="122">
        <v>-549473.23560000001</v>
      </c>
      <c r="I74" s="122">
        <v>0</v>
      </c>
      <c r="J74" s="122"/>
      <c r="K74" s="122">
        <v>-130834.0236</v>
      </c>
      <c r="L74" s="122">
        <v>-27908.002199999999</v>
      </c>
      <c r="M74" s="122">
        <v>46771.188000000002</v>
      </c>
      <c r="N74" s="122">
        <v>0</v>
      </c>
      <c r="O74" s="122">
        <v>0</v>
      </c>
      <c r="P74" s="122"/>
      <c r="Q74" s="122">
        <v>70693.793999999994</v>
      </c>
      <c r="R74" s="122">
        <v>1336881.1451999999</v>
      </c>
      <c r="S74" s="122">
        <v>514857.69779999997</v>
      </c>
      <c r="T74" s="122">
        <v>-549473.23560000001</v>
      </c>
      <c r="U74" s="122">
        <v>0</v>
      </c>
      <c r="V74" s="122"/>
      <c r="W74" s="122">
        <v>618671.06759999995</v>
      </c>
      <c r="X74" s="122">
        <v>618671.06759999995</v>
      </c>
      <c r="Y74" s="122">
        <v>365411.09399999998</v>
      </c>
      <c r="Z74" s="122">
        <v>0</v>
      </c>
      <c r="AA74" s="122">
        <v>0</v>
      </c>
      <c r="AB74" s="122"/>
      <c r="AC74" s="122">
        <v>14938.798004338354</v>
      </c>
      <c r="AD74" s="122">
        <v>9112.6667826464</v>
      </c>
      <c r="AE74" s="122">
        <v>0</v>
      </c>
      <c r="AF74" s="122">
        <v>0</v>
      </c>
      <c r="AG74" s="122">
        <v>0</v>
      </c>
      <c r="AH74" s="122"/>
      <c r="AI74" s="122">
        <v>-106062.30679039772</v>
      </c>
      <c r="AJ74" s="122">
        <v>-66787.206148886093</v>
      </c>
      <c r="AK74" s="122">
        <v>-57824.152754453964</v>
      </c>
      <c r="AL74" s="122">
        <v>0</v>
      </c>
      <c r="AM74" s="122">
        <v>0</v>
      </c>
    </row>
    <row r="75" spans="1:39">
      <c r="A75" s="36">
        <v>30600</v>
      </c>
      <c r="B75" s="37" t="s">
        <v>64</v>
      </c>
      <c r="C75" s="121">
        <v>9.8780000000000005E-4</v>
      </c>
      <c r="E75" s="122">
        <v>396551.25669537572</v>
      </c>
      <c r="F75" s="122">
        <v>1445653.8988467825</v>
      </c>
      <c r="G75" s="122">
        <v>667173.30011119205</v>
      </c>
      <c r="H75" s="122">
        <v>-424503.09880000004</v>
      </c>
      <c r="I75" s="122">
        <v>0</v>
      </c>
      <c r="J75" s="122"/>
      <c r="K75" s="122">
        <v>-101077.62280000001</v>
      </c>
      <c r="L75" s="122">
        <v>-21560.710600000002</v>
      </c>
      <c r="M75" s="122">
        <v>36133.724000000002</v>
      </c>
      <c r="N75" s="122">
        <v>0</v>
      </c>
      <c r="O75" s="122">
        <v>0</v>
      </c>
      <c r="P75" s="122"/>
      <c r="Q75" s="122">
        <v>54615.462</v>
      </c>
      <c r="R75" s="122">
        <v>1032825.8996</v>
      </c>
      <c r="S75" s="122">
        <v>397760.38940000004</v>
      </c>
      <c r="T75" s="122">
        <v>-424503.09880000004</v>
      </c>
      <c r="U75" s="122">
        <v>0</v>
      </c>
      <c r="V75" s="122"/>
      <c r="W75" s="122">
        <v>477962.83480000001</v>
      </c>
      <c r="X75" s="122">
        <v>477962.83480000001</v>
      </c>
      <c r="Y75" s="122">
        <v>282303.36200000002</v>
      </c>
      <c r="Z75" s="122">
        <v>0</v>
      </c>
      <c r="AA75" s="122">
        <v>0</v>
      </c>
      <c r="AB75" s="122"/>
      <c r="AC75" s="122">
        <v>16942.164616923179</v>
      </c>
      <c r="AD75" s="122">
        <v>8317.4569683298541</v>
      </c>
      <c r="AE75" s="122">
        <v>0</v>
      </c>
      <c r="AF75" s="122">
        <v>0</v>
      </c>
      <c r="AG75" s="122">
        <v>0</v>
      </c>
      <c r="AH75" s="122"/>
      <c r="AI75" s="122">
        <v>-51891.581921547491</v>
      </c>
      <c r="AJ75" s="122">
        <v>-51891.581921547491</v>
      </c>
      <c r="AK75" s="122">
        <v>-49024.175288808125</v>
      </c>
      <c r="AL75" s="122">
        <v>0</v>
      </c>
      <c r="AM75" s="122">
        <v>0</v>
      </c>
    </row>
    <row r="76" spans="1:39">
      <c r="A76" s="36">
        <v>30601</v>
      </c>
      <c r="B76" s="37" t="s">
        <v>65</v>
      </c>
      <c r="C76" s="121">
        <v>2.1800000000000001E-5</v>
      </c>
      <c r="E76" s="122">
        <v>8691.3927171482137</v>
      </c>
      <c r="F76" s="122">
        <v>30836.306635302484</v>
      </c>
      <c r="G76" s="122">
        <v>12749.468708518938</v>
      </c>
      <c r="H76" s="122">
        <v>-9368.4628000000012</v>
      </c>
      <c r="I76" s="122">
        <v>0</v>
      </c>
      <c r="J76" s="122"/>
      <c r="K76" s="122">
        <v>-2230.7067999999999</v>
      </c>
      <c r="L76" s="122">
        <v>-475.82860000000005</v>
      </c>
      <c r="M76" s="122">
        <v>797.44400000000007</v>
      </c>
      <c r="N76" s="122">
        <v>0</v>
      </c>
      <c r="O76" s="122">
        <v>0</v>
      </c>
      <c r="P76" s="122"/>
      <c r="Q76" s="122">
        <v>1205.3220000000001</v>
      </c>
      <c r="R76" s="122">
        <v>22793.687600000001</v>
      </c>
      <c r="S76" s="122">
        <v>8778.2714000000014</v>
      </c>
      <c r="T76" s="122">
        <v>-9368.4628000000012</v>
      </c>
      <c r="U76" s="122">
        <v>0</v>
      </c>
      <c r="V76" s="122"/>
      <c r="W76" s="122">
        <v>10548.2788</v>
      </c>
      <c r="X76" s="122">
        <v>10548.2788</v>
      </c>
      <c r="Y76" s="122">
        <v>6230.2220000000007</v>
      </c>
      <c r="Z76" s="122">
        <v>0</v>
      </c>
      <c r="AA76" s="122">
        <v>0</v>
      </c>
      <c r="AB76" s="122"/>
      <c r="AC76" s="122">
        <v>3744.4579609544458</v>
      </c>
      <c r="AD76" s="122">
        <v>2284.1193561822133</v>
      </c>
      <c r="AE76" s="122">
        <v>0</v>
      </c>
      <c r="AF76" s="122">
        <v>0</v>
      </c>
      <c r="AG76" s="122">
        <v>0</v>
      </c>
      <c r="AH76" s="122"/>
      <c r="AI76" s="122">
        <v>-4575.9592438062318</v>
      </c>
      <c r="AJ76" s="122">
        <v>-4313.9505208797291</v>
      </c>
      <c r="AK76" s="122">
        <v>-3056.4686914810641</v>
      </c>
      <c r="AL76" s="122">
        <v>0</v>
      </c>
      <c r="AM76" s="122">
        <v>0</v>
      </c>
    </row>
    <row r="77" spans="1:39">
      <c r="A77" s="36">
        <v>30700</v>
      </c>
      <c r="B77" s="37" t="s">
        <v>66</v>
      </c>
      <c r="C77" s="121">
        <v>2.5628000000000001E-3</v>
      </c>
      <c r="E77" s="122">
        <v>1121687.3934861398</v>
      </c>
      <c r="F77" s="122">
        <v>3831850.4142575255</v>
      </c>
      <c r="G77" s="122">
        <v>1794208.8891267809</v>
      </c>
      <c r="H77" s="122">
        <v>-1101353.0488</v>
      </c>
      <c r="I77" s="122">
        <v>0</v>
      </c>
      <c r="J77" s="122"/>
      <c r="K77" s="122">
        <v>-262241.07280000002</v>
      </c>
      <c r="L77" s="122">
        <v>-55938.2356</v>
      </c>
      <c r="M77" s="122">
        <v>93747.224000000002</v>
      </c>
      <c r="N77" s="122">
        <v>0</v>
      </c>
      <c r="O77" s="122">
        <v>0</v>
      </c>
      <c r="P77" s="122"/>
      <c r="Q77" s="122">
        <v>141697.212</v>
      </c>
      <c r="R77" s="122">
        <v>2679617.5496</v>
      </c>
      <c r="S77" s="122">
        <v>1031970.3644000001</v>
      </c>
      <c r="T77" s="122">
        <v>-1101353.0488</v>
      </c>
      <c r="U77" s="122">
        <v>0</v>
      </c>
      <c r="V77" s="122"/>
      <c r="W77" s="122">
        <v>1240051.7848</v>
      </c>
      <c r="X77" s="122">
        <v>1240051.7848</v>
      </c>
      <c r="Y77" s="122">
        <v>732422.61199999996</v>
      </c>
      <c r="Z77" s="122">
        <v>0</v>
      </c>
      <c r="AA77" s="122">
        <v>0</v>
      </c>
      <c r="AB77" s="122"/>
      <c r="AC77" s="122">
        <v>67219.153661586024</v>
      </c>
      <c r="AD77" s="122">
        <v>33158.999632971871</v>
      </c>
      <c r="AE77" s="122">
        <v>0</v>
      </c>
      <c r="AF77" s="122">
        <v>0</v>
      </c>
      <c r="AG77" s="122">
        <v>0</v>
      </c>
      <c r="AH77" s="122"/>
      <c r="AI77" s="122">
        <v>-65039.684175446484</v>
      </c>
      <c r="AJ77" s="122">
        <v>-65039.684175446484</v>
      </c>
      <c r="AK77" s="122">
        <v>-63931.311273218962</v>
      </c>
      <c r="AL77" s="122">
        <v>0</v>
      </c>
      <c r="AM77" s="122">
        <v>0</v>
      </c>
    </row>
    <row r="78" spans="1:39">
      <c r="A78" s="36">
        <v>30705</v>
      </c>
      <c r="B78" s="37" t="s">
        <v>67</v>
      </c>
      <c r="C78" s="121">
        <v>4.9339999999999996E-4</v>
      </c>
      <c r="E78" s="122">
        <v>238174.79789893219</v>
      </c>
      <c r="F78" s="122">
        <v>736710.36413716967</v>
      </c>
      <c r="G78" s="122">
        <v>329750.70398825168</v>
      </c>
      <c r="H78" s="122">
        <v>-212036.6764</v>
      </c>
      <c r="I78" s="122">
        <v>0</v>
      </c>
      <c r="J78" s="122"/>
      <c r="K78" s="122">
        <v>-50487.648399999998</v>
      </c>
      <c r="L78" s="122">
        <v>-10769.441799999999</v>
      </c>
      <c r="M78" s="122">
        <v>18048.572</v>
      </c>
      <c r="N78" s="122">
        <v>0</v>
      </c>
      <c r="O78" s="122">
        <v>0</v>
      </c>
      <c r="P78" s="122"/>
      <c r="Q78" s="122">
        <v>27280.085999999999</v>
      </c>
      <c r="R78" s="122">
        <v>515890.15879999998</v>
      </c>
      <c r="S78" s="122">
        <v>198678.85819999999</v>
      </c>
      <c r="T78" s="122">
        <v>-212036.6764</v>
      </c>
      <c r="U78" s="122">
        <v>0</v>
      </c>
      <c r="V78" s="122"/>
      <c r="W78" s="122">
        <v>238739.48439999999</v>
      </c>
      <c r="X78" s="122">
        <v>238739.48439999999</v>
      </c>
      <c r="Y78" s="122">
        <v>141008.78599999999</v>
      </c>
      <c r="Z78" s="122">
        <v>0</v>
      </c>
      <c r="AA78" s="122">
        <v>0</v>
      </c>
      <c r="AB78" s="122"/>
      <c r="AC78" s="122">
        <v>73860.357255927898</v>
      </c>
      <c r="AD78" s="122">
        <v>43277.507884187035</v>
      </c>
      <c r="AE78" s="122">
        <v>21205.978863251657</v>
      </c>
      <c r="AF78" s="122">
        <v>0</v>
      </c>
      <c r="AG78" s="122">
        <v>0</v>
      </c>
      <c r="AH78" s="122"/>
      <c r="AI78" s="122">
        <v>-51217.481356995697</v>
      </c>
      <c r="AJ78" s="122">
        <v>-50427.34514701736</v>
      </c>
      <c r="AK78" s="122">
        <v>-49191.491074999969</v>
      </c>
      <c r="AL78" s="122">
        <v>0</v>
      </c>
      <c r="AM78" s="122">
        <v>0</v>
      </c>
    </row>
    <row r="79" spans="1:39">
      <c r="A79" s="36">
        <v>30800</v>
      </c>
      <c r="B79" s="37" t="s">
        <v>68</v>
      </c>
      <c r="C79" s="121">
        <v>9.6900000000000003E-4</v>
      </c>
      <c r="E79" s="122">
        <v>302662.07043617475</v>
      </c>
      <c r="F79" s="122">
        <v>1291490.4991624623</v>
      </c>
      <c r="G79" s="122">
        <v>582547.36103496654</v>
      </c>
      <c r="H79" s="122">
        <v>-416423.87400000001</v>
      </c>
      <c r="I79" s="122">
        <v>0</v>
      </c>
      <c r="J79" s="122"/>
      <c r="K79" s="122">
        <v>-99153.894</v>
      </c>
      <c r="L79" s="122">
        <v>-21150.363000000001</v>
      </c>
      <c r="M79" s="122">
        <v>35446.020000000004</v>
      </c>
      <c r="N79" s="122">
        <v>0</v>
      </c>
      <c r="O79" s="122">
        <v>0</v>
      </c>
      <c r="P79" s="122"/>
      <c r="Q79" s="122">
        <v>53576.01</v>
      </c>
      <c r="R79" s="122">
        <v>1013168.958</v>
      </c>
      <c r="S79" s="122">
        <v>390190.13699999999</v>
      </c>
      <c r="T79" s="122">
        <v>-416423.87400000001</v>
      </c>
      <c r="U79" s="122">
        <v>0</v>
      </c>
      <c r="V79" s="122"/>
      <c r="W79" s="122">
        <v>468866.15400000004</v>
      </c>
      <c r="X79" s="122">
        <v>468866.15400000004</v>
      </c>
      <c r="Y79" s="122">
        <v>276930.51</v>
      </c>
      <c r="Z79" s="122">
        <v>0</v>
      </c>
      <c r="AA79" s="122">
        <v>0</v>
      </c>
      <c r="AB79" s="122"/>
      <c r="AC79" s="122">
        <v>57095.125206467244</v>
      </c>
      <c r="AD79" s="122">
        <v>0</v>
      </c>
      <c r="AE79" s="122">
        <v>0</v>
      </c>
      <c r="AF79" s="122">
        <v>0</v>
      </c>
      <c r="AG79" s="122">
        <v>0</v>
      </c>
      <c r="AH79" s="122"/>
      <c r="AI79" s="122">
        <v>-177721.3247702925</v>
      </c>
      <c r="AJ79" s="122">
        <v>-169394.2498375377</v>
      </c>
      <c r="AK79" s="122">
        <v>-120019.30596503342</v>
      </c>
      <c r="AL79" s="122">
        <v>0</v>
      </c>
      <c r="AM79" s="122">
        <v>0</v>
      </c>
    </row>
    <row r="80" spans="1:39">
      <c r="A80" s="36">
        <v>30900</v>
      </c>
      <c r="B80" s="37" t="s">
        <v>69</v>
      </c>
      <c r="C80" s="121">
        <v>1.6904999999999999E-3</v>
      </c>
      <c r="E80" s="122">
        <v>593364.87829158921</v>
      </c>
      <c r="F80" s="122">
        <v>2455881.7318749153</v>
      </c>
      <c r="G80" s="122">
        <v>1183178.1246546209</v>
      </c>
      <c r="H80" s="122">
        <v>-726485.61300000001</v>
      </c>
      <c r="I80" s="122">
        <v>0</v>
      </c>
      <c r="J80" s="122"/>
      <c r="K80" s="122">
        <v>-172982.103</v>
      </c>
      <c r="L80" s="122">
        <v>-36898.5435</v>
      </c>
      <c r="M80" s="122">
        <v>61838.49</v>
      </c>
      <c r="N80" s="122">
        <v>0</v>
      </c>
      <c r="O80" s="122">
        <v>0</v>
      </c>
      <c r="P80" s="122"/>
      <c r="Q80" s="122">
        <v>93467.744999999995</v>
      </c>
      <c r="R80" s="122">
        <v>1767556.371</v>
      </c>
      <c r="S80" s="122">
        <v>680718.70649999997</v>
      </c>
      <c r="T80" s="122">
        <v>-726485.61300000001</v>
      </c>
      <c r="U80" s="122">
        <v>0</v>
      </c>
      <c r="V80" s="122"/>
      <c r="W80" s="122">
        <v>817975.473</v>
      </c>
      <c r="X80" s="122">
        <v>817975.473</v>
      </c>
      <c r="Y80" s="122">
        <v>483127.995</v>
      </c>
      <c r="Z80" s="122">
        <v>0</v>
      </c>
      <c r="AA80" s="122">
        <v>0</v>
      </c>
      <c r="AB80" s="122"/>
      <c r="AC80" s="122">
        <v>0</v>
      </c>
      <c r="AD80" s="122">
        <v>0</v>
      </c>
      <c r="AE80" s="122">
        <v>0</v>
      </c>
      <c r="AF80" s="122">
        <v>0</v>
      </c>
      <c r="AG80" s="122">
        <v>0</v>
      </c>
      <c r="AH80" s="122"/>
      <c r="AI80" s="122">
        <v>-145096.23670841081</v>
      </c>
      <c r="AJ80" s="122">
        <v>-92751.568625084692</v>
      </c>
      <c r="AK80" s="122">
        <v>-42507.066845379064</v>
      </c>
      <c r="AL80" s="122">
        <v>0</v>
      </c>
      <c r="AM80" s="122">
        <v>0</v>
      </c>
    </row>
    <row r="81" spans="1:39">
      <c r="A81" s="36">
        <v>30905</v>
      </c>
      <c r="B81" s="37" t="s">
        <v>70</v>
      </c>
      <c r="C81" s="121">
        <v>3.3399999999999999E-4</v>
      </c>
      <c r="E81" s="122">
        <v>120159.67219674912</v>
      </c>
      <c r="F81" s="122">
        <v>486525.28575614025</v>
      </c>
      <c r="G81" s="122">
        <v>243718.21657310697</v>
      </c>
      <c r="H81" s="122">
        <v>-143535.16399999999</v>
      </c>
      <c r="I81" s="122">
        <v>0</v>
      </c>
      <c r="J81" s="122"/>
      <c r="K81" s="122">
        <v>-34176.883999999998</v>
      </c>
      <c r="L81" s="122">
        <v>-7290.2179999999998</v>
      </c>
      <c r="M81" s="122">
        <v>12217.72</v>
      </c>
      <c r="N81" s="122">
        <v>0</v>
      </c>
      <c r="O81" s="122">
        <v>0</v>
      </c>
      <c r="P81" s="122"/>
      <c r="Q81" s="122">
        <v>18466.86</v>
      </c>
      <c r="R81" s="122">
        <v>349224.38799999998</v>
      </c>
      <c r="S81" s="122">
        <v>134492.78200000001</v>
      </c>
      <c r="T81" s="122">
        <v>-143535.16399999999</v>
      </c>
      <c r="U81" s="122">
        <v>0</v>
      </c>
      <c r="V81" s="122"/>
      <c r="W81" s="122">
        <v>161611.24400000001</v>
      </c>
      <c r="X81" s="122">
        <v>161611.24400000001</v>
      </c>
      <c r="Y81" s="122">
        <v>95453.86</v>
      </c>
      <c r="Z81" s="122">
        <v>0</v>
      </c>
      <c r="AA81" s="122">
        <v>0</v>
      </c>
      <c r="AB81" s="122"/>
      <c r="AC81" s="122">
        <v>6099.8511445676922</v>
      </c>
      <c r="AD81" s="122">
        <v>5715.2802250000532</v>
      </c>
      <c r="AE81" s="122">
        <v>5715.2802250000532</v>
      </c>
      <c r="AF81" s="122">
        <v>0</v>
      </c>
      <c r="AG81" s="122">
        <v>0</v>
      </c>
      <c r="AH81" s="122"/>
      <c r="AI81" s="122">
        <v>-31841.398947818569</v>
      </c>
      <c r="AJ81" s="122">
        <v>-22735.408468859772</v>
      </c>
      <c r="AK81" s="122">
        <v>-4161.4256518931152</v>
      </c>
      <c r="AL81" s="122">
        <v>0</v>
      </c>
      <c r="AM81" s="122">
        <v>0</v>
      </c>
    </row>
    <row r="82" spans="1:39">
      <c r="A82" s="36">
        <v>31000</v>
      </c>
      <c r="B82" s="37" t="s">
        <v>71</v>
      </c>
      <c r="C82" s="121">
        <v>4.8123999999999997E-3</v>
      </c>
      <c r="E82" s="122">
        <v>2258283.7889748472</v>
      </c>
      <c r="F82" s="122">
        <v>7238762.0085157184</v>
      </c>
      <c r="G82" s="122">
        <v>3453080.2352507226</v>
      </c>
      <c r="H82" s="122">
        <v>-2068109.6503999999</v>
      </c>
      <c r="I82" s="122">
        <v>0</v>
      </c>
      <c r="J82" s="122"/>
      <c r="K82" s="122">
        <v>-492433.64239999995</v>
      </c>
      <c r="L82" s="122">
        <v>-105040.2548</v>
      </c>
      <c r="M82" s="122">
        <v>176037.59199999998</v>
      </c>
      <c r="N82" s="122">
        <v>0</v>
      </c>
      <c r="O82" s="122">
        <v>0</v>
      </c>
      <c r="P82" s="122"/>
      <c r="Q82" s="122">
        <v>266077.59599999996</v>
      </c>
      <c r="R82" s="122">
        <v>5031758.8167999992</v>
      </c>
      <c r="S82" s="122">
        <v>1937823.5451999998</v>
      </c>
      <c r="T82" s="122">
        <v>-2068109.6503999999</v>
      </c>
      <c r="U82" s="122">
        <v>0</v>
      </c>
      <c r="V82" s="122"/>
      <c r="W82" s="122">
        <v>2328556.7383999997</v>
      </c>
      <c r="X82" s="122">
        <v>2328556.7383999997</v>
      </c>
      <c r="Y82" s="122">
        <v>1375335.7959999999</v>
      </c>
      <c r="Z82" s="122">
        <v>0</v>
      </c>
      <c r="AA82" s="122">
        <v>0</v>
      </c>
      <c r="AB82" s="122"/>
      <c r="AC82" s="122">
        <v>216934.45501877976</v>
      </c>
      <c r="AD82" s="122">
        <v>44338.066159652699</v>
      </c>
      <c r="AE82" s="122">
        <v>0</v>
      </c>
      <c r="AF82" s="122">
        <v>0</v>
      </c>
      <c r="AG82" s="122">
        <v>0</v>
      </c>
      <c r="AH82" s="122"/>
      <c r="AI82" s="122">
        <v>-60851.358043932152</v>
      </c>
      <c r="AJ82" s="122">
        <v>-60851.358043932152</v>
      </c>
      <c r="AK82" s="122">
        <v>-36116.697949277128</v>
      </c>
      <c r="AL82" s="122">
        <v>0</v>
      </c>
      <c r="AM82" s="122">
        <v>0</v>
      </c>
    </row>
    <row r="83" spans="1:39">
      <c r="A83" s="36">
        <v>31005</v>
      </c>
      <c r="B83" s="37" t="s">
        <v>72</v>
      </c>
      <c r="C83" s="121">
        <v>4.6690000000000002E-4</v>
      </c>
      <c r="E83" s="122">
        <v>239264.26924961599</v>
      </c>
      <c r="F83" s="122">
        <v>744985.69264267851</v>
      </c>
      <c r="G83" s="122">
        <v>358157.23144170351</v>
      </c>
      <c r="H83" s="122">
        <v>-200648.4074</v>
      </c>
      <c r="I83" s="122">
        <v>0</v>
      </c>
      <c r="J83" s="122"/>
      <c r="K83" s="122">
        <v>-47776.009400000003</v>
      </c>
      <c r="L83" s="122">
        <v>-10191.0263</v>
      </c>
      <c r="M83" s="122">
        <v>17079.202000000001</v>
      </c>
      <c r="N83" s="122">
        <v>0</v>
      </c>
      <c r="O83" s="122">
        <v>0</v>
      </c>
      <c r="P83" s="122"/>
      <c r="Q83" s="122">
        <v>25814.901000000002</v>
      </c>
      <c r="R83" s="122">
        <v>488182.23580000002</v>
      </c>
      <c r="S83" s="122">
        <v>188008.02370000002</v>
      </c>
      <c r="T83" s="122">
        <v>-200648.4074</v>
      </c>
      <c r="U83" s="122">
        <v>0</v>
      </c>
      <c r="V83" s="122"/>
      <c r="W83" s="122">
        <v>225917.03540000002</v>
      </c>
      <c r="X83" s="122">
        <v>225917.03540000002</v>
      </c>
      <c r="Y83" s="122">
        <v>133435.351</v>
      </c>
      <c r="Z83" s="122">
        <v>0</v>
      </c>
      <c r="AA83" s="122">
        <v>0</v>
      </c>
      <c r="AB83" s="122"/>
      <c r="AC83" s="122">
        <v>43055.247484110063</v>
      </c>
      <c r="AD83" s="122">
        <v>41077.447742678414</v>
      </c>
      <c r="AE83" s="122">
        <v>19634.654741703533</v>
      </c>
      <c r="AF83" s="122">
        <v>0</v>
      </c>
      <c r="AG83" s="122">
        <v>0</v>
      </c>
      <c r="AH83" s="122"/>
      <c r="AI83" s="122">
        <v>-7746.9052344941038</v>
      </c>
      <c r="AJ83" s="122">
        <v>0</v>
      </c>
      <c r="AK83" s="122">
        <v>0</v>
      </c>
      <c r="AL83" s="122">
        <v>0</v>
      </c>
      <c r="AM83" s="122">
        <v>0</v>
      </c>
    </row>
    <row r="84" spans="1:39">
      <c r="A84" s="36">
        <v>31100</v>
      </c>
      <c r="B84" s="37" t="s">
        <v>73</v>
      </c>
      <c r="C84" s="121">
        <v>9.9398000000000004E-3</v>
      </c>
      <c r="E84" s="122">
        <v>3940046.5233878251</v>
      </c>
      <c r="F84" s="122">
        <v>14704146.299401902</v>
      </c>
      <c r="G84" s="122">
        <v>7028997.3454075698</v>
      </c>
      <c r="H84" s="122">
        <v>-4271589.2908000005</v>
      </c>
      <c r="I84" s="122">
        <v>0</v>
      </c>
      <c r="J84" s="122"/>
      <c r="K84" s="122">
        <v>-1017099.9748000001</v>
      </c>
      <c r="L84" s="122">
        <v>-216956.01459999999</v>
      </c>
      <c r="M84" s="122">
        <v>363597.88400000002</v>
      </c>
      <c r="N84" s="122">
        <v>0</v>
      </c>
      <c r="O84" s="122">
        <v>0</v>
      </c>
      <c r="P84" s="122"/>
      <c r="Q84" s="122">
        <v>549571.54200000002</v>
      </c>
      <c r="R84" s="122">
        <v>10392875.9636</v>
      </c>
      <c r="S84" s="122">
        <v>4002489.0854000002</v>
      </c>
      <c r="T84" s="122">
        <v>-4271589.2908000005</v>
      </c>
      <c r="U84" s="122">
        <v>0</v>
      </c>
      <c r="V84" s="122"/>
      <c r="W84" s="122">
        <v>4809531.2668000003</v>
      </c>
      <c r="X84" s="122">
        <v>4809531.2668000003</v>
      </c>
      <c r="Y84" s="122">
        <v>2840695.4420000003</v>
      </c>
      <c r="Z84" s="122">
        <v>0</v>
      </c>
      <c r="AA84" s="122">
        <v>0</v>
      </c>
      <c r="AB84" s="122"/>
      <c r="AC84" s="122">
        <v>0</v>
      </c>
      <c r="AD84" s="122">
        <v>0</v>
      </c>
      <c r="AE84" s="122">
        <v>0</v>
      </c>
      <c r="AF84" s="122">
        <v>0</v>
      </c>
      <c r="AG84" s="122">
        <v>0</v>
      </c>
      <c r="AH84" s="122"/>
      <c r="AI84" s="122">
        <v>-401956.31061217567</v>
      </c>
      <c r="AJ84" s="122">
        <v>-281304.91639810021</v>
      </c>
      <c r="AK84" s="122">
        <v>-177785.06599243023</v>
      </c>
      <c r="AL84" s="122">
        <v>0</v>
      </c>
      <c r="AM84" s="122">
        <v>0</v>
      </c>
    </row>
    <row r="85" spans="1:39">
      <c r="A85" s="36">
        <v>31101</v>
      </c>
      <c r="B85" s="37" t="s">
        <v>74</v>
      </c>
      <c r="C85" s="121">
        <v>6.7999999999999999E-5</v>
      </c>
      <c r="E85" s="122">
        <v>8137.2238829818016</v>
      </c>
      <c r="F85" s="122">
        <v>87649.516852914501</v>
      </c>
      <c r="G85" s="122">
        <v>44738.839035467681</v>
      </c>
      <c r="H85" s="122">
        <v>-29222.727999999999</v>
      </c>
      <c r="I85" s="122">
        <v>0</v>
      </c>
      <c r="J85" s="122"/>
      <c r="K85" s="122">
        <v>-6958.1679999999997</v>
      </c>
      <c r="L85" s="122">
        <v>-1484.2359999999999</v>
      </c>
      <c r="M85" s="122">
        <v>2487.44</v>
      </c>
      <c r="N85" s="122">
        <v>0</v>
      </c>
      <c r="O85" s="122">
        <v>0</v>
      </c>
      <c r="P85" s="122"/>
      <c r="Q85" s="122">
        <v>3759.72</v>
      </c>
      <c r="R85" s="122">
        <v>71099.576000000001</v>
      </c>
      <c r="S85" s="122">
        <v>27381.763999999999</v>
      </c>
      <c r="T85" s="122">
        <v>-29222.727999999999</v>
      </c>
      <c r="U85" s="122">
        <v>0</v>
      </c>
      <c r="V85" s="122"/>
      <c r="W85" s="122">
        <v>32902.887999999999</v>
      </c>
      <c r="X85" s="122">
        <v>32902.887999999999</v>
      </c>
      <c r="Y85" s="122">
        <v>19433.72</v>
      </c>
      <c r="Z85" s="122">
        <v>0</v>
      </c>
      <c r="AA85" s="122">
        <v>0</v>
      </c>
      <c r="AB85" s="122"/>
      <c r="AC85" s="122">
        <v>0</v>
      </c>
      <c r="AD85" s="122">
        <v>0</v>
      </c>
      <c r="AE85" s="122">
        <v>0</v>
      </c>
      <c r="AF85" s="122">
        <v>0</v>
      </c>
      <c r="AG85" s="122">
        <v>0</v>
      </c>
      <c r="AH85" s="122"/>
      <c r="AI85" s="122">
        <v>-21567.216117018197</v>
      </c>
      <c r="AJ85" s="122">
        <v>-14868.711147085503</v>
      </c>
      <c r="AK85" s="122">
        <v>-4564.0849645323151</v>
      </c>
      <c r="AL85" s="122">
        <v>0</v>
      </c>
      <c r="AM85" s="122">
        <v>0</v>
      </c>
    </row>
    <row r="86" spans="1:39">
      <c r="A86" s="36">
        <v>31102</v>
      </c>
      <c r="B86" s="37" t="s">
        <v>75</v>
      </c>
      <c r="C86" s="121">
        <v>1.628E-4</v>
      </c>
      <c r="E86" s="122">
        <v>30369.073180894658</v>
      </c>
      <c r="F86" s="122">
        <v>234846.7035222323</v>
      </c>
      <c r="G86" s="122">
        <v>116900.38398363022</v>
      </c>
      <c r="H86" s="122">
        <v>-69962.648799999995</v>
      </c>
      <c r="I86" s="122">
        <v>0</v>
      </c>
      <c r="J86" s="122"/>
      <c r="K86" s="122">
        <v>-16658.6728</v>
      </c>
      <c r="L86" s="122">
        <v>-3553.4355999999998</v>
      </c>
      <c r="M86" s="122">
        <v>5955.2240000000002</v>
      </c>
      <c r="N86" s="122">
        <v>0</v>
      </c>
      <c r="O86" s="122">
        <v>0</v>
      </c>
      <c r="P86" s="122"/>
      <c r="Q86" s="122">
        <v>9001.2119999999995</v>
      </c>
      <c r="R86" s="122">
        <v>170220.74960000001</v>
      </c>
      <c r="S86" s="122">
        <v>65555.164399999994</v>
      </c>
      <c r="T86" s="122">
        <v>-69962.648799999995</v>
      </c>
      <c r="U86" s="122">
        <v>0</v>
      </c>
      <c r="V86" s="122"/>
      <c r="W86" s="122">
        <v>78773.3848</v>
      </c>
      <c r="X86" s="122">
        <v>78773.3848</v>
      </c>
      <c r="Y86" s="122">
        <v>46526.612000000001</v>
      </c>
      <c r="Z86" s="122">
        <v>0</v>
      </c>
      <c r="AA86" s="122">
        <v>0</v>
      </c>
      <c r="AB86" s="122"/>
      <c r="AC86" s="122">
        <v>3553.5239499999443</v>
      </c>
      <c r="AD86" s="122">
        <v>3553.5239499999443</v>
      </c>
      <c r="AE86" s="122">
        <v>3553.5239499999443</v>
      </c>
      <c r="AF86" s="122">
        <v>0</v>
      </c>
      <c r="AG86" s="122">
        <v>0</v>
      </c>
      <c r="AH86" s="122"/>
      <c r="AI86" s="122">
        <v>-44300.374769105285</v>
      </c>
      <c r="AJ86" s="122">
        <v>-14147.519227767656</v>
      </c>
      <c r="AK86" s="122">
        <v>-4690.1403663697092</v>
      </c>
      <c r="AL86" s="122">
        <v>0</v>
      </c>
      <c r="AM86" s="122">
        <v>0</v>
      </c>
    </row>
    <row r="87" spans="1:39">
      <c r="A87" s="36">
        <v>31105</v>
      </c>
      <c r="B87" s="37" t="s">
        <v>76</v>
      </c>
      <c r="C87" s="121">
        <v>1.591E-3</v>
      </c>
      <c r="E87" s="122">
        <v>824122.9047857417</v>
      </c>
      <c r="F87" s="122">
        <v>2469105.634351484</v>
      </c>
      <c r="G87" s="122">
        <v>1200929.7038885856</v>
      </c>
      <c r="H87" s="122">
        <v>-683725.88599999994</v>
      </c>
      <c r="I87" s="122">
        <v>0</v>
      </c>
      <c r="J87" s="122"/>
      <c r="K87" s="122">
        <v>-162800.666</v>
      </c>
      <c r="L87" s="122">
        <v>-34726.756999999998</v>
      </c>
      <c r="M87" s="122">
        <v>58198.78</v>
      </c>
      <c r="N87" s="122">
        <v>0</v>
      </c>
      <c r="O87" s="122">
        <v>0</v>
      </c>
      <c r="P87" s="122"/>
      <c r="Q87" s="122">
        <v>87966.39</v>
      </c>
      <c r="R87" s="122">
        <v>1663520.9620000001</v>
      </c>
      <c r="S87" s="122">
        <v>640652.74300000002</v>
      </c>
      <c r="T87" s="122">
        <v>-683725.88599999994</v>
      </c>
      <c r="U87" s="122">
        <v>0</v>
      </c>
      <c r="V87" s="122"/>
      <c r="W87" s="122">
        <v>769830.80599999998</v>
      </c>
      <c r="X87" s="122">
        <v>769830.80599999998</v>
      </c>
      <c r="Y87" s="122">
        <v>454691.89</v>
      </c>
      <c r="Z87" s="122">
        <v>0</v>
      </c>
      <c r="AA87" s="122">
        <v>0</v>
      </c>
      <c r="AB87" s="122"/>
      <c r="AC87" s="122">
        <v>198613.06006413829</v>
      </c>
      <c r="AD87" s="122">
        <v>139967.30862988054</v>
      </c>
      <c r="AE87" s="122">
        <v>81434.766674999846</v>
      </c>
      <c r="AF87" s="122">
        <v>0</v>
      </c>
      <c r="AG87" s="122">
        <v>0</v>
      </c>
      <c r="AH87" s="122"/>
      <c r="AI87" s="122">
        <v>-69486.685278396617</v>
      </c>
      <c r="AJ87" s="122">
        <v>-69486.685278396617</v>
      </c>
      <c r="AK87" s="122">
        <v>-34048.475786414354</v>
      </c>
      <c r="AL87" s="122">
        <v>0</v>
      </c>
      <c r="AM87" s="122">
        <v>0</v>
      </c>
    </row>
    <row r="88" spans="1:39">
      <c r="A88" s="36">
        <v>31110</v>
      </c>
      <c r="B88" s="37" t="s">
        <v>77</v>
      </c>
      <c r="C88" s="121">
        <v>2.2461E-3</v>
      </c>
      <c r="E88" s="122">
        <v>835211.66402282566</v>
      </c>
      <c r="F88" s="122">
        <v>3203160.7795888577</v>
      </c>
      <c r="G88" s="122">
        <v>1456878.5844453773</v>
      </c>
      <c r="H88" s="122">
        <v>-965252.49060000002</v>
      </c>
      <c r="I88" s="122">
        <v>0</v>
      </c>
      <c r="J88" s="122"/>
      <c r="K88" s="122">
        <v>-229834.42860000001</v>
      </c>
      <c r="L88" s="122">
        <v>-49025.6247</v>
      </c>
      <c r="M88" s="122">
        <v>82162.338000000003</v>
      </c>
      <c r="N88" s="122">
        <v>0</v>
      </c>
      <c r="O88" s="122">
        <v>0</v>
      </c>
      <c r="P88" s="122"/>
      <c r="Q88" s="122">
        <v>124186.86900000001</v>
      </c>
      <c r="R88" s="122">
        <v>2348481.7302000001</v>
      </c>
      <c r="S88" s="122">
        <v>904443.82530000003</v>
      </c>
      <c r="T88" s="122">
        <v>-965252.49060000002</v>
      </c>
      <c r="U88" s="122">
        <v>0</v>
      </c>
      <c r="V88" s="122"/>
      <c r="W88" s="122">
        <v>1086811.4225999999</v>
      </c>
      <c r="X88" s="122">
        <v>1086811.4225999999</v>
      </c>
      <c r="Y88" s="122">
        <v>641912.91899999999</v>
      </c>
      <c r="Z88" s="122">
        <v>0</v>
      </c>
      <c r="AA88" s="122">
        <v>0</v>
      </c>
      <c r="AB88" s="122"/>
      <c r="AC88" s="122">
        <v>78462.228265421436</v>
      </c>
      <c r="AD88" s="122">
        <v>41307.67873145343</v>
      </c>
      <c r="AE88" s="122">
        <v>0</v>
      </c>
      <c r="AF88" s="122">
        <v>0</v>
      </c>
      <c r="AG88" s="122">
        <v>0</v>
      </c>
      <c r="AH88" s="122"/>
      <c r="AI88" s="122">
        <v>-224414.42724259564</v>
      </c>
      <c r="AJ88" s="122">
        <v>-224414.42724259564</v>
      </c>
      <c r="AK88" s="122">
        <v>-171640.49785462243</v>
      </c>
      <c r="AL88" s="122">
        <v>0</v>
      </c>
      <c r="AM88" s="122">
        <v>0</v>
      </c>
    </row>
    <row r="89" spans="1:39">
      <c r="A89" s="36">
        <v>31200</v>
      </c>
      <c r="B89" s="37" t="s">
        <v>78</v>
      </c>
      <c r="C89" s="121">
        <v>4.4881000000000001E-3</v>
      </c>
      <c r="E89" s="122">
        <v>1025491.3648920198</v>
      </c>
      <c r="F89" s="122">
        <v>6060175.7578056445</v>
      </c>
      <c r="G89" s="122">
        <v>2799694.1336323489</v>
      </c>
      <c r="H89" s="122">
        <v>-1928743.0226</v>
      </c>
      <c r="I89" s="122">
        <v>0</v>
      </c>
      <c r="J89" s="122"/>
      <c r="K89" s="122">
        <v>-459249.32060000004</v>
      </c>
      <c r="L89" s="122">
        <v>-97961.758700000006</v>
      </c>
      <c r="M89" s="122">
        <v>164174.698</v>
      </c>
      <c r="N89" s="122">
        <v>0</v>
      </c>
      <c r="O89" s="122">
        <v>0</v>
      </c>
      <c r="P89" s="122"/>
      <c r="Q89" s="122">
        <v>248147.049</v>
      </c>
      <c r="R89" s="122">
        <v>4692676.5741999997</v>
      </c>
      <c r="S89" s="122">
        <v>1807236.6913000001</v>
      </c>
      <c r="T89" s="122">
        <v>-1928743.0226</v>
      </c>
      <c r="U89" s="122">
        <v>0</v>
      </c>
      <c r="V89" s="122"/>
      <c r="W89" s="122">
        <v>2171638.9945999999</v>
      </c>
      <c r="X89" s="122">
        <v>2171638.9945999999</v>
      </c>
      <c r="Y89" s="122">
        <v>1282654.0989999999</v>
      </c>
      <c r="Z89" s="122">
        <v>0</v>
      </c>
      <c r="AA89" s="122">
        <v>0</v>
      </c>
      <c r="AB89" s="122"/>
      <c r="AC89" s="122">
        <v>0</v>
      </c>
      <c r="AD89" s="122">
        <v>0</v>
      </c>
      <c r="AE89" s="122">
        <v>0</v>
      </c>
      <c r="AF89" s="122">
        <v>0</v>
      </c>
      <c r="AG89" s="122">
        <v>0</v>
      </c>
      <c r="AH89" s="122"/>
      <c r="AI89" s="122">
        <v>-935045.35810797999</v>
      </c>
      <c r="AJ89" s="122">
        <v>-706178.05229435477</v>
      </c>
      <c r="AK89" s="122">
        <v>-454371.35466765147</v>
      </c>
      <c r="AL89" s="122">
        <v>0</v>
      </c>
      <c r="AM89" s="122">
        <v>0</v>
      </c>
    </row>
    <row r="90" spans="1:39">
      <c r="A90" s="36">
        <v>31205</v>
      </c>
      <c r="B90" s="37" t="s">
        <v>79</v>
      </c>
      <c r="C90" s="121">
        <v>5.4020000000000001E-4</v>
      </c>
      <c r="E90" s="122">
        <v>74912.410947743978</v>
      </c>
      <c r="F90" s="122">
        <v>714342.8359931201</v>
      </c>
      <c r="G90" s="122">
        <v>338796.61545718263</v>
      </c>
      <c r="H90" s="122">
        <v>-232148.7892</v>
      </c>
      <c r="I90" s="122">
        <v>0</v>
      </c>
      <c r="J90" s="122"/>
      <c r="K90" s="122">
        <v>-55276.5052</v>
      </c>
      <c r="L90" s="122">
        <v>-11790.945400000001</v>
      </c>
      <c r="M90" s="122">
        <v>19760.516</v>
      </c>
      <c r="N90" s="122">
        <v>0</v>
      </c>
      <c r="O90" s="122">
        <v>0</v>
      </c>
      <c r="P90" s="122"/>
      <c r="Q90" s="122">
        <v>29867.657999999999</v>
      </c>
      <c r="R90" s="122">
        <v>564823.39639999997</v>
      </c>
      <c r="S90" s="122">
        <v>217523.9546</v>
      </c>
      <c r="T90" s="122">
        <v>-232148.7892</v>
      </c>
      <c r="U90" s="122">
        <v>0</v>
      </c>
      <c r="V90" s="122"/>
      <c r="W90" s="122">
        <v>261384.41320000001</v>
      </c>
      <c r="X90" s="122">
        <v>261384.41320000001</v>
      </c>
      <c r="Y90" s="122">
        <v>154383.758</v>
      </c>
      <c r="Z90" s="122">
        <v>0</v>
      </c>
      <c r="AA90" s="122">
        <v>0</v>
      </c>
      <c r="AB90" s="122"/>
      <c r="AC90" s="122">
        <v>0</v>
      </c>
      <c r="AD90" s="122">
        <v>0</v>
      </c>
      <c r="AE90" s="122">
        <v>0</v>
      </c>
      <c r="AF90" s="122">
        <v>0</v>
      </c>
      <c r="AG90" s="122">
        <v>0</v>
      </c>
      <c r="AH90" s="122"/>
      <c r="AI90" s="122">
        <v>-161063.15505225604</v>
      </c>
      <c r="AJ90" s="122">
        <v>-100074.02820687983</v>
      </c>
      <c r="AK90" s="122">
        <v>-52871.613142817398</v>
      </c>
      <c r="AL90" s="122">
        <v>0</v>
      </c>
      <c r="AM90" s="122">
        <v>0</v>
      </c>
    </row>
    <row r="91" spans="1:39">
      <c r="A91" s="36">
        <v>31300</v>
      </c>
      <c r="B91" s="37" t="s">
        <v>80</v>
      </c>
      <c r="C91" s="121">
        <v>1.20313E-2</v>
      </c>
      <c r="E91" s="122">
        <v>5501222.7506796122</v>
      </c>
      <c r="F91" s="122">
        <v>18584200.70453196</v>
      </c>
      <c r="G91" s="122">
        <v>8770194.5163895339</v>
      </c>
      <c r="H91" s="122">
        <v>-5170403.0498000002</v>
      </c>
      <c r="I91" s="122">
        <v>0</v>
      </c>
      <c r="J91" s="122"/>
      <c r="K91" s="122">
        <v>-1231114.8038000001</v>
      </c>
      <c r="L91" s="122">
        <v>-262607.1851</v>
      </c>
      <c r="M91" s="122">
        <v>440104.95400000003</v>
      </c>
      <c r="N91" s="122">
        <v>0</v>
      </c>
      <c r="O91" s="122">
        <v>0</v>
      </c>
      <c r="P91" s="122"/>
      <c r="Q91" s="122">
        <v>665210.57700000005</v>
      </c>
      <c r="R91" s="122">
        <v>12579710.716600001</v>
      </c>
      <c r="S91" s="122">
        <v>4844679.6649000002</v>
      </c>
      <c r="T91" s="122">
        <v>-5170403.0498000002</v>
      </c>
      <c r="U91" s="122">
        <v>0</v>
      </c>
      <c r="V91" s="122"/>
      <c r="W91" s="122">
        <v>5821537.0058000004</v>
      </c>
      <c r="X91" s="122">
        <v>5821537.0058000004</v>
      </c>
      <c r="Y91" s="122">
        <v>3438425.227</v>
      </c>
      <c r="Z91" s="122">
        <v>0</v>
      </c>
      <c r="AA91" s="122">
        <v>0</v>
      </c>
      <c r="AB91" s="122"/>
      <c r="AC91" s="122">
        <v>695961.22292653588</v>
      </c>
      <c r="AD91" s="122">
        <v>525783.65803195897</v>
      </c>
      <c r="AE91" s="122">
        <v>127208.16128953408</v>
      </c>
      <c r="AF91" s="122">
        <v>0</v>
      </c>
      <c r="AG91" s="122">
        <v>0</v>
      </c>
      <c r="AH91" s="122"/>
      <c r="AI91" s="122">
        <v>-450371.25124692323</v>
      </c>
      <c r="AJ91" s="122">
        <v>-80223.490799999796</v>
      </c>
      <c r="AK91" s="122">
        <v>-80223.490799999796</v>
      </c>
      <c r="AL91" s="122">
        <v>0</v>
      </c>
      <c r="AM91" s="122">
        <v>0</v>
      </c>
    </row>
    <row r="92" spans="1:39">
      <c r="A92" s="36">
        <v>31301</v>
      </c>
      <c r="B92" s="37" t="s">
        <v>81</v>
      </c>
      <c r="C92" s="121">
        <v>2.968E-4</v>
      </c>
      <c r="E92" s="122">
        <v>236772.57457075617</v>
      </c>
      <c r="F92" s="122">
        <v>541063.67789432406</v>
      </c>
      <c r="G92" s="122">
        <v>285866.3201722161</v>
      </c>
      <c r="H92" s="122">
        <v>-127548.6128</v>
      </c>
      <c r="I92" s="122">
        <v>0</v>
      </c>
      <c r="J92" s="122"/>
      <c r="K92" s="122">
        <v>-30370.356800000001</v>
      </c>
      <c r="L92" s="122">
        <v>-6478.2536</v>
      </c>
      <c r="M92" s="122">
        <v>10856.944</v>
      </c>
      <c r="N92" s="122">
        <v>0</v>
      </c>
      <c r="O92" s="122">
        <v>0</v>
      </c>
      <c r="P92" s="122"/>
      <c r="Q92" s="122">
        <v>16410.072</v>
      </c>
      <c r="R92" s="122">
        <v>310328.73759999999</v>
      </c>
      <c r="S92" s="122">
        <v>119513.34639999999</v>
      </c>
      <c r="T92" s="122">
        <v>-127548.6128</v>
      </c>
      <c r="U92" s="122">
        <v>0</v>
      </c>
      <c r="V92" s="122"/>
      <c r="W92" s="122">
        <v>143611.42879999999</v>
      </c>
      <c r="X92" s="122">
        <v>143611.42879999999</v>
      </c>
      <c r="Y92" s="122">
        <v>84822.471999999994</v>
      </c>
      <c r="Z92" s="122">
        <v>0</v>
      </c>
      <c r="AA92" s="122">
        <v>0</v>
      </c>
      <c r="AB92" s="122"/>
      <c r="AC92" s="122">
        <v>107121.43057075616</v>
      </c>
      <c r="AD92" s="122">
        <v>93601.76509432403</v>
      </c>
      <c r="AE92" s="122">
        <v>70673.557772216096</v>
      </c>
      <c r="AF92" s="122">
        <v>0</v>
      </c>
      <c r="AG92" s="122">
        <v>0</v>
      </c>
      <c r="AH92" s="122"/>
      <c r="AI92" s="122">
        <v>0</v>
      </c>
      <c r="AJ92" s="122">
        <v>0</v>
      </c>
      <c r="AK92" s="122">
        <v>0</v>
      </c>
      <c r="AL92" s="122">
        <v>0</v>
      </c>
      <c r="AM92" s="122">
        <v>0</v>
      </c>
    </row>
    <row r="93" spans="1:39">
      <c r="A93" s="36">
        <v>31320</v>
      </c>
      <c r="B93" s="37" t="s">
        <v>82</v>
      </c>
      <c r="C93" s="121">
        <v>2.1784999999999999E-3</v>
      </c>
      <c r="E93" s="122">
        <v>639701.27053586463</v>
      </c>
      <c r="F93" s="122">
        <v>3096782.7024436439</v>
      </c>
      <c r="G93" s="122">
        <v>1444400.7994599657</v>
      </c>
      <c r="H93" s="122">
        <v>-936201.66099999996</v>
      </c>
      <c r="I93" s="122">
        <v>0</v>
      </c>
      <c r="J93" s="122"/>
      <c r="K93" s="122">
        <v>-222917.19099999999</v>
      </c>
      <c r="L93" s="122">
        <v>-47550.119500000001</v>
      </c>
      <c r="M93" s="122">
        <v>79689.53</v>
      </c>
      <c r="N93" s="122">
        <v>0</v>
      </c>
      <c r="O93" s="122">
        <v>0</v>
      </c>
      <c r="P93" s="122"/>
      <c r="Q93" s="122">
        <v>120449.265</v>
      </c>
      <c r="R93" s="122">
        <v>2277800.3870000001</v>
      </c>
      <c r="S93" s="122">
        <v>877223.13049999997</v>
      </c>
      <c r="T93" s="122">
        <v>-936201.66099999996</v>
      </c>
      <c r="U93" s="122">
        <v>0</v>
      </c>
      <c r="V93" s="122"/>
      <c r="W93" s="122">
        <v>1054102.081</v>
      </c>
      <c r="X93" s="122">
        <v>1054102.081</v>
      </c>
      <c r="Y93" s="122">
        <v>622593.51500000001</v>
      </c>
      <c r="Z93" s="122">
        <v>0</v>
      </c>
      <c r="AA93" s="122">
        <v>0</v>
      </c>
      <c r="AB93" s="122"/>
      <c r="AC93" s="122">
        <v>0</v>
      </c>
      <c r="AD93" s="122">
        <v>0</v>
      </c>
      <c r="AE93" s="122">
        <v>0</v>
      </c>
      <c r="AF93" s="122">
        <v>0</v>
      </c>
      <c r="AG93" s="122">
        <v>0</v>
      </c>
      <c r="AH93" s="122"/>
      <c r="AI93" s="122">
        <v>-311932.88446413534</v>
      </c>
      <c r="AJ93" s="122">
        <v>-187569.64605635655</v>
      </c>
      <c r="AK93" s="122">
        <v>-135105.37604003417</v>
      </c>
      <c r="AL93" s="122">
        <v>0</v>
      </c>
      <c r="AM93" s="122">
        <v>0</v>
      </c>
    </row>
    <row r="94" spans="1:39">
      <c r="A94" s="36">
        <v>31400</v>
      </c>
      <c r="B94" s="37" t="s">
        <v>83</v>
      </c>
      <c r="C94" s="121">
        <v>4.6236000000000003E-3</v>
      </c>
      <c r="E94" s="122">
        <v>1696890.2552524982</v>
      </c>
      <c r="F94" s="122">
        <v>6762480.9152810192</v>
      </c>
      <c r="G94" s="122">
        <v>3176664.3249165919</v>
      </c>
      <c r="H94" s="122">
        <v>-1986973.6056000001</v>
      </c>
      <c r="I94" s="122">
        <v>0</v>
      </c>
      <c r="J94" s="122"/>
      <c r="K94" s="122">
        <v>-473114.49360000005</v>
      </c>
      <c r="L94" s="122">
        <v>-100919.3172</v>
      </c>
      <c r="M94" s="122">
        <v>169131.288</v>
      </c>
      <c r="N94" s="122">
        <v>0</v>
      </c>
      <c r="O94" s="122">
        <v>0</v>
      </c>
      <c r="P94" s="122"/>
      <c r="Q94" s="122">
        <v>255638.84400000001</v>
      </c>
      <c r="R94" s="122">
        <v>4834352.9352000002</v>
      </c>
      <c r="S94" s="122">
        <v>1861798.8828</v>
      </c>
      <c r="T94" s="122">
        <v>-1986973.6056000001</v>
      </c>
      <c r="U94" s="122">
        <v>0</v>
      </c>
      <c r="V94" s="122"/>
      <c r="W94" s="122">
        <v>2237202.8376000002</v>
      </c>
      <c r="X94" s="122">
        <v>2237202.8376000002</v>
      </c>
      <c r="Y94" s="122">
        <v>1321378.6440000001</v>
      </c>
      <c r="Z94" s="122">
        <v>0</v>
      </c>
      <c r="AA94" s="122">
        <v>0</v>
      </c>
      <c r="AB94" s="122"/>
      <c r="AC94" s="122">
        <v>0</v>
      </c>
      <c r="AD94" s="122">
        <v>0</v>
      </c>
      <c r="AE94" s="122">
        <v>0</v>
      </c>
      <c r="AF94" s="122">
        <v>0</v>
      </c>
      <c r="AG94" s="122">
        <v>0</v>
      </c>
      <c r="AH94" s="122"/>
      <c r="AI94" s="122">
        <v>-322836.93274750176</v>
      </c>
      <c r="AJ94" s="122">
        <v>-208155.54031898096</v>
      </c>
      <c r="AK94" s="122">
        <v>-175644.48988340798</v>
      </c>
      <c r="AL94" s="122">
        <v>0</v>
      </c>
      <c r="AM94" s="122">
        <v>0</v>
      </c>
    </row>
    <row r="95" spans="1:39">
      <c r="A95" s="36">
        <v>31405</v>
      </c>
      <c r="B95" s="37" t="s">
        <v>84</v>
      </c>
      <c r="C95" s="121">
        <v>9.1299999999999997E-4</v>
      </c>
      <c r="E95" s="122">
        <v>316233.21278951177</v>
      </c>
      <c r="F95" s="122">
        <v>1342309.0007988017</v>
      </c>
      <c r="G95" s="122">
        <v>666612.4918841311</v>
      </c>
      <c r="H95" s="122">
        <v>-392358.098</v>
      </c>
      <c r="I95" s="122">
        <v>0</v>
      </c>
      <c r="J95" s="122"/>
      <c r="K95" s="122">
        <v>-93423.637999999992</v>
      </c>
      <c r="L95" s="122">
        <v>-19928.050999999999</v>
      </c>
      <c r="M95" s="122">
        <v>33397.54</v>
      </c>
      <c r="N95" s="122">
        <v>0</v>
      </c>
      <c r="O95" s="122">
        <v>0</v>
      </c>
      <c r="P95" s="122"/>
      <c r="Q95" s="122">
        <v>50479.77</v>
      </c>
      <c r="R95" s="122">
        <v>954616.36599999992</v>
      </c>
      <c r="S95" s="122">
        <v>367640.44899999996</v>
      </c>
      <c r="T95" s="122">
        <v>-392358.098</v>
      </c>
      <c r="U95" s="122">
        <v>0</v>
      </c>
      <c r="V95" s="122"/>
      <c r="W95" s="122">
        <v>441769.658</v>
      </c>
      <c r="X95" s="122">
        <v>441769.658</v>
      </c>
      <c r="Y95" s="122">
        <v>260926.27</v>
      </c>
      <c r="Z95" s="122">
        <v>0</v>
      </c>
      <c r="AA95" s="122">
        <v>0</v>
      </c>
      <c r="AB95" s="122"/>
      <c r="AC95" s="122">
        <v>6519.3516749996925</v>
      </c>
      <c r="AD95" s="122">
        <v>6519.3516749996925</v>
      </c>
      <c r="AE95" s="122">
        <v>6519.3516749996925</v>
      </c>
      <c r="AF95" s="122">
        <v>0</v>
      </c>
      <c r="AG95" s="122">
        <v>0</v>
      </c>
      <c r="AH95" s="122"/>
      <c r="AI95" s="122">
        <v>-89111.928885487898</v>
      </c>
      <c r="AJ95" s="122">
        <v>-40668.32387619817</v>
      </c>
      <c r="AK95" s="122">
        <v>-1871.118790868587</v>
      </c>
      <c r="AL95" s="122">
        <v>0</v>
      </c>
      <c r="AM95" s="122">
        <v>0</v>
      </c>
    </row>
    <row r="96" spans="1:39">
      <c r="A96" s="36">
        <v>31500</v>
      </c>
      <c r="B96" s="37" t="s">
        <v>85</v>
      </c>
      <c r="C96" s="121">
        <v>7.1060000000000003E-4</v>
      </c>
      <c r="E96" s="122">
        <v>246643.3337751856</v>
      </c>
      <c r="F96" s="122">
        <v>1025232.5967769955</v>
      </c>
      <c r="G96" s="122">
        <v>493417.88203507802</v>
      </c>
      <c r="H96" s="122">
        <v>-305377.50760000001</v>
      </c>
      <c r="I96" s="122">
        <v>0</v>
      </c>
      <c r="J96" s="122"/>
      <c r="K96" s="122">
        <v>-72712.85560000001</v>
      </c>
      <c r="L96" s="122">
        <v>-15510.2662</v>
      </c>
      <c r="M96" s="122">
        <v>25993.748</v>
      </c>
      <c r="N96" s="122">
        <v>0</v>
      </c>
      <c r="O96" s="122">
        <v>0</v>
      </c>
      <c r="P96" s="122"/>
      <c r="Q96" s="122">
        <v>39289.074000000001</v>
      </c>
      <c r="R96" s="122">
        <v>742990.56920000003</v>
      </c>
      <c r="S96" s="122">
        <v>286139.4338</v>
      </c>
      <c r="T96" s="122">
        <v>-305377.50760000001</v>
      </c>
      <c r="U96" s="122">
        <v>0</v>
      </c>
      <c r="V96" s="122"/>
      <c r="W96" s="122">
        <v>343835.17960000003</v>
      </c>
      <c r="X96" s="122">
        <v>343835.17960000003</v>
      </c>
      <c r="Y96" s="122">
        <v>203082.37400000001</v>
      </c>
      <c r="Z96" s="122">
        <v>0</v>
      </c>
      <c r="AA96" s="122">
        <v>0</v>
      </c>
      <c r="AB96" s="122"/>
      <c r="AC96" s="122">
        <v>0</v>
      </c>
      <c r="AD96" s="122">
        <v>0</v>
      </c>
      <c r="AE96" s="122">
        <v>0</v>
      </c>
      <c r="AF96" s="122">
        <v>0</v>
      </c>
      <c r="AG96" s="122">
        <v>0</v>
      </c>
      <c r="AH96" s="122"/>
      <c r="AI96" s="122">
        <v>-63768.06422481445</v>
      </c>
      <c r="AJ96" s="122">
        <v>-46082.885823004806</v>
      </c>
      <c r="AK96" s="122">
        <v>-21797.673764922023</v>
      </c>
      <c r="AL96" s="122">
        <v>0</v>
      </c>
      <c r="AM96" s="122">
        <v>0</v>
      </c>
    </row>
    <row r="97" spans="1:39">
      <c r="A97" s="36">
        <v>31600</v>
      </c>
      <c r="B97" s="37" t="s">
        <v>86</v>
      </c>
      <c r="C97" s="121">
        <v>3.2342999999999998E-3</v>
      </c>
      <c r="E97" s="122">
        <v>1486904.3546102343</v>
      </c>
      <c r="F97" s="122">
        <v>4844523.9097701851</v>
      </c>
      <c r="G97" s="122">
        <v>2276192.4908148665</v>
      </c>
      <c r="H97" s="122">
        <v>-1389927.4878</v>
      </c>
      <c r="I97" s="122">
        <v>0</v>
      </c>
      <c r="J97" s="122"/>
      <c r="K97" s="122">
        <v>-330952.98180000001</v>
      </c>
      <c r="L97" s="122">
        <v>-70595.066099999996</v>
      </c>
      <c r="M97" s="122">
        <v>118310.69399999999</v>
      </c>
      <c r="N97" s="122">
        <v>0</v>
      </c>
      <c r="O97" s="122">
        <v>0</v>
      </c>
      <c r="P97" s="122"/>
      <c r="Q97" s="122">
        <v>178824.44699999999</v>
      </c>
      <c r="R97" s="122">
        <v>3381725.8625999996</v>
      </c>
      <c r="S97" s="122">
        <v>1302365.2838999999</v>
      </c>
      <c r="T97" s="122">
        <v>-1389927.4878</v>
      </c>
      <c r="U97" s="122">
        <v>0</v>
      </c>
      <c r="V97" s="122"/>
      <c r="W97" s="122">
        <v>1564967.8037999999</v>
      </c>
      <c r="X97" s="122">
        <v>1564967.8037999999</v>
      </c>
      <c r="Y97" s="122">
        <v>924330.59699999995</v>
      </c>
      <c r="Z97" s="122">
        <v>0</v>
      </c>
      <c r="AA97" s="122">
        <v>0</v>
      </c>
      <c r="AB97" s="122"/>
      <c r="AC97" s="122">
        <v>154148.02273523394</v>
      </c>
      <c r="AD97" s="122">
        <v>48508.246595185286</v>
      </c>
      <c r="AE97" s="122">
        <v>11268.853039866328</v>
      </c>
      <c r="AF97" s="122">
        <v>0</v>
      </c>
      <c r="AG97" s="122">
        <v>0</v>
      </c>
      <c r="AH97" s="122"/>
      <c r="AI97" s="122">
        <v>-80082.937124999473</v>
      </c>
      <c r="AJ97" s="122">
        <v>-80082.937124999473</v>
      </c>
      <c r="AK97" s="122">
        <v>-80082.937124999473</v>
      </c>
      <c r="AL97" s="122">
        <v>0</v>
      </c>
      <c r="AM97" s="122">
        <v>0</v>
      </c>
    </row>
    <row r="98" spans="1:39">
      <c r="A98" s="36">
        <v>31601</v>
      </c>
      <c r="B98" s="37" t="s">
        <v>285</v>
      </c>
      <c r="C98" s="121">
        <v>0</v>
      </c>
      <c r="E98" s="122">
        <v>-12286.470652569171</v>
      </c>
      <c r="F98" s="122">
        <v>-6439.0054490238645</v>
      </c>
      <c r="G98" s="122">
        <v>0</v>
      </c>
      <c r="H98" s="122">
        <v>0</v>
      </c>
      <c r="I98" s="122">
        <v>0</v>
      </c>
      <c r="J98" s="122"/>
      <c r="K98" s="122">
        <v>0</v>
      </c>
      <c r="L98" s="122">
        <v>0</v>
      </c>
      <c r="M98" s="122">
        <v>0</v>
      </c>
      <c r="N98" s="122">
        <v>0</v>
      </c>
      <c r="O98" s="122">
        <v>0</v>
      </c>
      <c r="P98" s="122"/>
      <c r="Q98" s="122">
        <v>0</v>
      </c>
      <c r="R98" s="122">
        <v>0</v>
      </c>
      <c r="S98" s="122">
        <v>0</v>
      </c>
      <c r="T98" s="122">
        <v>0</v>
      </c>
      <c r="U98" s="122">
        <v>0</v>
      </c>
      <c r="V98" s="122"/>
      <c r="W98" s="122">
        <v>0</v>
      </c>
      <c r="X98" s="122">
        <v>0</v>
      </c>
      <c r="Y98" s="122">
        <v>0</v>
      </c>
      <c r="Z98" s="122">
        <v>0</v>
      </c>
      <c r="AA98" s="122">
        <v>0</v>
      </c>
      <c r="AB98" s="122"/>
      <c r="AC98" s="122">
        <v>0</v>
      </c>
      <c r="AD98" s="122">
        <v>0</v>
      </c>
      <c r="AE98" s="122">
        <v>0</v>
      </c>
      <c r="AF98" s="122">
        <v>0</v>
      </c>
      <c r="AG98" s="122">
        <v>0</v>
      </c>
      <c r="AH98" s="122"/>
      <c r="AI98" s="122">
        <v>-12286.470652569171</v>
      </c>
      <c r="AJ98" s="122">
        <v>-6439.0054490238645</v>
      </c>
      <c r="AK98" s="122">
        <v>0</v>
      </c>
      <c r="AL98" s="122">
        <v>0</v>
      </c>
      <c r="AM98" s="122">
        <v>0</v>
      </c>
    </row>
    <row r="99" spans="1:39">
      <c r="A99" s="36">
        <v>31605</v>
      </c>
      <c r="B99" s="37" t="s">
        <v>87</v>
      </c>
      <c r="C99" s="121">
        <v>4.9089999999999995E-4</v>
      </c>
      <c r="E99" s="122">
        <v>271996.46054688969</v>
      </c>
      <c r="F99" s="122">
        <v>798111.97441408585</v>
      </c>
      <c r="G99" s="122">
        <v>400111.85750211566</v>
      </c>
      <c r="H99" s="122">
        <v>-210962.31139999998</v>
      </c>
      <c r="I99" s="122">
        <v>0</v>
      </c>
      <c r="J99" s="122"/>
      <c r="K99" s="122">
        <v>-50231.833399999996</v>
      </c>
      <c r="L99" s="122">
        <v>-10714.874299999999</v>
      </c>
      <c r="M99" s="122">
        <v>17957.121999999999</v>
      </c>
      <c r="N99" s="122">
        <v>0</v>
      </c>
      <c r="O99" s="122">
        <v>0</v>
      </c>
      <c r="P99" s="122"/>
      <c r="Q99" s="122">
        <v>27141.860999999997</v>
      </c>
      <c r="R99" s="122">
        <v>513276.20379999996</v>
      </c>
      <c r="S99" s="122">
        <v>197672.17569999999</v>
      </c>
      <c r="T99" s="122">
        <v>-210962.31139999998</v>
      </c>
      <c r="U99" s="122">
        <v>0</v>
      </c>
      <c r="V99" s="122"/>
      <c r="W99" s="122">
        <v>237529.81939999998</v>
      </c>
      <c r="X99" s="122">
        <v>237529.81939999998</v>
      </c>
      <c r="Y99" s="122">
        <v>140294.31099999999</v>
      </c>
      <c r="Z99" s="122">
        <v>0</v>
      </c>
      <c r="AA99" s="122">
        <v>0</v>
      </c>
      <c r="AB99" s="122"/>
      <c r="AC99" s="122">
        <v>61535.979605192231</v>
      </c>
      <c r="AD99" s="122">
        <v>58020.825514085926</v>
      </c>
      <c r="AE99" s="122">
        <v>44188.248802115682</v>
      </c>
      <c r="AF99" s="122">
        <v>0</v>
      </c>
      <c r="AG99" s="122">
        <v>0</v>
      </c>
      <c r="AH99" s="122"/>
      <c r="AI99" s="122">
        <v>-3979.366058302523</v>
      </c>
      <c r="AJ99" s="122">
        <v>0</v>
      </c>
      <c r="AK99" s="122">
        <v>0</v>
      </c>
      <c r="AL99" s="122">
        <v>0</v>
      </c>
      <c r="AM99" s="122">
        <v>0</v>
      </c>
    </row>
    <row r="100" spans="1:39">
      <c r="A100" s="36">
        <v>31700</v>
      </c>
      <c r="B100" s="37" t="s">
        <v>88</v>
      </c>
      <c r="C100" s="121">
        <v>9.7659999999999999E-4</v>
      </c>
      <c r="E100" s="122">
        <v>486433.75677531189</v>
      </c>
      <c r="F100" s="122">
        <v>1528702.7614690564</v>
      </c>
      <c r="G100" s="122">
        <v>721249.8270549553</v>
      </c>
      <c r="H100" s="122">
        <v>-419689.9436</v>
      </c>
      <c r="I100" s="122">
        <v>0</v>
      </c>
      <c r="J100" s="122"/>
      <c r="K100" s="122">
        <v>-99931.571599999996</v>
      </c>
      <c r="L100" s="122">
        <v>-21316.248199999998</v>
      </c>
      <c r="M100" s="122">
        <v>35724.027999999998</v>
      </c>
      <c r="N100" s="122">
        <v>0</v>
      </c>
      <c r="O100" s="122">
        <v>0</v>
      </c>
      <c r="P100" s="122"/>
      <c r="Q100" s="122">
        <v>53996.214</v>
      </c>
      <c r="R100" s="122">
        <v>1021115.3811999999</v>
      </c>
      <c r="S100" s="122">
        <v>393250.45179999998</v>
      </c>
      <c r="T100" s="122">
        <v>-419689.9436</v>
      </c>
      <c r="U100" s="122">
        <v>0</v>
      </c>
      <c r="V100" s="122"/>
      <c r="W100" s="122">
        <v>472543.5356</v>
      </c>
      <c r="X100" s="122">
        <v>472543.5356</v>
      </c>
      <c r="Y100" s="122">
        <v>279102.51400000002</v>
      </c>
      <c r="Z100" s="122">
        <v>0</v>
      </c>
      <c r="AA100" s="122">
        <v>0</v>
      </c>
      <c r="AB100" s="122"/>
      <c r="AC100" s="122">
        <v>78814.50452024948</v>
      </c>
      <c r="AD100" s="122">
        <v>56360.092869056447</v>
      </c>
      <c r="AE100" s="122">
        <v>13172.833254955262</v>
      </c>
      <c r="AF100" s="122">
        <v>0</v>
      </c>
      <c r="AG100" s="122">
        <v>0</v>
      </c>
      <c r="AH100" s="122"/>
      <c r="AI100" s="122">
        <v>-18988.925744937627</v>
      </c>
      <c r="AJ100" s="122">
        <v>0</v>
      </c>
      <c r="AK100" s="122">
        <v>0</v>
      </c>
      <c r="AL100" s="122">
        <v>0</v>
      </c>
      <c r="AM100" s="122">
        <v>0</v>
      </c>
    </row>
    <row r="101" spans="1:39">
      <c r="A101" s="36">
        <v>31800</v>
      </c>
      <c r="B101" s="37" t="s">
        <v>89</v>
      </c>
      <c r="C101" s="121">
        <v>5.8989000000000003E-3</v>
      </c>
      <c r="E101" s="122">
        <v>2071699.9604432194</v>
      </c>
      <c r="F101" s="122">
        <v>8416358.2603437752</v>
      </c>
      <c r="G101" s="122">
        <v>3876626.5658062361</v>
      </c>
      <c r="H101" s="122">
        <v>-2535028.6794000003</v>
      </c>
      <c r="I101" s="122">
        <v>0</v>
      </c>
      <c r="J101" s="122"/>
      <c r="K101" s="122">
        <v>-603610.84140000003</v>
      </c>
      <c r="L101" s="122">
        <v>-128755.29030000001</v>
      </c>
      <c r="M101" s="122">
        <v>215781.76200000002</v>
      </c>
      <c r="N101" s="122">
        <v>0</v>
      </c>
      <c r="O101" s="122">
        <v>0</v>
      </c>
      <c r="P101" s="122"/>
      <c r="Q101" s="122">
        <v>326150.18100000004</v>
      </c>
      <c r="R101" s="122">
        <v>6167783.6598000005</v>
      </c>
      <c r="S101" s="122">
        <v>2375327.7597000003</v>
      </c>
      <c r="T101" s="122">
        <v>-2535028.6794000003</v>
      </c>
      <c r="U101" s="122">
        <v>0</v>
      </c>
      <c r="V101" s="122"/>
      <c r="W101" s="122">
        <v>2854277.1474000001</v>
      </c>
      <c r="X101" s="122">
        <v>2854277.1474000001</v>
      </c>
      <c r="Y101" s="122">
        <v>1685846.6310000001</v>
      </c>
      <c r="Z101" s="122">
        <v>0</v>
      </c>
      <c r="AA101" s="122">
        <v>0</v>
      </c>
      <c r="AB101" s="122"/>
      <c r="AC101" s="122">
        <v>15841.411713664489</v>
      </c>
      <c r="AD101" s="122">
        <v>9663.2611453353438</v>
      </c>
      <c r="AE101" s="122">
        <v>0</v>
      </c>
      <c r="AF101" s="122">
        <v>0</v>
      </c>
      <c r="AG101" s="122">
        <v>0</v>
      </c>
      <c r="AH101" s="122"/>
      <c r="AI101" s="122">
        <v>-520957.93827044527</v>
      </c>
      <c r="AJ101" s="122">
        <v>-486610.51770155854</v>
      </c>
      <c r="AK101" s="122">
        <v>-400329.58689376409</v>
      </c>
      <c r="AL101" s="122">
        <v>0</v>
      </c>
      <c r="AM101" s="122">
        <v>0</v>
      </c>
    </row>
    <row r="102" spans="1:39">
      <c r="A102" s="36">
        <v>31805</v>
      </c>
      <c r="B102" s="37" t="s">
        <v>90</v>
      </c>
      <c r="C102" s="121">
        <v>1.1584E-3</v>
      </c>
      <c r="E102" s="122">
        <v>516217.19798376359</v>
      </c>
      <c r="F102" s="122">
        <v>1765541.9021659745</v>
      </c>
      <c r="G102" s="122">
        <v>874143.53959526727</v>
      </c>
      <c r="H102" s="122">
        <v>-497817.76639999996</v>
      </c>
      <c r="I102" s="122">
        <v>0</v>
      </c>
      <c r="J102" s="122"/>
      <c r="K102" s="122">
        <v>-118534.4384</v>
      </c>
      <c r="L102" s="122">
        <v>-25284.396799999999</v>
      </c>
      <c r="M102" s="122">
        <v>42374.271999999997</v>
      </c>
      <c r="N102" s="122">
        <v>0</v>
      </c>
      <c r="O102" s="122">
        <v>0</v>
      </c>
      <c r="P102" s="122"/>
      <c r="Q102" s="122">
        <v>64047.936000000002</v>
      </c>
      <c r="R102" s="122">
        <v>1211202.1887999999</v>
      </c>
      <c r="S102" s="122">
        <v>466456.4032</v>
      </c>
      <c r="T102" s="122">
        <v>-497817.76639999996</v>
      </c>
      <c r="U102" s="122">
        <v>0</v>
      </c>
      <c r="V102" s="122"/>
      <c r="W102" s="122">
        <v>560510.37439999997</v>
      </c>
      <c r="X102" s="122">
        <v>560510.37439999997</v>
      </c>
      <c r="Y102" s="122">
        <v>331059.136</v>
      </c>
      <c r="Z102" s="122">
        <v>0</v>
      </c>
      <c r="AA102" s="122">
        <v>0</v>
      </c>
      <c r="AB102" s="122"/>
      <c r="AC102" s="122">
        <v>59923.469064023862</v>
      </c>
      <c r="AD102" s="122">
        <v>49449.123044933251</v>
      </c>
      <c r="AE102" s="122">
        <v>34253.728395267324</v>
      </c>
      <c r="AF102" s="122">
        <v>0</v>
      </c>
      <c r="AG102" s="122">
        <v>0</v>
      </c>
      <c r="AH102" s="122"/>
      <c r="AI102" s="122">
        <v>-49730.143080260183</v>
      </c>
      <c r="AJ102" s="122">
        <v>-30335.387278958726</v>
      </c>
      <c r="AK102" s="122">
        <v>0</v>
      </c>
      <c r="AL102" s="122">
        <v>0</v>
      </c>
      <c r="AM102" s="122">
        <v>0</v>
      </c>
    </row>
    <row r="103" spans="1:39">
      <c r="A103" s="36">
        <v>31810</v>
      </c>
      <c r="B103" s="37" t="s">
        <v>91</v>
      </c>
      <c r="C103" s="121">
        <v>1.5291E-3</v>
      </c>
      <c r="E103" s="122">
        <v>574503.55908281577</v>
      </c>
      <c r="F103" s="122">
        <v>2312180.6212893464</v>
      </c>
      <c r="G103" s="122">
        <v>1108305.6124370266</v>
      </c>
      <c r="H103" s="122">
        <v>-657124.60860000004</v>
      </c>
      <c r="I103" s="122">
        <v>0</v>
      </c>
      <c r="J103" s="122"/>
      <c r="K103" s="122">
        <v>-156466.68660000002</v>
      </c>
      <c r="L103" s="122">
        <v>-33375.665699999998</v>
      </c>
      <c r="M103" s="122">
        <v>55934.478000000003</v>
      </c>
      <c r="N103" s="122">
        <v>0</v>
      </c>
      <c r="O103" s="122">
        <v>0</v>
      </c>
      <c r="P103" s="122"/>
      <c r="Q103" s="122">
        <v>84543.938999999998</v>
      </c>
      <c r="R103" s="122">
        <v>1598799.4362000001</v>
      </c>
      <c r="S103" s="122">
        <v>615727.28430000006</v>
      </c>
      <c r="T103" s="122">
        <v>-657124.60860000004</v>
      </c>
      <c r="U103" s="122">
        <v>0</v>
      </c>
      <c r="V103" s="122"/>
      <c r="W103" s="122">
        <v>739879.50060000003</v>
      </c>
      <c r="X103" s="122">
        <v>739879.50060000003</v>
      </c>
      <c r="Y103" s="122">
        <v>437001.489</v>
      </c>
      <c r="Z103" s="122">
        <v>0</v>
      </c>
      <c r="AA103" s="122">
        <v>0</v>
      </c>
      <c r="AB103" s="122"/>
      <c r="AC103" s="122">
        <v>29517.536146993039</v>
      </c>
      <c r="AD103" s="122">
        <v>29517.536146993039</v>
      </c>
      <c r="AE103" s="122">
        <v>14463.592712026595</v>
      </c>
      <c r="AF103" s="122">
        <v>0</v>
      </c>
      <c r="AG103" s="122">
        <v>0</v>
      </c>
      <c r="AH103" s="122"/>
      <c r="AI103" s="122">
        <v>-122970.73006417733</v>
      </c>
      <c r="AJ103" s="122">
        <v>-22640.185957646652</v>
      </c>
      <c r="AK103" s="122">
        <v>-14821.231575000216</v>
      </c>
      <c r="AL103" s="122">
        <v>0</v>
      </c>
      <c r="AM103" s="122">
        <v>0</v>
      </c>
    </row>
    <row r="104" spans="1:39">
      <c r="A104" s="36">
        <v>31820</v>
      </c>
      <c r="B104" s="37" t="s">
        <v>92</v>
      </c>
      <c r="C104" s="121">
        <v>1.2939E-3</v>
      </c>
      <c r="E104" s="122">
        <v>493273.41477180563</v>
      </c>
      <c r="F104" s="122">
        <v>1880431.6165792039</v>
      </c>
      <c r="G104" s="122">
        <v>835656.93916236097</v>
      </c>
      <c r="H104" s="122">
        <v>-556048.34939999995</v>
      </c>
      <c r="I104" s="122">
        <v>0</v>
      </c>
      <c r="J104" s="122"/>
      <c r="K104" s="122">
        <v>-132399.61139999999</v>
      </c>
      <c r="L104" s="122">
        <v>-28241.955299999998</v>
      </c>
      <c r="M104" s="122">
        <v>47330.862000000001</v>
      </c>
      <c r="N104" s="122">
        <v>0</v>
      </c>
      <c r="O104" s="122">
        <v>0</v>
      </c>
      <c r="P104" s="122"/>
      <c r="Q104" s="122">
        <v>71539.731</v>
      </c>
      <c r="R104" s="122">
        <v>1352878.5497999999</v>
      </c>
      <c r="S104" s="122">
        <v>521018.59469999996</v>
      </c>
      <c r="T104" s="122">
        <v>-556048.34939999995</v>
      </c>
      <c r="U104" s="122">
        <v>0</v>
      </c>
      <c r="V104" s="122"/>
      <c r="W104" s="122">
        <v>626074.21739999996</v>
      </c>
      <c r="X104" s="122">
        <v>626074.21739999996</v>
      </c>
      <c r="Y104" s="122">
        <v>369783.68099999998</v>
      </c>
      <c r="Z104" s="122">
        <v>0</v>
      </c>
      <c r="AA104" s="122">
        <v>0</v>
      </c>
      <c r="AB104" s="122"/>
      <c r="AC104" s="122">
        <v>58996.148385711247</v>
      </c>
      <c r="AD104" s="122">
        <v>50771.17497920365</v>
      </c>
      <c r="AE104" s="122">
        <v>18574.171762360766</v>
      </c>
      <c r="AF104" s="122">
        <v>0</v>
      </c>
      <c r="AG104" s="122">
        <v>0</v>
      </c>
      <c r="AH104" s="122"/>
      <c r="AI104" s="122">
        <v>-130937.07061390557</v>
      </c>
      <c r="AJ104" s="122">
        <v>-121050.37029999966</v>
      </c>
      <c r="AK104" s="122">
        <v>-121050.37029999966</v>
      </c>
      <c r="AL104" s="122">
        <v>0</v>
      </c>
      <c r="AM104" s="122">
        <v>0</v>
      </c>
    </row>
    <row r="105" spans="1:39">
      <c r="A105" s="36">
        <v>31900</v>
      </c>
      <c r="B105" s="37" t="s">
        <v>93</v>
      </c>
      <c r="C105" s="121">
        <v>3.6668E-3</v>
      </c>
      <c r="E105" s="122">
        <v>1683291.6465966988</v>
      </c>
      <c r="F105" s="122">
        <v>5601773.5228774501</v>
      </c>
      <c r="G105" s="122">
        <v>2729156.5448982166</v>
      </c>
      <c r="H105" s="122">
        <v>-1575792.6328</v>
      </c>
      <c r="I105" s="122">
        <v>0</v>
      </c>
      <c r="J105" s="122"/>
      <c r="K105" s="122">
        <v>-375208.9768</v>
      </c>
      <c r="L105" s="122">
        <v>-80035.243600000002</v>
      </c>
      <c r="M105" s="122">
        <v>134131.54399999999</v>
      </c>
      <c r="N105" s="122">
        <v>0</v>
      </c>
      <c r="O105" s="122">
        <v>0</v>
      </c>
      <c r="P105" s="122"/>
      <c r="Q105" s="122">
        <v>202737.372</v>
      </c>
      <c r="R105" s="122">
        <v>3833940.0776</v>
      </c>
      <c r="S105" s="122">
        <v>1476521.3563999999</v>
      </c>
      <c r="T105" s="122">
        <v>-1575792.6328</v>
      </c>
      <c r="U105" s="122">
        <v>0</v>
      </c>
      <c r="V105" s="122"/>
      <c r="W105" s="122">
        <v>1774239.8488</v>
      </c>
      <c r="X105" s="122">
        <v>1774239.8488</v>
      </c>
      <c r="Y105" s="122">
        <v>1047934.772</v>
      </c>
      <c r="Z105" s="122">
        <v>0</v>
      </c>
      <c r="AA105" s="122">
        <v>0</v>
      </c>
      <c r="AB105" s="122"/>
      <c r="AC105" s="122">
        <v>193944.05725574735</v>
      </c>
      <c r="AD105" s="122">
        <v>162884.48987700546</v>
      </c>
      <c r="AE105" s="122">
        <v>114304.14089999883</v>
      </c>
      <c r="AF105" s="122">
        <v>0</v>
      </c>
      <c r="AG105" s="122">
        <v>0</v>
      </c>
      <c r="AH105" s="122"/>
      <c r="AI105" s="122">
        <v>-112420.65465904839</v>
      </c>
      <c r="AJ105" s="122">
        <v>-89255.649799554871</v>
      </c>
      <c r="AK105" s="122">
        <v>-43735.268401781905</v>
      </c>
      <c r="AL105" s="122">
        <v>0</v>
      </c>
      <c r="AM105" s="122">
        <v>0</v>
      </c>
    </row>
    <row r="106" spans="1:39">
      <c r="A106" s="36">
        <v>32000</v>
      </c>
      <c r="B106" s="37" t="s">
        <v>94</v>
      </c>
      <c r="C106" s="121">
        <v>1.4777E-3</v>
      </c>
      <c r="E106" s="122">
        <v>743337.26286966261</v>
      </c>
      <c r="F106" s="122">
        <v>2331928.7362313839</v>
      </c>
      <c r="G106" s="122">
        <v>1129337.5383773942</v>
      </c>
      <c r="H106" s="122">
        <v>-635035.6642</v>
      </c>
      <c r="I106" s="122">
        <v>0</v>
      </c>
      <c r="J106" s="122"/>
      <c r="K106" s="122">
        <v>-151207.13019999999</v>
      </c>
      <c r="L106" s="122">
        <v>-32253.757900000001</v>
      </c>
      <c r="M106" s="122">
        <v>54054.265999999996</v>
      </c>
      <c r="N106" s="122">
        <v>0</v>
      </c>
      <c r="O106" s="122">
        <v>0</v>
      </c>
      <c r="P106" s="122"/>
      <c r="Q106" s="122">
        <v>81702.032999999996</v>
      </c>
      <c r="R106" s="122">
        <v>1545056.5214</v>
      </c>
      <c r="S106" s="122">
        <v>595029.89209999994</v>
      </c>
      <c r="T106" s="122">
        <v>-635035.6642</v>
      </c>
      <c r="U106" s="122">
        <v>0</v>
      </c>
      <c r="V106" s="122"/>
      <c r="W106" s="122">
        <v>715008.78819999995</v>
      </c>
      <c r="X106" s="122">
        <v>715008.78819999995</v>
      </c>
      <c r="Y106" s="122">
        <v>422311.88299999997</v>
      </c>
      <c r="Z106" s="122">
        <v>0</v>
      </c>
      <c r="AA106" s="122">
        <v>0</v>
      </c>
      <c r="AB106" s="122"/>
      <c r="AC106" s="122">
        <v>113286.22103984392</v>
      </c>
      <c r="AD106" s="122">
        <v>104117.18453138391</v>
      </c>
      <c r="AE106" s="122">
        <v>57941.497277394425</v>
      </c>
      <c r="AF106" s="122">
        <v>0</v>
      </c>
      <c r="AG106" s="122">
        <v>0</v>
      </c>
      <c r="AH106" s="122"/>
      <c r="AI106" s="122">
        <v>-15452.649170181256</v>
      </c>
      <c r="AJ106" s="122">
        <v>0</v>
      </c>
      <c r="AK106" s="122">
        <v>0</v>
      </c>
      <c r="AL106" s="122">
        <v>0</v>
      </c>
      <c r="AM106" s="122">
        <v>0</v>
      </c>
    </row>
    <row r="107" spans="1:39">
      <c r="A107" s="36">
        <v>32005</v>
      </c>
      <c r="B107" s="37" t="s">
        <v>95</v>
      </c>
      <c r="C107" s="121">
        <v>3.3320000000000002E-4</v>
      </c>
      <c r="E107" s="122">
        <v>199105.0993052313</v>
      </c>
      <c r="F107" s="122">
        <v>525312.55785841902</v>
      </c>
      <c r="G107" s="122">
        <v>251532.45865629183</v>
      </c>
      <c r="H107" s="122">
        <v>-143191.36720000001</v>
      </c>
      <c r="I107" s="122">
        <v>0</v>
      </c>
      <c r="J107" s="122"/>
      <c r="K107" s="122">
        <v>-34095.023200000003</v>
      </c>
      <c r="L107" s="122">
        <v>-7272.7564000000002</v>
      </c>
      <c r="M107" s="122">
        <v>12188.456</v>
      </c>
      <c r="N107" s="122">
        <v>0</v>
      </c>
      <c r="O107" s="122">
        <v>0</v>
      </c>
      <c r="P107" s="122"/>
      <c r="Q107" s="122">
        <v>18422.628000000001</v>
      </c>
      <c r="R107" s="122">
        <v>348387.92240000004</v>
      </c>
      <c r="S107" s="122">
        <v>134170.64360000001</v>
      </c>
      <c r="T107" s="122">
        <v>-143191.36720000001</v>
      </c>
      <c r="U107" s="122">
        <v>0</v>
      </c>
      <c r="V107" s="122"/>
      <c r="W107" s="122">
        <v>161224.15120000002</v>
      </c>
      <c r="X107" s="122">
        <v>161224.15120000002</v>
      </c>
      <c r="Y107" s="122">
        <v>95225.228000000003</v>
      </c>
      <c r="Z107" s="122">
        <v>0</v>
      </c>
      <c r="AA107" s="122">
        <v>0</v>
      </c>
      <c r="AB107" s="122"/>
      <c r="AC107" s="122">
        <v>60673.916200554209</v>
      </c>
      <c r="AD107" s="122">
        <v>30093.813553741904</v>
      </c>
      <c r="AE107" s="122">
        <v>13437.211775000033</v>
      </c>
      <c r="AF107" s="122">
        <v>0</v>
      </c>
      <c r="AG107" s="122">
        <v>0</v>
      </c>
      <c r="AH107" s="122"/>
      <c r="AI107" s="122">
        <v>-7120.5728953229227</v>
      </c>
      <c r="AJ107" s="122">
        <v>-7120.5728953229227</v>
      </c>
      <c r="AK107" s="122">
        <v>-3489.0807187082337</v>
      </c>
      <c r="AL107" s="122">
        <v>0</v>
      </c>
      <c r="AM107" s="122">
        <v>0</v>
      </c>
    </row>
    <row r="108" spans="1:39">
      <c r="A108" s="36">
        <v>32100</v>
      </c>
      <c r="B108" s="37" t="s">
        <v>96</v>
      </c>
      <c r="C108" s="121">
        <v>8.3509999999999997E-4</v>
      </c>
      <c r="E108" s="122">
        <v>221081.55837727257</v>
      </c>
      <c r="F108" s="122">
        <v>1142331.9126444892</v>
      </c>
      <c r="G108" s="122">
        <v>531868.55246347433</v>
      </c>
      <c r="H108" s="122">
        <v>-358880.88459999999</v>
      </c>
      <c r="I108" s="122">
        <v>0</v>
      </c>
      <c r="J108" s="122"/>
      <c r="K108" s="122">
        <v>-85452.442599999995</v>
      </c>
      <c r="L108" s="122">
        <v>-18227.727699999999</v>
      </c>
      <c r="M108" s="122">
        <v>30547.957999999999</v>
      </c>
      <c r="N108" s="122">
        <v>0</v>
      </c>
      <c r="O108" s="122">
        <v>0</v>
      </c>
      <c r="P108" s="122"/>
      <c r="Q108" s="122">
        <v>46172.678999999996</v>
      </c>
      <c r="R108" s="122">
        <v>873165.52819999994</v>
      </c>
      <c r="S108" s="122">
        <v>336272.22229999996</v>
      </c>
      <c r="T108" s="122">
        <v>-358880.88459999999</v>
      </c>
      <c r="U108" s="122">
        <v>0</v>
      </c>
      <c r="V108" s="122"/>
      <c r="W108" s="122">
        <v>404076.49660000001</v>
      </c>
      <c r="X108" s="122">
        <v>404076.49660000001</v>
      </c>
      <c r="Y108" s="122">
        <v>238663.22899999999</v>
      </c>
      <c r="Z108" s="122">
        <v>0</v>
      </c>
      <c r="AA108" s="122">
        <v>0</v>
      </c>
      <c r="AB108" s="122"/>
      <c r="AC108" s="122">
        <v>0</v>
      </c>
      <c r="AD108" s="122">
        <v>0</v>
      </c>
      <c r="AE108" s="122">
        <v>0</v>
      </c>
      <c r="AF108" s="122">
        <v>0</v>
      </c>
      <c r="AG108" s="122">
        <v>0</v>
      </c>
      <c r="AH108" s="122"/>
      <c r="AI108" s="122">
        <v>-143715.17462272744</v>
      </c>
      <c r="AJ108" s="122">
        <v>-116682.38445551074</v>
      </c>
      <c r="AK108" s="122">
        <v>-73614.856836525607</v>
      </c>
      <c r="AL108" s="122">
        <v>0</v>
      </c>
      <c r="AM108" s="122">
        <v>0</v>
      </c>
    </row>
    <row r="109" spans="1:39">
      <c r="A109" s="36">
        <v>32200</v>
      </c>
      <c r="B109" s="37" t="s">
        <v>97</v>
      </c>
      <c r="C109" s="121">
        <v>5.5309999999999995E-4</v>
      </c>
      <c r="E109" s="122">
        <v>277876.08731260628</v>
      </c>
      <c r="F109" s="122">
        <v>849737.96445541934</v>
      </c>
      <c r="G109" s="122">
        <v>408289.44098385284</v>
      </c>
      <c r="H109" s="122">
        <v>-237692.51259999999</v>
      </c>
      <c r="I109" s="122">
        <v>0</v>
      </c>
      <c r="J109" s="122"/>
      <c r="K109" s="122">
        <v>-56596.510599999994</v>
      </c>
      <c r="L109" s="122">
        <v>-12072.5137</v>
      </c>
      <c r="M109" s="122">
        <v>20232.397999999997</v>
      </c>
      <c r="N109" s="122">
        <v>0</v>
      </c>
      <c r="O109" s="122">
        <v>0</v>
      </c>
      <c r="P109" s="122"/>
      <c r="Q109" s="122">
        <v>30580.898999999998</v>
      </c>
      <c r="R109" s="122">
        <v>578311.40419999999</v>
      </c>
      <c r="S109" s="122">
        <v>222718.43629999997</v>
      </c>
      <c r="T109" s="122">
        <v>-237692.51259999999</v>
      </c>
      <c r="U109" s="122">
        <v>0</v>
      </c>
      <c r="V109" s="122"/>
      <c r="W109" s="122">
        <v>267626.28459999996</v>
      </c>
      <c r="X109" s="122">
        <v>267626.28459999996</v>
      </c>
      <c r="Y109" s="122">
        <v>158070.44899999999</v>
      </c>
      <c r="Z109" s="122">
        <v>0</v>
      </c>
      <c r="AA109" s="122">
        <v>0</v>
      </c>
      <c r="AB109" s="122"/>
      <c r="AC109" s="122">
        <v>36265.414312606343</v>
      </c>
      <c r="AD109" s="122">
        <v>15872.78935541948</v>
      </c>
      <c r="AE109" s="122">
        <v>7268.1576838528654</v>
      </c>
      <c r="AF109" s="122">
        <v>0</v>
      </c>
      <c r="AG109" s="122">
        <v>0</v>
      </c>
      <c r="AH109" s="122"/>
      <c r="AI109" s="122">
        <v>0</v>
      </c>
      <c r="AJ109" s="122">
        <v>0</v>
      </c>
      <c r="AK109" s="122">
        <v>0</v>
      </c>
      <c r="AL109" s="122">
        <v>0</v>
      </c>
      <c r="AM109" s="122">
        <v>0</v>
      </c>
    </row>
    <row r="110" spans="1:39">
      <c r="A110" s="36">
        <v>32300</v>
      </c>
      <c r="B110" s="37" t="s">
        <v>98</v>
      </c>
      <c r="C110" s="121">
        <v>6.2110999999999998E-3</v>
      </c>
      <c r="E110" s="122">
        <v>2124567.4913783418</v>
      </c>
      <c r="F110" s="122">
        <v>8976585.2571982071</v>
      </c>
      <c r="G110" s="122">
        <v>4235683.5759420386</v>
      </c>
      <c r="H110" s="122">
        <v>-2669195.3805999998</v>
      </c>
      <c r="I110" s="122">
        <v>0</v>
      </c>
      <c r="J110" s="122"/>
      <c r="K110" s="122">
        <v>-635557.01859999995</v>
      </c>
      <c r="L110" s="122">
        <v>-135569.67970000001</v>
      </c>
      <c r="M110" s="122">
        <v>227202.038</v>
      </c>
      <c r="N110" s="122">
        <v>0</v>
      </c>
      <c r="O110" s="122">
        <v>0</v>
      </c>
      <c r="P110" s="122"/>
      <c r="Q110" s="122">
        <v>343411.71899999998</v>
      </c>
      <c r="R110" s="122">
        <v>6494214.3602</v>
      </c>
      <c r="S110" s="122">
        <v>2501042.2703</v>
      </c>
      <c r="T110" s="122">
        <v>-2669195.3805999998</v>
      </c>
      <c r="U110" s="122">
        <v>0</v>
      </c>
      <c r="V110" s="122"/>
      <c r="W110" s="122">
        <v>3005340.1126000001</v>
      </c>
      <c r="X110" s="122">
        <v>3005340.1126000001</v>
      </c>
      <c r="Y110" s="122">
        <v>1775070.2689999999</v>
      </c>
      <c r="Z110" s="122">
        <v>0</v>
      </c>
      <c r="AA110" s="122">
        <v>0</v>
      </c>
      <c r="AB110" s="122"/>
      <c r="AC110" s="122">
        <v>0</v>
      </c>
      <c r="AD110" s="122">
        <v>0</v>
      </c>
      <c r="AE110" s="122">
        <v>0</v>
      </c>
      <c r="AF110" s="122">
        <v>0</v>
      </c>
      <c r="AG110" s="122">
        <v>0</v>
      </c>
      <c r="AH110" s="122"/>
      <c r="AI110" s="122">
        <v>-588627.3216216584</v>
      </c>
      <c r="AJ110" s="122">
        <v>-387399.53590179147</v>
      </c>
      <c r="AK110" s="122">
        <v>-267631.0013579618</v>
      </c>
      <c r="AL110" s="122">
        <v>0</v>
      </c>
      <c r="AM110" s="122">
        <v>0</v>
      </c>
    </row>
    <row r="111" spans="1:39">
      <c r="A111" s="36">
        <v>32305</v>
      </c>
      <c r="B111" s="37" t="s">
        <v>99</v>
      </c>
      <c r="C111" s="121">
        <v>6.2699999999999995E-4</v>
      </c>
      <c r="E111" s="122">
        <v>409160.26628298627</v>
      </c>
      <c r="F111" s="122">
        <v>1019769.0512967334</v>
      </c>
      <c r="G111" s="122">
        <v>486624.34506859671</v>
      </c>
      <c r="H111" s="122">
        <v>-269450.74199999997</v>
      </c>
      <c r="I111" s="122">
        <v>0</v>
      </c>
      <c r="J111" s="122"/>
      <c r="K111" s="122">
        <v>-64158.401999999995</v>
      </c>
      <c r="L111" s="122">
        <v>-13685.528999999999</v>
      </c>
      <c r="M111" s="122">
        <v>22935.66</v>
      </c>
      <c r="N111" s="122">
        <v>0</v>
      </c>
      <c r="O111" s="122">
        <v>0</v>
      </c>
      <c r="P111" s="122"/>
      <c r="Q111" s="122">
        <v>34666.829999999994</v>
      </c>
      <c r="R111" s="122">
        <v>655579.91399999999</v>
      </c>
      <c r="S111" s="122">
        <v>252475.97099999999</v>
      </c>
      <c r="T111" s="122">
        <v>-269450.74199999997</v>
      </c>
      <c r="U111" s="122">
        <v>0</v>
      </c>
      <c r="V111" s="122"/>
      <c r="W111" s="122">
        <v>303383.98199999996</v>
      </c>
      <c r="X111" s="122">
        <v>303383.98199999996</v>
      </c>
      <c r="Y111" s="122">
        <v>179190.33</v>
      </c>
      <c r="Z111" s="122">
        <v>0</v>
      </c>
      <c r="AA111" s="122">
        <v>0</v>
      </c>
      <c r="AB111" s="122"/>
      <c r="AC111" s="122">
        <v>135267.85628298629</v>
      </c>
      <c r="AD111" s="122">
        <v>74490.684296733467</v>
      </c>
      <c r="AE111" s="122">
        <v>32022.384068596712</v>
      </c>
      <c r="AF111" s="122">
        <v>0</v>
      </c>
      <c r="AG111" s="122">
        <v>0</v>
      </c>
      <c r="AH111" s="122"/>
      <c r="AI111" s="122">
        <v>0</v>
      </c>
      <c r="AJ111" s="122">
        <v>0</v>
      </c>
      <c r="AK111" s="122">
        <v>0</v>
      </c>
      <c r="AL111" s="122">
        <v>0</v>
      </c>
      <c r="AM111" s="122">
        <v>0</v>
      </c>
    </row>
    <row r="112" spans="1:39">
      <c r="A112" s="36">
        <v>32400</v>
      </c>
      <c r="B112" s="37" t="s">
        <v>100</v>
      </c>
      <c r="C112" s="121">
        <v>2.2388E-3</v>
      </c>
      <c r="E112" s="122">
        <v>987648.2558189549</v>
      </c>
      <c r="F112" s="122">
        <v>3441185.565605226</v>
      </c>
      <c r="G112" s="122">
        <v>1623533.144996882</v>
      </c>
      <c r="H112" s="122">
        <v>-962115.34479999996</v>
      </c>
      <c r="I112" s="122">
        <v>0</v>
      </c>
      <c r="J112" s="122"/>
      <c r="K112" s="122">
        <v>-229087.44880000001</v>
      </c>
      <c r="L112" s="122">
        <v>-48866.287600000003</v>
      </c>
      <c r="M112" s="122">
        <v>81895.304000000004</v>
      </c>
      <c r="N112" s="122">
        <v>0</v>
      </c>
      <c r="O112" s="122">
        <v>0</v>
      </c>
      <c r="P112" s="122"/>
      <c r="Q112" s="122">
        <v>123783.25199999999</v>
      </c>
      <c r="R112" s="122">
        <v>2340848.9816000001</v>
      </c>
      <c r="S112" s="122">
        <v>901504.31240000005</v>
      </c>
      <c r="T112" s="122">
        <v>-962115.34479999996</v>
      </c>
      <c r="U112" s="122">
        <v>0</v>
      </c>
      <c r="V112" s="122"/>
      <c r="W112" s="122">
        <v>1083279.2008</v>
      </c>
      <c r="X112" s="122">
        <v>1083279.2008</v>
      </c>
      <c r="Y112" s="122">
        <v>639826.652</v>
      </c>
      <c r="Z112" s="122">
        <v>0</v>
      </c>
      <c r="AA112" s="122">
        <v>0</v>
      </c>
      <c r="AB112" s="122"/>
      <c r="AC112" s="122">
        <v>109858.49261216767</v>
      </c>
      <c r="AD112" s="122">
        <v>72461.537005226171</v>
      </c>
      <c r="AE112" s="122">
        <v>6844.7427968817865</v>
      </c>
      <c r="AF112" s="122">
        <v>0</v>
      </c>
      <c r="AG112" s="122">
        <v>0</v>
      </c>
      <c r="AH112" s="122"/>
      <c r="AI112" s="122">
        <v>-100185.24079321278</v>
      </c>
      <c r="AJ112" s="122">
        <v>-6537.8661999998149</v>
      </c>
      <c r="AK112" s="122">
        <v>-6537.8661999998149</v>
      </c>
      <c r="AL112" s="122">
        <v>0</v>
      </c>
      <c r="AM112" s="122">
        <v>0</v>
      </c>
    </row>
    <row r="113" spans="1:39">
      <c r="A113" s="36">
        <v>32405</v>
      </c>
      <c r="B113" s="37" t="s">
        <v>101</v>
      </c>
      <c r="C113" s="121">
        <v>5.7799999999999995E-4</v>
      </c>
      <c r="E113" s="122">
        <v>247387.33207915307</v>
      </c>
      <c r="F113" s="122">
        <v>890064.39045804029</v>
      </c>
      <c r="G113" s="122">
        <v>453207.10021447676</v>
      </c>
      <c r="H113" s="122">
        <v>-248393.18799999999</v>
      </c>
      <c r="I113" s="122">
        <v>0</v>
      </c>
      <c r="J113" s="122"/>
      <c r="K113" s="122">
        <v>-59144.427999999993</v>
      </c>
      <c r="L113" s="122">
        <v>-12616.005999999999</v>
      </c>
      <c r="M113" s="122">
        <v>21143.239999999998</v>
      </c>
      <c r="N113" s="122">
        <v>0</v>
      </c>
      <c r="O113" s="122">
        <v>0</v>
      </c>
      <c r="P113" s="122"/>
      <c r="Q113" s="122">
        <v>31957.62</v>
      </c>
      <c r="R113" s="122">
        <v>604346.39599999995</v>
      </c>
      <c r="S113" s="122">
        <v>232744.99399999998</v>
      </c>
      <c r="T113" s="122">
        <v>-248393.18799999999</v>
      </c>
      <c r="U113" s="122">
        <v>0</v>
      </c>
      <c r="V113" s="122"/>
      <c r="W113" s="122">
        <v>279674.54799999995</v>
      </c>
      <c r="X113" s="122">
        <v>279674.54799999995</v>
      </c>
      <c r="Y113" s="122">
        <v>165186.62</v>
      </c>
      <c r="Z113" s="122">
        <v>0</v>
      </c>
      <c r="AA113" s="122">
        <v>0</v>
      </c>
      <c r="AB113" s="122"/>
      <c r="AC113" s="122">
        <v>37029.63252138102</v>
      </c>
      <c r="AD113" s="122">
        <v>37029.63252138102</v>
      </c>
      <c r="AE113" s="122">
        <v>34132.246214476821</v>
      </c>
      <c r="AF113" s="122">
        <v>0</v>
      </c>
      <c r="AG113" s="122">
        <v>0</v>
      </c>
      <c r="AH113" s="122"/>
      <c r="AI113" s="122">
        <v>-42130.040442227932</v>
      </c>
      <c r="AJ113" s="122">
        <v>-18370.180063340573</v>
      </c>
      <c r="AK113" s="122">
        <v>0</v>
      </c>
      <c r="AL113" s="122">
        <v>0</v>
      </c>
      <c r="AM113" s="122">
        <v>0</v>
      </c>
    </row>
    <row r="114" spans="1:39">
      <c r="A114" s="36">
        <v>32410</v>
      </c>
      <c r="B114" s="37" t="s">
        <v>102</v>
      </c>
      <c r="C114" s="121">
        <v>8.4340000000000001E-4</v>
      </c>
      <c r="E114" s="122">
        <v>416197.61048995785</v>
      </c>
      <c r="F114" s="122">
        <v>1268912.8346381625</v>
      </c>
      <c r="G114" s="122">
        <v>574800.37913574628</v>
      </c>
      <c r="H114" s="122">
        <v>-362447.77640000003</v>
      </c>
      <c r="I114" s="122">
        <v>0</v>
      </c>
      <c r="J114" s="122"/>
      <c r="K114" s="122">
        <v>-86301.748399999997</v>
      </c>
      <c r="L114" s="122">
        <v>-18408.891800000001</v>
      </c>
      <c r="M114" s="122">
        <v>30851.572</v>
      </c>
      <c r="N114" s="122">
        <v>0</v>
      </c>
      <c r="O114" s="122">
        <v>0</v>
      </c>
      <c r="P114" s="122"/>
      <c r="Q114" s="122">
        <v>46631.586000000003</v>
      </c>
      <c r="R114" s="122">
        <v>881843.85880000005</v>
      </c>
      <c r="S114" s="122">
        <v>339614.40820000001</v>
      </c>
      <c r="T114" s="122">
        <v>-362447.77640000003</v>
      </c>
      <c r="U114" s="122">
        <v>0</v>
      </c>
      <c r="V114" s="122"/>
      <c r="W114" s="122">
        <v>408092.58439999999</v>
      </c>
      <c r="X114" s="122">
        <v>408092.58439999999</v>
      </c>
      <c r="Y114" s="122">
        <v>241035.28599999999</v>
      </c>
      <c r="Z114" s="122">
        <v>0</v>
      </c>
      <c r="AA114" s="122">
        <v>0</v>
      </c>
      <c r="AB114" s="122"/>
      <c r="AC114" s="122">
        <v>86488.565139957573</v>
      </c>
      <c r="AD114" s="122">
        <v>36098.659888162329</v>
      </c>
      <c r="AE114" s="122">
        <v>2012.4895857461308</v>
      </c>
      <c r="AF114" s="122">
        <v>0</v>
      </c>
      <c r="AG114" s="122">
        <v>0</v>
      </c>
      <c r="AH114" s="122"/>
      <c r="AI114" s="122">
        <v>-38713.376649999758</v>
      </c>
      <c r="AJ114" s="122">
        <v>-38713.376649999758</v>
      </c>
      <c r="AK114" s="122">
        <v>-38713.376649999758</v>
      </c>
      <c r="AL114" s="122">
        <v>0</v>
      </c>
      <c r="AM114" s="122">
        <v>0</v>
      </c>
    </row>
    <row r="115" spans="1:39">
      <c r="A115" s="36">
        <v>32420</v>
      </c>
      <c r="B115" s="37" t="s">
        <v>103</v>
      </c>
      <c r="C115" s="121">
        <v>0</v>
      </c>
      <c r="E115" s="122">
        <v>-8405.6237316369989</v>
      </c>
      <c r="F115" s="122">
        <v>-28040.350241506549</v>
      </c>
      <c r="G115" s="122">
        <v>-13220.528321826285</v>
      </c>
      <c r="H115" s="122">
        <v>0</v>
      </c>
      <c r="I115" s="122">
        <v>0</v>
      </c>
      <c r="J115" s="122"/>
      <c r="K115" s="122">
        <v>0</v>
      </c>
      <c r="L115" s="122">
        <v>0</v>
      </c>
      <c r="M115" s="122">
        <v>0</v>
      </c>
      <c r="N115" s="122">
        <v>0</v>
      </c>
      <c r="O115" s="122">
        <v>0</v>
      </c>
      <c r="P115" s="122"/>
      <c r="Q115" s="122">
        <v>0</v>
      </c>
      <c r="R115" s="122">
        <v>0</v>
      </c>
      <c r="S115" s="122">
        <v>0</v>
      </c>
      <c r="T115" s="122">
        <v>0</v>
      </c>
      <c r="U115" s="122">
        <v>0</v>
      </c>
      <c r="V115" s="122"/>
      <c r="W115" s="122">
        <v>0</v>
      </c>
      <c r="X115" s="122">
        <v>0</v>
      </c>
      <c r="Y115" s="122">
        <v>0</v>
      </c>
      <c r="Z115" s="122">
        <v>0</v>
      </c>
      <c r="AA115" s="122">
        <v>0</v>
      </c>
      <c r="AB115" s="122"/>
      <c r="AC115" s="122">
        <v>20312.226963665642</v>
      </c>
      <c r="AD115" s="122">
        <v>0</v>
      </c>
      <c r="AE115" s="122">
        <v>0</v>
      </c>
      <c r="AF115" s="122">
        <v>0</v>
      </c>
      <c r="AG115" s="122">
        <v>0</v>
      </c>
      <c r="AH115" s="122"/>
      <c r="AI115" s="122">
        <v>-28717.850695302641</v>
      </c>
      <c r="AJ115" s="122">
        <v>-28040.350241506549</v>
      </c>
      <c r="AK115" s="122">
        <v>-13220.528321826285</v>
      </c>
      <c r="AL115" s="122">
        <v>0</v>
      </c>
      <c r="AM115" s="122">
        <v>0</v>
      </c>
    </row>
    <row r="116" spans="1:39">
      <c r="A116" s="36">
        <v>32500</v>
      </c>
      <c r="B116" s="37" t="s">
        <v>104</v>
      </c>
      <c r="C116" s="121">
        <v>4.7978999999999999E-3</v>
      </c>
      <c r="E116" s="122">
        <v>1605601.2962929322</v>
      </c>
      <c r="F116" s="122">
        <v>6794996.5662246542</v>
      </c>
      <c r="G116" s="122">
        <v>3074263.7586447662</v>
      </c>
      <c r="H116" s="122">
        <v>-2061878.3333999999</v>
      </c>
      <c r="I116" s="122">
        <v>0</v>
      </c>
      <c r="J116" s="122"/>
      <c r="K116" s="122">
        <v>-490949.9154</v>
      </c>
      <c r="L116" s="122">
        <v>-104723.76329999999</v>
      </c>
      <c r="M116" s="122">
        <v>175507.182</v>
      </c>
      <c r="N116" s="122">
        <v>0</v>
      </c>
      <c r="O116" s="122">
        <v>0</v>
      </c>
      <c r="P116" s="122"/>
      <c r="Q116" s="122">
        <v>265275.891</v>
      </c>
      <c r="R116" s="122">
        <v>5016597.8777999999</v>
      </c>
      <c r="S116" s="122">
        <v>1931984.7867000001</v>
      </c>
      <c r="T116" s="122">
        <v>-2061878.3333999999</v>
      </c>
      <c r="U116" s="122">
        <v>0</v>
      </c>
      <c r="V116" s="122"/>
      <c r="W116" s="122">
        <v>2321540.6814000001</v>
      </c>
      <c r="X116" s="122">
        <v>2321540.6814000001</v>
      </c>
      <c r="Y116" s="122">
        <v>1371191.841</v>
      </c>
      <c r="Z116" s="122">
        <v>0</v>
      </c>
      <c r="AA116" s="122">
        <v>0</v>
      </c>
      <c r="AB116" s="122"/>
      <c r="AC116" s="122">
        <v>0</v>
      </c>
      <c r="AD116" s="122">
        <v>0</v>
      </c>
      <c r="AE116" s="122">
        <v>0</v>
      </c>
      <c r="AF116" s="122">
        <v>0</v>
      </c>
      <c r="AG116" s="122">
        <v>0</v>
      </c>
      <c r="AH116" s="122"/>
      <c r="AI116" s="122">
        <v>-490265.36070706788</v>
      </c>
      <c r="AJ116" s="122">
        <v>-438418.22967534611</v>
      </c>
      <c r="AK116" s="122">
        <v>-404420.0510552341</v>
      </c>
      <c r="AL116" s="122">
        <v>0</v>
      </c>
      <c r="AM116" s="122">
        <v>0</v>
      </c>
    </row>
    <row r="117" spans="1:39">
      <c r="A117" s="36">
        <v>32505</v>
      </c>
      <c r="B117" s="37" t="s">
        <v>105</v>
      </c>
      <c r="C117" s="121">
        <v>7.5580000000000005E-4</v>
      </c>
      <c r="E117" s="122">
        <v>363720.89183613996</v>
      </c>
      <c r="F117" s="122">
        <v>1183665.8074346003</v>
      </c>
      <c r="G117" s="122">
        <v>580492.97308301763</v>
      </c>
      <c r="H117" s="122">
        <v>-324802.02679999999</v>
      </c>
      <c r="I117" s="122">
        <v>0</v>
      </c>
      <c r="J117" s="122"/>
      <c r="K117" s="122">
        <v>-77337.9908</v>
      </c>
      <c r="L117" s="122">
        <v>-16496.846600000001</v>
      </c>
      <c r="M117" s="122">
        <v>27647.164000000001</v>
      </c>
      <c r="N117" s="122">
        <v>0</v>
      </c>
      <c r="O117" s="122">
        <v>0</v>
      </c>
      <c r="P117" s="122"/>
      <c r="Q117" s="122">
        <v>41788.182000000001</v>
      </c>
      <c r="R117" s="122">
        <v>790250.87560000003</v>
      </c>
      <c r="S117" s="122">
        <v>304340.25340000005</v>
      </c>
      <c r="T117" s="122">
        <v>-324802.02679999999</v>
      </c>
      <c r="U117" s="122">
        <v>0</v>
      </c>
      <c r="V117" s="122"/>
      <c r="W117" s="122">
        <v>365705.9228</v>
      </c>
      <c r="X117" s="122">
        <v>365705.9228</v>
      </c>
      <c r="Y117" s="122">
        <v>216000.08200000002</v>
      </c>
      <c r="Z117" s="122">
        <v>0</v>
      </c>
      <c r="AA117" s="122">
        <v>0</v>
      </c>
      <c r="AB117" s="122"/>
      <c r="AC117" s="122">
        <v>77367.618159598496</v>
      </c>
      <c r="AD117" s="122">
        <v>63572.311536605004</v>
      </c>
      <c r="AE117" s="122">
        <v>41995.037074999767</v>
      </c>
      <c r="AF117" s="122">
        <v>0</v>
      </c>
      <c r="AG117" s="122">
        <v>0</v>
      </c>
      <c r="AH117" s="122"/>
      <c r="AI117" s="122">
        <v>-43802.840323458528</v>
      </c>
      <c r="AJ117" s="122">
        <v>-19366.455902004582</v>
      </c>
      <c r="AK117" s="122">
        <v>-9489.5633919822485</v>
      </c>
      <c r="AL117" s="122">
        <v>0</v>
      </c>
      <c r="AM117" s="122">
        <v>0</v>
      </c>
    </row>
    <row r="118" spans="1:39">
      <c r="A118" s="36">
        <v>32600</v>
      </c>
      <c r="B118" s="37" t="s">
        <v>106</v>
      </c>
      <c r="C118" s="121">
        <v>1.7237800000000001E-2</v>
      </c>
      <c r="E118" s="122">
        <v>4773692.8906706385</v>
      </c>
      <c r="F118" s="122">
        <v>24048303.639324579</v>
      </c>
      <c r="G118" s="122">
        <v>11280393.720524225</v>
      </c>
      <c r="H118" s="122">
        <v>-7407875.5988000007</v>
      </c>
      <c r="I118" s="122">
        <v>0</v>
      </c>
      <c r="J118" s="122"/>
      <c r="K118" s="122">
        <v>-1763875.1228</v>
      </c>
      <c r="L118" s="122">
        <v>-376249.46060000005</v>
      </c>
      <c r="M118" s="122">
        <v>630558.72400000005</v>
      </c>
      <c r="N118" s="122">
        <v>0</v>
      </c>
      <c r="O118" s="122">
        <v>0</v>
      </c>
      <c r="P118" s="122"/>
      <c r="Q118" s="122">
        <v>953077.96200000006</v>
      </c>
      <c r="R118" s="122">
        <v>18023533.399600003</v>
      </c>
      <c r="S118" s="122">
        <v>6941196.6394000007</v>
      </c>
      <c r="T118" s="122">
        <v>-7407875.5988000007</v>
      </c>
      <c r="U118" s="122">
        <v>0</v>
      </c>
      <c r="V118" s="122"/>
      <c r="W118" s="122">
        <v>8340785.3348000003</v>
      </c>
      <c r="X118" s="122">
        <v>8340785.3348000003</v>
      </c>
      <c r="Y118" s="122">
        <v>4926390.8620000007</v>
      </c>
      <c r="Z118" s="122">
        <v>0</v>
      </c>
      <c r="AA118" s="122">
        <v>0</v>
      </c>
      <c r="AB118" s="122"/>
      <c r="AC118" s="122">
        <v>0</v>
      </c>
      <c r="AD118" s="122">
        <v>0</v>
      </c>
      <c r="AE118" s="122">
        <v>0</v>
      </c>
      <c r="AF118" s="122">
        <v>0</v>
      </c>
      <c r="AG118" s="122">
        <v>0</v>
      </c>
      <c r="AH118" s="122"/>
      <c r="AI118" s="122">
        <v>-2756295.2833293625</v>
      </c>
      <c r="AJ118" s="122">
        <v>-1939765.6344754254</v>
      </c>
      <c r="AK118" s="122">
        <v>-1217752.5048757745</v>
      </c>
      <c r="AL118" s="122">
        <v>0</v>
      </c>
      <c r="AM118" s="122">
        <v>0</v>
      </c>
    </row>
    <row r="119" spans="1:39">
      <c r="A119" s="36">
        <v>32605</v>
      </c>
      <c r="B119" s="37" t="s">
        <v>107</v>
      </c>
      <c r="C119" s="121">
        <v>2.5604999999999998E-3</v>
      </c>
      <c r="E119" s="122">
        <v>1383719.1924394942</v>
      </c>
      <c r="F119" s="122">
        <v>4051554.7446802412</v>
      </c>
      <c r="G119" s="122">
        <v>1961205.4200029513</v>
      </c>
      <c r="H119" s="122">
        <v>-1100364.6329999999</v>
      </c>
      <c r="I119" s="122">
        <v>0</v>
      </c>
      <c r="J119" s="122"/>
      <c r="K119" s="122">
        <v>-262005.723</v>
      </c>
      <c r="L119" s="122">
        <v>-55888.033499999998</v>
      </c>
      <c r="M119" s="122">
        <v>93663.09</v>
      </c>
      <c r="N119" s="122">
        <v>0</v>
      </c>
      <c r="O119" s="122">
        <v>0</v>
      </c>
      <c r="P119" s="122"/>
      <c r="Q119" s="122">
        <v>141570.04499999998</v>
      </c>
      <c r="R119" s="122">
        <v>2677212.7109999997</v>
      </c>
      <c r="S119" s="122">
        <v>1031044.2165</v>
      </c>
      <c r="T119" s="122">
        <v>-1100364.6329999999</v>
      </c>
      <c r="U119" s="122">
        <v>0</v>
      </c>
      <c r="V119" s="122"/>
      <c r="W119" s="122">
        <v>1238938.8929999999</v>
      </c>
      <c r="X119" s="122">
        <v>1238938.8929999999</v>
      </c>
      <c r="Y119" s="122">
        <v>731765.29499999993</v>
      </c>
      <c r="Z119" s="122">
        <v>0</v>
      </c>
      <c r="AA119" s="122">
        <v>0</v>
      </c>
      <c r="AB119" s="122"/>
      <c r="AC119" s="122">
        <v>265215.97743949434</v>
      </c>
      <c r="AD119" s="122">
        <v>191291.17418024177</v>
      </c>
      <c r="AE119" s="122">
        <v>104732.81850295153</v>
      </c>
      <c r="AF119" s="122">
        <v>0</v>
      </c>
      <c r="AG119" s="122">
        <v>0</v>
      </c>
      <c r="AH119" s="122"/>
      <c r="AI119" s="122">
        <v>0</v>
      </c>
      <c r="AJ119" s="122">
        <v>0</v>
      </c>
      <c r="AK119" s="122">
        <v>0</v>
      </c>
      <c r="AL119" s="122">
        <v>0</v>
      </c>
      <c r="AM119" s="122">
        <v>0</v>
      </c>
    </row>
    <row r="120" spans="1:39">
      <c r="A120" s="36">
        <v>32700</v>
      </c>
      <c r="B120" s="37" t="s">
        <v>108</v>
      </c>
      <c r="C120" s="121">
        <v>1.6209E-3</v>
      </c>
      <c r="E120" s="122">
        <v>886570.67770466278</v>
      </c>
      <c r="F120" s="122">
        <v>2576344.9296719283</v>
      </c>
      <c r="G120" s="122">
        <v>1246746.6027803451</v>
      </c>
      <c r="H120" s="122">
        <v>-696575.29139999999</v>
      </c>
      <c r="I120" s="122">
        <v>0</v>
      </c>
      <c r="J120" s="122"/>
      <c r="K120" s="122">
        <v>-165860.21340000001</v>
      </c>
      <c r="L120" s="122">
        <v>-35379.384299999998</v>
      </c>
      <c r="M120" s="122">
        <v>59292.521999999997</v>
      </c>
      <c r="N120" s="122">
        <v>0</v>
      </c>
      <c r="O120" s="122">
        <v>0</v>
      </c>
      <c r="P120" s="122"/>
      <c r="Q120" s="122">
        <v>89619.561000000002</v>
      </c>
      <c r="R120" s="122">
        <v>1694783.8637999999</v>
      </c>
      <c r="S120" s="122">
        <v>652692.66570000001</v>
      </c>
      <c r="T120" s="122">
        <v>-696575.29139999999</v>
      </c>
      <c r="U120" s="122">
        <v>0</v>
      </c>
      <c r="V120" s="122"/>
      <c r="W120" s="122">
        <v>784298.39939999999</v>
      </c>
      <c r="X120" s="122">
        <v>784298.39939999999</v>
      </c>
      <c r="Y120" s="122">
        <v>463237.011</v>
      </c>
      <c r="Z120" s="122">
        <v>0</v>
      </c>
      <c r="AA120" s="122">
        <v>0</v>
      </c>
      <c r="AB120" s="122"/>
      <c r="AC120" s="122">
        <v>178512.93070466275</v>
      </c>
      <c r="AD120" s="122">
        <v>132642.05077192816</v>
      </c>
      <c r="AE120" s="122">
        <v>71524.404080345077</v>
      </c>
      <c r="AF120" s="122">
        <v>0</v>
      </c>
      <c r="AG120" s="122">
        <v>0</v>
      </c>
      <c r="AH120" s="122"/>
      <c r="AI120" s="122">
        <v>0</v>
      </c>
      <c r="AJ120" s="122">
        <v>0</v>
      </c>
      <c r="AK120" s="122">
        <v>0</v>
      </c>
      <c r="AL120" s="122">
        <v>0</v>
      </c>
      <c r="AM120" s="122">
        <v>0</v>
      </c>
    </row>
    <row r="121" spans="1:39">
      <c r="A121" s="36">
        <v>32800</v>
      </c>
      <c r="B121" s="37" t="s">
        <v>109</v>
      </c>
      <c r="C121" s="121">
        <v>2.1829000000000002E-3</v>
      </c>
      <c r="E121" s="122">
        <v>1211632.3670574308</v>
      </c>
      <c r="F121" s="122">
        <v>3507968.1518678498</v>
      </c>
      <c r="G121" s="122">
        <v>1720735.8320071835</v>
      </c>
      <c r="H121" s="122">
        <v>-938092.54340000008</v>
      </c>
      <c r="I121" s="122">
        <v>0</v>
      </c>
      <c r="J121" s="122"/>
      <c r="K121" s="122">
        <v>-223367.42540000001</v>
      </c>
      <c r="L121" s="122">
        <v>-47646.158300000003</v>
      </c>
      <c r="M121" s="122">
        <v>79850.482000000004</v>
      </c>
      <c r="N121" s="122">
        <v>0</v>
      </c>
      <c r="O121" s="122">
        <v>0</v>
      </c>
      <c r="P121" s="122"/>
      <c r="Q121" s="122">
        <v>120692.54100000001</v>
      </c>
      <c r="R121" s="122">
        <v>2282400.9478000002</v>
      </c>
      <c r="S121" s="122">
        <v>878994.89170000004</v>
      </c>
      <c r="T121" s="122">
        <v>-938092.54340000008</v>
      </c>
      <c r="U121" s="122">
        <v>0</v>
      </c>
      <c r="V121" s="122"/>
      <c r="W121" s="122">
        <v>1056231.0914</v>
      </c>
      <c r="X121" s="122">
        <v>1056231.0914</v>
      </c>
      <c r="Y121" s="122">
        <v>623850.99100000004</v>
      </c>
      <c r="Z121" s="122">
        <v>0</v>
      </c>
      <c r="AA121" s="122">
        <v>0</v>
      </c>
      <c r="AB121" s="122"/>
      <c r="AC121" s="122">
        <v>258076.16005743077</v>
      </c>
      <c r="AD121" s="122">
        <v>216982.27096784976</v>
      </c>
      <c r="AE121" s="122">
        <v>138039.46730718343</v>
      </c>
      <c r="AF121" s="122">
        <v>0</v>
      </c>
      <c r="AG121" s="122">
        <v>0</v>
      </c>
      <c r="AH121" s="122"/>
      <c r="AI121" s="122">
        <v>0</v>
      </c>
      <c r="AJ121" s="122">
        <v>0</v>
      </c>
      <c r="AK121" s="122">
        <v>0</v>
      </c>
      <c r="AL121" s="122">
        <v>0</v>
      </c>
      <c r="AM121" s="122">
        <v>0</v>
      </c>
    </row>
    <row r="122" spans="1:39">
      <c r="A122" s="36">
        <v>32900</v>
      </c>
      <c r="B122" s="37" t="s">
        <v>110</v>
      </c>
      <c r="C122" s="121">
        <v>6.5319999999999996E-3</v>
      </c>
      <c r="E122" s="122">
        <v>2517385.5161345219</v>
      </c>
      <c r="F122" s="122">
        <v>9635415.209830258</v>
      </c>
      <c r="G122" s="122">
        <v>4529024.9152165903</v>
      </c>
      <c r="H122" s="122">
        <v>-2807100.872</v>
      </c>
      <c r="I122" s="122">
        <v>0</v>
      </c>
      <c r="J122" s="122"/>
      <c r="K122" s="122">
        <v>-668393.43199999991</v>
      </c>
      <c r="L122" s="122">
        <v>-142573.96399999998</v>
      </c>
      <c r="M122" s="122">
        <v>238940.56</v>
      </c>
      <c r="N122" s="122">
        <v>0</v>
      </c>
      <c r="O122" s="122">
        <v>0</v>
      </c>
      <c r="P122" s="122"/>
      <c r="Q122" s="122">
        <v>361154.27999999997</v>
      </c>
      <c r="R122" s="122">
        <v>6829741.6239999998</v>
      </c>
      <c r="S122" s="122">
        <v>2630260.0359999998</v>
      </c>
      <c r="T122" s="122">
        <v>-2807100.872</v>
      </c>
      <c r="U122" s="122">
        <v>0</v>
      </c>
      <c r="V122" s="122"/>
      <c r="W122" s="122">
        <v>3160612.7119999998</v>
      </c>
      <c r="X122" s="122">
        <v>3160612.7119999998</v>
      </c>
      <c r="Y122" s="122">
        <v>1866780.2799999998</v>
      </c>
      <c r="Z122" s="122">
        <v>0</v>
      </c>
      <c r="AA122" s="122">
        <v>0</v>
      </c>
      <c r="AB122" s="122"/>
      <c r="AC122" s="122">
        <v>12387.571019522336</v>
      </c>
      <c r="AD122" s="122">
        <v>7556.418321908629</v>
      </c>
      <c r="AE122" s="122">
        <v>0</v>
      </c>
      <c r="AF122" s="122">
        <v>0</v>
      </c>
      <c r="AG122" s="122">
        <v>0</v>
      </c>
      <c r="AH122" s="122"/>
      <c r="AI122" s="122">
        <v>-348375.61488500057</v>
      </c>
      <c r="AJ122" s="122">
        <v>-219921.58049165076</v>
      </c>
      <c r="AK122" s="122">
        <v>-206955.96078341018</v>
      </c>
      <c r="AL122" s="122">
        <v>0</v>
      </c>
      <c r="AM122" s="122">
        <v>0</v>
      </c>
    </row>
    <row r="123" spans="1:39">
      <c r="A123" s="36">
        <v>32901</v>
      </c>
      <c r="B123" s="37" t="s">
        <v>286</v>
      </c>
      <c r="C123" s="121">
        <v>1.4310000000000001E-4</v>
      </c>
      <c r="E123" s="122">
        <v>197973.60336783738</v>
      </c>
      <c r="F123" s="122">
        <v>266255.44952846522</v>
      </c>
      <c r="G123" s="122">
        <v>42817.642359187084</v>
      </c>
      <c r="H123" s="122">
        <v>-61496.652600000001</v>
      </c>
      <c r="I123" s="122">
        <v>0</v>
      </c>
      <c r="J123" s="122"/>
      <c r="K123" s="122">
        <v>-14642.850600000002</v>
      </c>
      <c r="L123" s="122">
        <v>-3123.4437000000003</v>
      </c>
      <c r="M123" s="122">
        <v>5234.598</v>
      </c>
      <c r="N123" s="122">
        <v>0</v>
      </c>
      <c r="O123" s="122">
        <v>0</v>
      </c>
      <c r="P123" s="122"/>
      <c r="Q123" s="122">
        <v>7911.9990000000007</v>
      </c>
      <c r="R123" s="122">
        <v>149622.78420000002</v>
      </c>
      <c r="S123" s="122">
        <v>57622.506300000001</v>
      </c>
      <c r="T123" s="122">
        <v>-61496.652600000001</v>
      </c>
      <c r="U123" s="122">
        <v>0</v>
      </c>
      <c r="V123" s="122"/>
      <c r="W123" s="122">
        <v>69241.224600000001</v>
      </c>
      <c r="X123" s="122">
        <v>69241.224600000001</v>
      </c>
      <c r="Y123" s="122">
        <v>40896.548999999999</v>
      </c>
      <c r="Z123" s="122">
        <v>0</v>
      </c>
      <c r="AA123" s="122">
        <v>0</v>
      </c>
      <c r="AB123" s="122"/>
      <c r="AC123" s="122">
        <v>203502.60129283735</v>
      </c>
      <c r="AD123" s="122">
        <v>118554.25535346521</v>
      </c>
      <c r="AE123" s="122">
        <v>7103.35998418708</v>
      </c>
      <c r="AF123" s="122">
        <v>0</v>
      </c>
      <c r="AG123" s="122">
        <v>0</v>
      </c>
      <c r="AH123" s="122"/>
      <c r="AI123" s="122">
        <v>-68039.370924999996</v>
      </c>
      <c r="AJ123" s="122">
        <v>-68039.370924999996</v>
      </c>
      <c r="AK123" s="122">
        <v>-68039.370924999996</v>
      </c>
      <c r="AL123" s="122">
        <v>0</v>
      </c>
      <c r="AM123" s="122">
        <v>0</v>
      </c>
    </row>
    <row r="124" spans="1:39">
      <c r="A124" s="36">
        <v>32905</v>
      </c>
      <c r="B124" s="37" t="s">
        <v>111</v>
      </c>
      <c r="C124" s="121">
        <v>9.6400000000000001E-4</v>
      </c>
      <c r="E124" s="122">
        <v>379553.41508141661</v>
      </c>
      <c r="F124" s="122">
        <v>1461238.3371763355</v>
      </c>
      <c r="G124" s="122">
        <v>752660.37330317416</v>
      </c>
      <c r="H124" s="122">
        <v>-414275.14400000003</v>
      </c>
      <c r="I124" s="122">
        <v>0</v>
      </c>
      <c r="J124" s="122"/>
      <c r="K124" s="122">
        <v>-98642.263999999996</v>
      </c>
      <c r="L124" s="122">
        <v>-21041.227999999999</v>
      </c>
      <c r="M124" s="122">
        <v>35263.120000000003</v>
      </c>
      <c r="N124" s="122">
        <v>0</v>
      </c>
      <c r="O124" s="122">
        <v>0</v>
      </c>
      <c r="P124" s="122"/>
      <c r="Q124" s="122">
        <v>53299.56</v>
      </c>
      <c r="R124" s="122">
        <v>1007941.0480000001</v>
      </c>
      <c r="S124" s="122">
        <v>388176.772</v>
      </c>
      <c r="T124" s="122">
        <v>-414275.14400000003</v>
      </c>
      <c r="U124" s="122">
        <v>0</v>
      </c>
      <c r="V124" s="122"/>
      <c r="W124" s="122">
        <v>466446.82400000002</v>
      </c>
      <c r="X124" s="122">
        <v>466446.82400000002</v>
      </c>
      <c r="Y124" s="122">
        <v>275501.56</v>
      </c>
      <c r="Z124" s="122">
        <v>0</v>
      </c>
      <c r="AA124" s="122">
        <v>0</v>
      </c>
      <c r="AB124" s="122"/>
      <c r="AC124" s="122">
        <v>58149.332080456981</v>
      </c>
      <c r="AD124" s="122">
        <v>58149.332080456981</v>
      </c>
      <c r="AE124" s="122">
        <v>53718.921303174066</v>
      </c>
      <c r="AF124" s="122">
        <v>0</v>
      </c>
      <c r="AG124" s="122">
        <v>0</v>
      </c>
      <c r="AH124" s="122"/>
      <c r="AI124" s="122">
        <v>-99700.036999040429</v>
      </c>
      <c r="AJ124" s="122">
        <v>-50257.638904121472</v>
      </c>
      <c r="AK124" s="122">
        <v>0</v>
      </c>
      <c r="AL124" s="122">
        <v>0</v>
      </c>
      <c r="AM124" s="122">
        <v>0</v>
      </c>
    </row>
    <row r="125" spans="1:39">
      <c r="A125" s="36">
        <v>32910</v>
      </c>
      <c r="B125" s="37" t="s">
        <v>112</v>
      </c>
      <c r="C125" s="121">
        <v>1.2267000000000001E-3</v>
      </c>
      <c r="E125" s="122">
        <v>448173.56316958473</v>
      </c>
      <c r="F125" s="122">
        <v>1800678.3111601211</v>
      </c>
      <c r="G125" s="122">
        <v>888635.49092806224</v>
      </c>
      <c r="H125" s="122">
        <v>-527169.41820000007</v>
      </c>
      <c r="I125" s="122">
        <v>0</v>
      </c>
      <c r="J125" s="122"/>
      <c r="K125" s="122">
        <v>-125523.3042</v>
      </c>
      <c r="L125" s="122">
        <v>-26775.180900000003</v>
      </c>
      <c r="M125" s="122">
        <v>44872.686000000002</v>
      </c>
      <c r="N125" s="122">
        <v>0</v>
      </c>
      <c r="O125" s="122">
        <v>0</v>
      </c>
      <c r="P125" s="122"/>
      <c r="Q125" s="122">
        <v>67824.243000000002</v>
      </c>
      <c r="R125" s="122">
        <v>1282615.4394</v>
      </c>
      <c r="S125" s="122">
        <v>493958.96910000005</v>
      </c>
      <c r="T125" s="122">
        <v>-527169.41820000007</v>
      </c>
      <c r="U125" s="122">
        <v>0</v>
      </c>
      <c r="V125" s="122"/>
      <c r="W125" s="122">
        <v>593558.42220000003</v>
      </c>
      <c r="X125" s="122">
        <v>593558.42220000003</v>
      </c>
      <c r="Y125" s="122">
        <v>350578.59299999999</v>
      </c>
      <c r="Z125" s="122">
        <v>0</v>
      </c>
      <c r="AA125" s="122">
        <v>0</v>
      </c>
      <c r="AB125" s="122"/>
      <c r="AC125" s="122">
        <v>9298.7635999996564</v>
      </c>
      <c r="AD125" s="122">
        <v>9298.7635999996564</v>
      </c>
      <c r="AE125" s="122">
        <v>9298.7635999996564</v>
      </c>
      <c r="AF125" s="122">
        <v>0</v>
      </c>
      <c r="AG125" s="122">
        <v>0</v>
      </c>
      <c r="AH125" s="122"/>
      <c r="AI125" s="122">
        <v>-96984.561430415037</v>
      </c>
      <c r="AJ125" s="122">
        <v>-58019.133139878599</v>
      </c>
      <c r="AK125" s="122">
        <v>-10073.520771937456</v>
      </c>
      <c r="AL125" s="122">
        <v>0</v>
      </c>
      <c r="AM125" s="122">
        <v>0</v>
      </c>
    </row>
    <row r="126" spans="1:39">
      <c r="A126" s="36">
        <v>32920</v>
      </c>
      <c r="B126" s="37" t="s">
        <v>113</v>
      </c>
      <c r="C126" s="121">
        <v>1.0145E-3</v>
      </c>
      <c r="E126" s="122">
        <v>368593.190894845</v>
      </c>
      <c r="F126" s="122">
        <v>1504016.6477813134</v>
      </c>
      <c r="G126" s="122">
        <v>713759.66637149209</v>
      </c>
      <c r="H126" s="122">
        <v>-435977.31699999998</v>
      </c>
      <c r="I126" s="122">
        <v>0</v>
      </c>
      <c r="J126" s="122"/>
      <c r="K126" s="122">
        <v>-103809.727</v>
      </c>
      <c r="L126" s="122">
        <v>-22143.4915</v>
      </c>
      <c r="M126" s="122">
        <v>37110.409999999996</v>
      </c>
      <c r="N126" s="122">
        <v>0</v>
      </c>
      <c r="O126" s="122">
        <v>0</v>
      </c>
      <c r="P126" s="122"/>
      <c r="Q126" s="122">
        <v>56091.705000000002</v>
      </c>
      <c r="R126" s="122">
        <v>1060742.939</v>
      </c>
      <c r="S126" s="122">
        <v>408511.7585</v>
      </c>
      <c r="T126" s="122">
        <v>-435977.31699999998</v>
      </c>
      <c r="U126" s="122">
        <v>0</v>
      </c>
      <c r="V126" s="122"/>
      <c r="W126" s="122">
        <v>490882.05699999997</v>
      </c>
      <c r="X126" s="122">
        <v>490882.05699999997</v>
      </c>
      <c r="Y126" s="122">
        <v>289933.95500000002</v>
      </c>
      <c r="Z126" s="122">
        <v>0</v>
      </c>
      <c r="AA126" s="122">
        <v>0</v>
      </c>
      <c r="AB126" s="122"/>
      <c r="AC126" s="122">
        <v>21617.93553145312</v>
      </c>
      <c r="AD126" s="122">
        <v>13186.94067418641</v>
      </c>
      <c r="AE126" s="122">
        <v>0</v>
      </c>
      <c r="AF126" s="122">
        <v>0</v>
      </c>
      <c r="AG126" s="122">
        <v>0</v>
      </c>
      <c r="AH126" s="122"/>
      <c r="AI126" s="122">
        <v>-96188.779636608087</v>
      </c>
      <c r="AJ126" s="122">
        <v>-38651.797392873195</v>
      </c>
      <c r="AK126" s="122">
        <v>-21796.45712850794</v>
      </c>
      <c r="AL126" s="122">
        <v>0</v>
      </c>
      <c r="AM126" s="122">
        <v>0</v>
      </c>
    </row>
    <row r="127" spans="1:39">
      <c r="A127" s="36">
        <v>33000</v>
      </c>
      <c r="B127" s="37" t="s">
        <v>114</v>
      </c>
      <c r="C127" s="121">
        <v>2.4756000000000001E-3</v>
      </c>
      <c r="E127" s="122">
        <v>799485.95390847395</v>
      </c>
      <c r="F127" s="122">
        <v>3508815.0482694898</v>
      </c>
      <c r="G127" s="122">
        <v>1620865.1562551791</v>
      </c>
      <c r="H127" s="122">
        <v>-1063879.1976000001</v>
      </c>
      <c r="I127" s="122">
        <v>0</v>
      </c>
      <c r="J127" s="122"/>
      <c r="K127" s="122">
        <v>-253318.24560000002</v>
      </c>
      <c r="L127" s="122">
        <v>-54034.921200000004</v>
      </c>
      <c r="M127" s="122">
        <v>90557.448000000004</v>
      </c>
      <c r="N127" s="122">
        <v>0</v>
      </c>
      <c r="O127" s="122">
        <v>0</v>
      </c>
      <c r="P127" s="122"/>
      <c r="Q127" s="122">
        <v>136875.924</v>
      </c>
      <c r="R127" s="122">
        <v>2588442.7992000002</v>
      </c>
      <c r="S127" s="122">
        <v>996857.27880000009</v>
      </c>
      <c r="T127" s="122">
        <v>-1063879.1976000001</v>
      </c>
      <c r="U127" s="122">
        <v>0</v>
      </c>
      <c r="V127" s="122"/>
      <c r="W127" s="122">
        <v>1197858.6696000001</v>
      </c>
      <c r="X127" s="122">
        <v>1197858.6696000001</v>
      </c>
      <c r="Y127" s="122">
        <v>707501.72400000005</v>
      </c>
      <c r="Z127" s="122">
        <v>0</v>
      </c>
      <c r="AA127" s="122">
        <v>0</v>
      </c>
      <c r="AB127" s="122"/>
      <c r="AC127" s="122">
        <v>0</v>
      </c>
      <c r="AD127" s="122">
        <v>0</v>
      </c>
      <c r="AE127" s="122">
        <v>0</v>
      </c>
      <c r="AF127" s="122">
        <v>0</v>
      </c>
      <c r="AG127" s="122">
        <v>0</v>
      </c>
      <c r="AH127" s="122"/>
      <c r="AI127" s="122">
        <v>-281930.39409152622</v>
      </c>
      <c r="AJ127" s="122">
        <v>-223451.49933051021</v>
      </c>
      <c r="AK127" s="122">
        <v>-174051.29454482105</v>
      </c>
      <c r="AL127" s="122">
        <v>0</v>
      </c>
      <c r="AM127" s="122">
        <v>0</v>
      </c>
    </row>
    <row r="128" spans="1:39">
      <c r="A128" s="36">
        <v>33001</v>
      </c>
      <c r="B128" s="37" t="s">
        <v>115</v>
      </c>
      <c r="C128" s="121">
        <v>8.3700000000000002E-5</v>
      </c>
      <c r="E128" s="122">
        <v>95128.445132061315</v>
      </c>
      <c r="F128" s="122">
        <v>155626.15843948111</v>
      </c>
      <c r="G128" s="122">
        <v>75042.430833073508</v>
      </c>
      <c r="H128" s="122">
        <v>-35969.7402</v>
      </c>
      <c r="I128" s="122">
        <v>0</v>
      </c>
      <c r="J128" s="122"/>
      <c r="K128" s="122">
        <v>-8564.6862000000001</v>
      </c>
      <c r="L128" s="122">
        <v>-1826.9199000000001</v>
      </c>
      <c r="M128" s="122">
        <v>3061.7460000000001</v>
      </c>
      <c r="N128" s="122">
        <v>0</v>
      </c>
      <c r="O128" s="122">
        <v>0</v>
      </c>
      <c r="P128" s="122"/>
      <c r="Q128" s="122">
        <v>4627.7730000000001</v>
      </c>
      <c r="R128" s="122">
        <v>87515.213400000008</v>
      </c>
      <c r="S128" s="122">
        <v>33703.730100000001</v>
      </c>
      <c r="T128" s="122">
        <v>-35969.7402</v>
      </c>
      <c r="U128" s="122">
        <v>0</v>
      </c>
      <c r="V128" s="122"/>
      <c r="W128" s="122">
        <v>40499.584199999998</v>
      </c>
      <c r="X128" s="122">
        <v>40499.584199999998</v>
      </c>
      <c r="Y128" s="122">
        <v>23920.623</v>
      </c>
      <c r="Z128" s="122">
        <v>0</v>
      </c>
      <c r="AA128" s="122">
        <v>0</v>
      </c>
      <c r="AB128" s="122"/>
      <c r="AC128" s="122">
        <v>58565.77413206132</v>
      </c>
      <c r="AD128" s="122">
        <v>29438.280739481095</v>
      </c>
      <c r="AE128" s="122">
        <v>14356.331733073508</v>
      </c>
      <c r="AF128" s="122">
        <v>0</v>
      </c>
      <c r="AG128" s="122">
        <v>0</v>
      </c>
      <c r="AH128" s="122"/>
      <c r="AI128" s="122">
        <v>0</v>
      </c>
      <c r="AJ128" s="122">
        <v>0</v>
      </c>
      <c r="AK128" s="122">
        <v>0</v>
      </c>
      <c r="AL128" s="122">
        <v>0</v>
      </c>
      <c r="AM128" s="122">
        <v>0</v>
      </c>
    </row>
    <row r="129" spans="1:39">
      <c r="A129" s="36">
        <v>33027</v>
      </c>
      <c r="B129" s="37" t="s">
        <v>116</v>
      </c>
      <c r="C129" s="121">
        <v>2.8249999999999998E-4</v>
      </c>
      <c r="E129" s="122">
        <v>275213.20067238115</v>
      </c>
      <c r="F129" s="122">
        <v>525690.30891494022</v>
      </c>
      <c r="G129" s="122">
        <v>255731.63943752786</v>
      </c>
      <c r="H129" s="122">
        <v>-121403.245</v>
      </c>
      <c r="I129" s="122">
        <v>0</v>
      </c>
      <c r="J129" s="122"/>
      <c r="K129" s="122">
        <v>-28907.094999999998</v>
      </c>
      <c r="L129" s="122">
        <v>-6166.1274999999996</v>
      </c>
      <c r="M129" s="122">
        <v>10333.849999999999</v>
      </c>
      <c r="N129" s="122">
        <v>0</v>
      </c>
      <c r="O129" s="122">
        <v>0</v>
      </c>
      <c r="P129" s="122"/>
      <c r="Q129" s="122">
        <v>15619.424999999999</v>
      </c>
      <c r="R129" s="122">
        <v>295376.91499999998</v>
      </c>
      <c r="S129" s="122">
        <v>113755.1225</v>
      </c>
      <c r="T129" s="122">
        <v>-121403.245</v>
      </c>
      <c r="U129" s="122">
        <v>0</v>
      </c>
      <c r="V129" s="122"/>
      <c r="W129" s="122">
        <v>136692.14499999999</v>
      </c>
      <c r="X129" s="122">
        <v>136692.14499999999</v>
      </c>
      <c r="Y129" s="122">
        <v>80735.674999999988</v>
      </c>
      <c r="Z129" s="122">
        <v>0</v>
      </c>
      <c r="AA129" s="122">
        <v>0</v>
      </c>
      <c r="AB129" s="122"/>
      <c r="AC129" s="122">
        <v>151808.72567238117</v>
      </c>
      <c r="AD129" s="122">
        <v>99787.376414940183</v>
      </c>
      <c r="AE129" s="122">
        <v>50906.991937527855</v>
      </c>
      <c r="AF129" s="122">
        <v>0</v>
      </c>
      <c r="AG129" s="122">
        <v>0</v>
      </c>
      <c r="AH129" s="122"/>
      <c r="AI129" s="122">
        <v>0</v>
      </c>
      <c r="AJ129" s="122">
        <v>0</v>
      </c>
      <c r="AK129" s="122">
        <v>0</v>
      </c>
      <c r="AL129" s="122">
        <v>0</v>
      </c>
      <c r="AM129" s="122">
        <v>0</v>
      </c>
    </row>
    <row r="130" spans="1:39">
      <c r="A130" s="36">
        <v>33100</v>
      </c>
      <c r="B130" s="37" t="s">
        <v>117</v>
      </c>
      <c r="C130" s="121">
        <v>3.5601999999999999E-3</v>
      </c>
      <c r="E130" s="122">
        <v>1761566.8125681416</v>
      </c>
      <c r="F130" s="122">
        <v>5356069.0213068528</v>
      </c>
      <c r="G130" s="122">
        <v>2432562.3791467147</v>
      </c>
      <c r="H130" s="122">
        <v>-1529981.7091999999</v>
      </c>
      <c r="I130" s="122">
        <v>0</v>
      </c>
      <c r="J130" s="122"/>
      <c r="K130" s="122">
        <v>-364301.02519999997</v>
      </c>
      <c r="L130" s="122">
        <v>-77708.485400000005</v>
      </c>
      <c r="M130" s="122">
        <v>130232.11599999999</v>
      </c>
      <c r="N130" s="122">
        <v>0</v>
      </c>
      <c r="O130" s="122">
        <v>0</v>
      </c>
      <c r="P130" s="122"/>
      <c r="Q130" s="122">
        <v>196843.45799999998</v>
      </c>
      <c r="R130" s="122">
        <v>3722481.0364000001</v>
      </c>
      <c r="S130" s="122">
        <v>1433596.4146</v>
      </c>
      <c r="T130" s="122">
        <v>-1529981.7091999999</v>
      </c>
      <c r="U130" s="122">
        <v>0</v>
      </c>
      <c r="V130" s="122"/>
      <c r="W130" s="122">
        <v>1722659.7331999999</v>
      </c>
      <c r="X130" s="122">
        <v>1722659.7331999999</v>
      </c>
      <c r="Y130" s="122">
        <v>1017469.558</v>
      </c>
      <c r="Z130" s="122">
        <v>0</v>
      </c>
      <c r="AA130" s="122">
        <v>0</v>
      </c>
      <c r="AB130" s="122"/>
      <c r="AC130" s="122">
        <v>382121.55519314151</v>
      </c>
      <c r="AD130" s="122">
        <v>164393.64573185367</v>
      </c>
      <c r="AE130" s="122">
        <v>27021.199171714688</v>
      </c>
      <c r="AF130" s="122">
        <v>0</v>
      </c>
      <c r="AG130" s="122">
        <v>0</v>
      </c>
      <c r="AH130" s="122"/>
      <c r="AI130" s="122">
        <v>-175756.90862499992</v>
      </c>
      <c r="AJ130" s="122">
        <v>-175756.90862499992</v>
      </c>
      <c r="AK130" s="122">
        <v>-175756.90862499992</v>
      </c>
      <c r="AL130" s="122">
        <v>0</v>
      </c>
      <c r="AM130" s="122">
        <v>0</v>
      </c>
    </row>
    <row r="131" spans="1:39">
      <c r="A131" s="36">
        <v>33105</v>
      </c>
      <c r="B131" s="37" t="s">
        <v>118</v>
      </c>
      <c r="C131" s="121">
        <v>4.0299999999999998E-4</v>
      </c>
      <c r="E131" s="122">
        <v>128521.25029583827</v>
      </c>
      <c r="F131" s="122">
        <v>578415.54077197891</v>
      </c>
      <c r="G131" s="122">
        <v>295028.85893919808</v>
      </c>
      <c r="H131" s="122">
        <v>-173187.63800000001</v>
      </c>
      <c r="I131" s="122">
        <v>0</v>
      </c>
      <c r="J131" s="122"/>
      <c r="K131" s="122">
        <v>-41237.377999999997</v>
      </c>
      <c r="L131" s="122">
        <v>-8796.280999999999</v>
      </c>
      <c r="M131" s="122">
        <v>14741.74</v>
      </c>
      <c r="N131" s="122">
        <v>0</v>
      </c>
      <c r="O131" s="122">
        <v>0</v>
      </c>
      <c r="P131" s="122"/>
      <c r="Q131" s="122">
        <v>22281.87</v>
      </c>
      <c r="R131" s="122">
        <v>421369.54599999997</v>
      </c>
      <c r="S131" s="122">
        <v>162277.21899999998</v>
      </c>
      <c r="T131" s="122">
        <v>-173187.63800000001</v>
      </c>
      <c r="U131" s="122">
        <v>0</v>
      </c>
      <c r="V131" s="122"/>
      <c r="W131" s="122">
        <v>194997.99799999999</v>
      </c>
      <c r="X131" s="122">
        <v>194997.99799999999</v>
      </c>
      <c r="Y131" s="122">
        <v>115173.37</v>
      </c>
      <c r="Z131" s="122">
        <v>0</v>
      </c>
      <c r="AA131" s="122">
        <v>0</v>
      </c>
      <c r="AB131" s="122"/>
      <c r="AC131" s="122">
        <v>16196.210599999875</v>
      </c>
      <c r="AD131" s="122">
        <v>16196.210599999875</v>
      </c>
      <c r="AE131" s="122">
        <v>16196.210599999875</v>
      </c>
      <c r="AF131" s="122">
        <v>0</v>
      </c>
      <c r="AG131" s="122">
        <v>0</v>
      </c>
      <c r="AH131" s="122"/>
      <c r="AI131" s="122">
        <v>-63717.450304161597</v>
      </c>
      <c r="AJ131" s="122">
        <v>-45351.932828020843</v>
      </c>
      <c r="AK131" s="122">
        <v>-13359.680660801791</v>
      </c>
      <c r="AL131" s="122">
        <v>0</v>
      </c>
      <c r="AM131" s="122">
        <v>0</v>
      </c>
    </row>
    <row r="132" spans="1:39">
      <c r="A132" s="36">
        <v>33200</v>
      </c>
      <c r="B132" s="37" t="s">
        <v>119</v>
      </c>
      <c r="C132" s="121">
        <v>1.55155E-2</v>
      </c>
      <c r="E132" s="122">
        <v>6370701.5540028466</v>
      </c>
      <c r="F132" s="122">
        <v>23093903.87829075</v>
      </c>
      <c r="G132" s="122">
        <v>10600729.368455403</v>
      </c>
      <c r="H132" s="122">
        <v>-6667724.0630000001</v>
      </c>
      <c r="I132" s="122">
        <v>0</v>
      </c>
      <c r="J132" s="122"/>
      <c r="K132" s="122">
        <v>-1587639.0530000001</v>
      </c>
      <c r="L132" s="122">
        <v>-338656.81849999999</v>
      </c>
      <c r="M132" s="122">
        <v>567556.99</v>
      </c>
      <c r="N132" s="122">
        <v>0</v>
      </c>
      <c r="O132" s="122">
        <v>0</v>
      </c>
      <c r="P132" s="122"/>
      <c r="Q132" s="122">
        <v>857851.995</v>
      </c>
      <c r="R132" s="122">
        <v>16222727.521</v>
      </c>
      <c r="S132" s="122">
        <v>6247672.9314999999</v>
      </c>
      <c r="T132" s="122">
        <v>-6667724.0630000001</v>
      </c>
      <c r="U132" s="122">
        <v>0</v>
      </c>
      <c r="V132" s="122"/>
      <c r="W132" s="122">
        <v>7507422.9229999995</v>
      </c>
      <c r="X132" s="122">
        <v>7507422.9229999995</v>
      </c>
      <c r="Y132" s="122">
        <v>4434174.7450000001</v>
      </c>
      <c r="Z132" s="122">
        <v>0</v>
      </c>
      <c r="AA132" s="122">
        <v>0</v>
      </c>
      <c r="AB132" s="122"/>
      <c r="AC132" s="122">
        <v>591770.49845218961</v>
      </c>
      <c r="AD132" s="122">
        <v>399568.37161574711</v>
      </c>
      <c r="AE132" s="122">
        <v>48482.820780401307</v>
      </c>
      <c r="AF132" s="122">
        <v>0</v>
      </c>
      <c r="AG132" s="122">
        <v>0</v>
      </c>
      <c r="AH132" s="122"/>
      <c r="AI132" s="122">
        <v>-998704.80944934208</v>
      </c>
      <c r="AJ132" s="122">
        <v>-697158.11882499885</v>
      </c>
      <c r="AK132" s="122">
        <v>-697158.11882499885</v>
      </c>
      <c r="AL132" s="122">
        <v>0</v>
      </c>
      <c r="AM132" s="122">
        <v>0</v>
      </c>
    </row>
    <row r="133" spans="1:39">
      <c r="A133" s="36">
        <v>33202</v>
      </c>
      <c r="B133" s="37" t="s">
        <v>120</v>
      </c>
      <c r="C133" s="121">
        <v>2.2599999999999999E-4</v>
      </c>
      <c r="E133" s="122">
        <v>176667.91204228788</v>
      </c>
      <c r="F133" s="122">
        <v>404719.80577519815</v>
      </c>
      <c r="G133" s="122">
        <v>213647.44194454345</v>
      </c>
      <c r="H133" s="122">
        <v>-97122.59599999999</v>
      </c>
      <c r="I133" s="122">
        <v>0</v>
      </c>
      <c r="J133" s="122"/>
      <c r="K133" s="122">
        <v>-23125.675999999999</v>
      </c>
      <c r="L133" s="122">
        <v>-4932.902</v>
      </c>
      <c r="M133" s="122">
        <v>8267.08</v>
      </c>
      <c r="N133" s="122">
        <v>0</v>
      </c>
      <c r="O133" s="122">
        <v>0</v>
      </c>
      <c r="P133" s="122"/>
      <c r="Q133" s="122">
        <v>12495.539999999999</v>
      </c>
      <c r="R133" s="122">
        <v>236301.53199999998</v>
      </c>
      <c r="S133" s="122">
        <v>91004.097999999998</v>
      </c>
      <c r="T133" s="122">
        <v>-97122.59599999999</v>
      </c>
      <c r="U133" s="122">
        <v>0</v>
      </c>
      <c r="V133" s="122"/>
      <c r="W133" s="122">
        <v>109353.716</v>
      </c>
      <c r="X133" s="122">
        <v>109353.716</v>
      </c>
      <c r="Y133" s="122">
        <v>64588.54</v>
      </c>
      <c r="Z133" s="122">
        <v>0</v>
      </c>
      <c r="AA133" s="122">
        <v>0</v>
      </c>
      <c r="AB133" s="122"/>
      <c r="AC133" s="122">
        <v>77944.332042287875</v>
      </c>
      <c r="AD133" s="122">
        <v>63997.4597751982</v>
      </c>
      <c r="AE133" s="122">
        <v>49787.723944543439</v>
      </c>
      <c r="AF133" s="122">
        <v>0</v>
      </c>
      <c r="AG133" s="122">
        <v>0</v>
      </c>
      <c r="AH133" s="122"/>
      <c r="AI133" s="122">
        <v>0</v>
      </c>
      <c r="AJ133" s="122">
        <v>0</v>
      </c>
      <c r="AK133" s="122">
        <v>0</v>
      </c>
      <c r="AL133" s="122">
        <v>0</v>
      </c>
      <c r="AM133" s="122">
        <v>0</v>
      </c>
    </row>
    <row r="134" spans="1:39">
      <c r="A134" s="36">
        <v>33203</v>
      </c>
      <c r="B134" s="37" t="s">
        <v>121</v>
      </c>
      <c r="C134" s="121">
        <v>1.418E-4</v>
      </c>
      <c r="E134" s="122">
        <v>62447.668470810393</v>
      </c>
      <c r="F134" s="122">
        <v>207755.91016419086</v>
      </c>
      <c r="G134" s="122">
        <v>93950.691402672615</v>
      </c>
      <c r="H134" s="122">
        <v>-60937.982800000005</v>
      </c>
      <c r="I134" s="122">
        <v>0</v>
      </c>
      <c r="J134" s="122"/>
      <c r="K134" s="122">
        <v>-14509.826800000001</v>
      </c>
      <c r="L134" s="122">
        <v>-3095.0686000000001</v>
      </c>
      <c r="M134" s="122">
        <v>5187.0439999999999</v>
      </c>
      <c r="N134" s="122">
        <v>0</v>
      </c>
      <c r="O134" s="122">
        <v>0</v>
      </c>
      <c r="P134" s="122"/>
      <c r="Q134" s="122">
        <v>7840.1220000000003</v>
      </c>
      <c r="R134" s="122">
        <v>148263.5276</v>
      </c>
      <c r="S134" s="122">
        <v>57099.0314</v>
      </c>
      <c r="T134" s="122">
        <v>-60937.982800000005</v>
      </c>
      <c r="U134" s="122">
        <v>0</v>
      </c>
      <c r="V134" s="122"/>
      <c r="W134" s="122">
        <v>68612.198799999998</v>
      </c>
      <c r="X134" s="122">
        <v>68612.198799999998</v>
      </c>
      <c r="Y134" s="122">
        <v>40525.022000000004</v>
      </c>
      <c r="Z134" s="122">
        <v>0</v>
      </c>
      <c r="AA134" s="122">
        <v>0</v>
      </c>
      <c r="AB134" s="122"/>
      <c r="AC134" s="122">
        <v>15003.821871478523</v>
      </c>
      <c r="AD134" s="122">
        <v>8473.8997648589993</v>
      </c>
      <c r="AE134" s="122">
        <v>0</v>
      </c>
      <c r="AF134" s="122">
        <v>0</v>
      </c>
      <c r="AG134" s="122">
        <v>0</v>
      </c>
      <c r="AH134" s="122"/>
      <c r="AI134" s="122">
        <v>-14498.647400668129</v>
      </c>
      <c r="AJ134" s="122">
        <v>-14498.647400668129</v>
      </c>
      <c r="AK134" s="122">
        <v>-8860.4059973273797</v>
      </c>
      <c r="AL134" s="122">
        <v>0</v>
      </c>
      <c r="AM134" s="122">
        <v>0</v>
      </c>
    </row>
    <row r="135" spans="1:39">
      <c r="A135" s="36">
        <v>33204</v>
      </c>
      <c r="B135" s="37" t="s">
        <v>122</v>
      </c>
      <c r="C135" s="121">
        <v>4.6000000000000001E-4</v>
      </c>
      <c r="E135" s="122">
        <v>181932.07200383928</v>
      </c>
      <c r="F135" s="122">
        <v>688212.33329671738</v>
      </c>
      <c r="G135" s="122">
        <v>327056.49727110239</v>
      </c>
      <c r="H135" s="122">
        <v>-197683.16</v>
      </c>
      <c r="I135" s="122">
        <v>0</v>
      </c>
      <c r="J135" s="122"/>
      <c r="K135" s="122">
        <v>-47069.96</v>
      </c>
      <c r="L135" s="122">
        <v>-10040.42</v>
      </c>
      <c r="M135" s="122">
        <v>16826.8</v>
      </c>
      <c r="N135" s="122">
        <v>0</v>
      </c>
      <c r="O135" s="122">
        <v>0</v>
      </c>
      <c r="P135" s="122"/>
      <c r="Q135" s="122">
        <v>25433.4</v>
      </c>
      <c r="R135" s="122">
        <v>480967.72000000003</v>
      </c>
      <c r="S135" s="122">
        <v>185229.58000000002</v>
      </c>
      <c r="T135" s="122">
        <v>-197683.16</v>
      </c>
      <c r="U135" s="122">
        <v>0</v>
      </c>
      <c r="V135" s="122"/>
      <c r="W135" s="122">
        <v>222578.36000000002</v>
      </c>
      <c r="X135" s="122">
        <v>222578.36000000002</v>
      </c>
      <c r="Y135" s="122">
        <v>131463.4</v>
      </c>
      <c r="Z135" s="122">
        <v>0</v>
      </c>
      <c r="AA135" s="122">
        <v>0</v>
      </c>
      <c r="AB135" s="122"/>
      <c r="AC135" s="122">
        <v>4726.4435634744004</v>
      </c>
      <c r="AD135" s="122">
        <v>4726.4435634744004</v>
      </c>
      <c r="AE135" s="122">
        <v>2315.957346102457</v>
      </c>
      <c r="AF135" s="122">
        <v>0</v>
      </c>
      <c r="AG135" s="122">
        <v>0</v>
      </c>
      <c r="AH135" s="122"/>
      <c r="AI135" s="122">
        <v>-23736.17155963515</v>
      </c>
      <c r="AJ135" s="122">
        <v>-10019.770266757138</v>
      </c>
      <c r="AK135" s="122">
        <v>-8779.2400750000961</v>
      </c>
      <c r="AL135" s="122">
        <v>0</v>
      </c>
      <c r="AM135" s="122">
        <v>0</v>
      </c>
    </row>
    <row r="136" spans="1:39">
      <c r="A136" s="36">
        <v>33205</v>
      </c>
      <c r="B136" s="37" t="s">
        <v>123</v>
      </c>
      <c r="C136" s="121">
        <v>1.3364E-3</v>
      </c>
      <c r="E136" s="122">
        <v>735060.75681881467</v>
      </c>
      <c r="F136" s="122">
        <v>2151045.6605204488</v>
      </c>
      <c r="G136" s="122">
        <v>1058736.6009244435</v>
      </c>
      <c r="H136" s="122">
        <v>-574312.55440000002</v>
      </c>
      <c r="I136" s="122">
        <v>0</v>
      </c>
      <c r="J136" s="122"/>
      <c r="K136" s="122">
        <v>-136748.4664</v>
      </c>
      <c r="L136" s="122">
        <v>-29169.602800000001</v>
      </c>
      <c r="M136" s="122">
        <v>48885.511999999995</v>
      </c>
      <c r="N136" s="122">
        <v>0</v>
      </c>
      <c r="O136" s="122">
        <v>0</v>
      </c>
      <c r="P136" s="122"/>
      <c r="Q136" s="122">
        <v>73889.555999999997</v>
      </c>
      <c r="R136" s="122">
        <v>1397315.7848</v>
      </c>
      <c r="S136" s="122">
        <v>538132.19719999994</v>
      </c>
      <c r="T136" s="122">
        <v>-574312.55440000002</v>
      </c>
      <c r="U136" s="122">
        <v>0</v>
      </c>
      <c r="V136" s="122"/>
      <c r="W136" s="122">
        <v>646638.52240000002</v>
      </c>
      <c r="X136" s="122">
        <v>646638.52240000002</v>
      </c>
      <c r="Y136" s="122">
        <v>381929.75599999999</v>
      </c>
      <c r="Z136" s="122">
        <v>0</v>
      </c>
      <c r="AA136" s="122">
        <v>0</v>
      </c>
      <c r="AB136" s="122"/>
      <c r="AC136" s="122">
        <v>151281.14481881473</v>
      </c>
      <c r="AD136" s="122">
        <v>136260.95612044865</v>
      </c>
      <c r="AE136" s="122">
        <v>89789.135724443506</v>
      </c>
      <c r="AF136" s="122">
        <v>0</v>
      </c>
      <c r="AG136" s="122">
        <v>0</v>
      </c>
      <c r="AH136" s="122"/>
      <c r="AI136" s="122">
        <v>0</v>
      </c>
      <c r="AJ136" s="122">
        <v>0</v>
      </c>
      <c r="AK136" s="122">
        <v>0</v>
      </c>
      <c r="AL136" s="122">
        <v>0</v>
      </c>
      <c r="AM136" s="122">
        <v>0</v>
      </c>
    </row>
    <row r="137" spans="1:39">
      <c r="A137" s="36">
        <v>33206</v>
      </c>
      <c r="B137" s="37" t="s">
        <v>124</v>
      </c>
      <c r="C137" s="121">
        <v>1.1349999999999999E-4</v>
      </c>
      <c r="E137" s="122">
        <v>68542.961050278376</v>
      </c>
      <c r="F137" s="122">
        <v>180937.7143874804</v>
      </c>
      <c r="G137" s="122">
        <v>91805.600657182629</v>
      </c>
      <c r="H137" s="122">
        <v>-48776.170999999995</v>
      </c>
      <c r="I137" s="122">
        <v>0</v>
      </c>
      <c r="J137" s="122"/>
      <c r="K137" s="122">
        <v>-11614.001</v>
      </c>
      <c r="L137" s="122">
        <v>-2477.3644999999997</v>
      </c>
      <c r="M137" s="122">
        <v>4151.83</v>
      </c>
      <c r="N137" s="122">
        <v>0</v>
      </c>
      <c r="O137" s="122">
        <v>0</v>
      </c>
      <c r="P137" s="122"/>
      <c r="Q137" s="122">
        <v>6275.415</v>
      </c>
      <c r="R137" s="122">
        <v>118673.557</v>
      </c>
      <c r="S137" s="122">
        <v>45703.385499999997</v>
      </c>
      <c r="T137" s="122">
        <v>-48776.170999999995</v>
      </c>
      <c r="U137" s="122">
        <v>0</v>
      </c>
      <c r="V137" s="122"/>
      <c r="W137" s="122">
        <v>54918.790999999997</v>
      </c>
      <c r="X137" s="122">
        <v>54918.790999999997</v>
      </c>
      <c r="Y137" s="122">
        <v>32437.164999999997</v>
      </c>
      <c r="Z137" s="122">
        <v>0</v>
      </c>
      <c r="AA137" s="122">
        <v>0</v>
      </c>
      <c r="AB137" s="122"/>
      <c r="AC137" s="122">
        <v>21947.774045824037</v>
      </c>
      <c r="AD137" s="122">
        <v>12807.748883026028</v>
      </c>
      <c r="AE137" s="122">
        <v>10975.878974999992</v>
      </c>
      <c r="AF137" s="122">
        <v>0</v>
      </c>
      <c r="AG137" s="122">
        <v>0</v>
      </c>
      <c r="AH137" s="122"/>
      <c r="AI137" s="122">
        <v>-2985.0179955456547</v>
      </c>
      <c r="AJ137" s="122">
        <v>-2985.0179955456547</v>
      </c>
      <c r="AK137" s="122">
        <v>-1462.6588178173715</v>
      </c>
      <c r="AL137" s="122">
        <v>0</v>
      </c>
      <c r="AM137" s="122">
        <v>0</v>
      </c>
    </row>
    <row r="138" spans="1:39">
      <c r="A138" s="36">
        <v>33207</v>
      </c>
      <c r="B138" s="37" t="s">
        <v>345</v>
      </c>
      <c r="C138" s="121">
        <v>3.0190000000000002E-4</v>
      </c>
      <c r="E138" s="122">
        <v>420604.05362681282</v>
      </c>
      <c r="F138" s="122">
        <v>699881.88114720327</v>
      </c>
      <c r="G138" s="122">
        <v>339566.44134643662</v>
      </c>
      <c r="H138" s="122">
        <v>-129740.31740000001</v>
      </c>
      <c r="I138" s="122">
        <v>0</v>
      </c>
      <c r="J138" s="122"/>
      <c r="K138" s="122">
        <v>-30892.219400000002</v>
      </c>
      <c r="L138" s="122">
        <v>-6589.5713000000005</v>
      </c>
      <c r="M138" s="122">
        <v>11043.502</v>
      </c>
      <c r="N138" s="122">
        <v>0</v>
      </c>
      <c r="O138" s="122">
        <v>0</v>
      </c>
      <c r="P138" s="122"/>
      <c r="Q138" s="122">
        <v>16692.050999999999</v>
      </c>
      <c r="R138" s="122">
        <v>315661.2058</v>
      </c>
      <c r="S138" s="122">
        <v>121566.97870000001</v>
      </c>
      <c r="T138" s="122">
        <v>-129740.31740000001</v>
      </c>
      <c r="U138" s="122">
        <v>0</v>
      </c>
      <c r="V138" s="122"/>
      <c r="W138" s="122">
        <v>146079.14540000001</v>
      </c>
      <c r="X138" s="122">
        <v>146079.14540000001</v>
      </c>
      <c r="Y138" s="122">
        <v>86280.001000000004</v>
      </c>
      <c r="Z138" s="122">
        <v>0</v>
      </c>
      <c r="AA138" s="122">
        <v>0</v>
      </c>
      <c r="AB138" s="122"/>
      <c r="AC138" s="122">
        <v>288725.07662681281</v>
      </c>
      <c r="AD138" s="122">
        <v>244731.1012472033</v>
      </c>
      <c r="AE138" s="122">
        <v>120675.95964643663</v>
      </c>
      <c r="AF138" s="122">
        <v>0</v>
      </c>
      <c r="AG138" s="122">
        <v>0</v>
      </c>
      <c r="AH138" s="122"/>
      <c r="AI138" s="122">
        <v>0</v>
      </c>
      <c r="AJ138" s="122">
        <v>0</v>
      </c>
      <c r="AK138" s="122">
        <v>0</v>
      </c>
      <c r="AL138" s="122">
        <v>0</v>
      </c>
      <c r="AM138" s="122">
        <v>0</v>
      </c>
    </row>
    <row r="139" spans="1:39">
      <c r="A139" s="36">
        <v>33208</v>
      </c>
      <c r="B139" s="37" t="s">
        <v>346</v>
      </c>
      <c r="C139" s="121">
        <v>0</v>
      </c>
      <c r="E139" s="122">
        <v>-13086.191243929621</v>
      </c>
      <c r="F139" s="122">
        <v>-27147.623816597719</v>
      </c>
      <c r="G139" s="122">
        <v>-46198.720016146981</v>
      </c>
      <c r="H139" s="122">
        <v>0</v>
      </c>
      <c r="I139" s="122">
        <v>0</v>
      </c>
      <c r="J139" s="122"/>
      <c r="K139" s="122">
        <v>0</v>
      </c>
      <c r="L139" s="122">
        <v>0</v>
      </c>
      <c r="M139" s="122">
        <v>0</v>
      </c>
      <c r="N139" s="122">
        <v>0</v>
      </c>
      <c r="O139" s="122">
        <v>0</v>
      </c>
      <c r="P139" s="122"/>
      <c r="Q139" s="122">
        <v>0</v>
      </c>
      <c r="R139" s="122">
        <v>0</v>
      </c>
      <c r="S139" s="122">
        <v>0</v>
      </c>
      <c r="T139" s="122">
        <v>0</v>
      </c>
      <c r="U139" s="122">
        <v>0</v>
      </c>
      <c r="V139" s="122"/>
      <c r="W139" s="122">
        <v>0</v>
      </c>
      <c r="X139" s="122">
        <v>0</v>
      </c>
      <c r="Y139" s="122">
        <v>0</v>
      </c>
      <c r="Z139" s="122">
        <v>0</v>
      </c>
      <c r="AA139" s="122">
        <v>0</v>
      </c>
      <c r="AB139" s="122"/>
      <c r="AC139" s="122">
        <v>36054.955314533618</v>
      </c>
      <c r="AD139" s="122">
        <v>21993.522741865519</v>
      </c>
      <c r="AE139" s="122">
        <v>0</v>
      </c>
      <c r="AF139" s="122">
        <v>0</v>
      </c>
      <c r="AG139" s="122">
        <v>0</v>
      </c>
      <c r="AH139" s="122"/>
      <c r="AI139" s="122">
        <v>-49141.146558463239</v>
      </c>
      <c r="AJ139" s="122">
        <v>-49141.146558463239</v>
      </c>
      <c r="AK139" s="122">
        <v>-46198.720016146981</v>
      </c>
      <c r="AL139" s="122">
        <v>0</v>
      </c>
      <c r="AM139" s="122">
        <v>0</v>
      </c>
    </row>
    <row r="140" spans="1:39">
      <c r="A140" s="36">
        <v>33209</v>
      </c>
      <c r="B140" s="37" t="s">
        <v>347</v>
      </c>
      <c r="C140" s="121">
        <v>7.6600000000000005E-5</v>
      </c>
      <c r="E140" s="122">
        <v>113789.7448278051</v>
      </c>
      <c r="F140" s="122">
        <v>171113.41631717607</v>
      </c>
      <c r="G140" s="122">
        <v>69257.756127282861</v>
      </c>
      <c r="H140" s="122">
        <v>-32918.543600000005</v>
      </c>
      <c r="I140" s="122">
        <v>0</v>
      </c>
      <c r="J140" s="122"/>
      <c r="K140" s="122">
        <v>-7838.1716000000006</v>
      </c>
      <c r="L140" s="122">
        <v>-1671.9482</v>
      </c>
      <c r="M140" s="122">
        <v>2802.0280000000002</v>
      </c>
      <c r="N140" s="122">
        <v>0</v>
      </c>
      <c r="O140" s="122">
        <v>0</v>
      </c>
      <c r="P140" s="122"/>
      <c r="Q140" s="122">
        <v>4235.2139999999999</v>
      </c>
      <c r="R140" s="122">
        <v>80091.581200000001</v>
      </c>
      <c r="S140" s="122">
        <v>30844.751800000002</v>
      </c>
      <c r="T140" s="122">
        <v>-32918.543600000005</v>
      </c>
      <c r="U140" s="122">
        <v>0</v>
      </c>
      <c r="V140" s="122"/>
      <c r="W140" s="122">
        <v>37064.135600000001</v>
      </c>
      <c r="X140" s="122">
        <v>37064.135600000001</v>
      </c>
      <c r="Y140" s="122">
        <v>21891.514000000003</v>
      </c>
      <c r="Z140" s="122">
        <v>0</v>
      </c>
      <c r="AA140" s="122">
        <v>0</v>
      </c>
      <c r="AB140" s="122"/>
      <c r="AC140" s="122">
        <v>80328.566827805102</v>
      </c>
      <c r="AD140" s="122">
        <v>55629.647717176056</v>
      </c>
      <c r="AE140" s="122">
        <v>13719.462327282859</v>
      </c>
      <c r="AF140" s="122">
        <v>0</v>
      </c>
      <c r="AG140" s="122">
        <v>0</v>
      </c>
      <c r="AH140" s="122"/>
      <c r="AI140" s="122">
        <v>0</v>
      </c>
      <c r="AJ140" s="122">
        <v>0</v>
      </c>
      <c r="AK140" s="122">
        <v>0</v>
      </c>
      <c r="AL140" s="122">
        <v>0</v>
      </c>
      <c r="AM140" s="122">
        <v>0</v>
      </c>
    </row>
    <row r="141" spans="1:39">
      <c r="A141" s="36">
        <v>33300</v>
      </c>
      <c r="B141" s="37" t="s">
        <v>125</v>
      </c>
      <c r="C141" s="121">
        <v>2.2932999999999999E-3</v>
      </c>
      <c r="E141" s="122">
        <v>851347.59248869587</v>
      </c>
      <c r="F141" s="122">
        <v>3435752.559837563</v>
      </c>
      <c r="G141" s="122">
        <v>1652677.0684945439</v>
      </c>
      <c r="H141" s="122">
        <v>-985536.50179999997</v>
      </c>
      <c r="I141" s="122">
        <v>0</v>
      </c>
      <c r="J141" s="122"/>
      <c r="K141" s="122">
        <v>-234664.21579999998</v>
      </c>
      <c r="L141" s="122">
        <v>-50055.859099999994</v>
      </c>
      <c r="M141" s="122">
        <v>83888.91399999999</v>
      </c>
      <c r="N141" s="122">
        <v>0</v>
      </c>
      <c r="O141" s="122">
        <v>0</v>
      </c>
      <c r="P141" s="122"/>
      <c r="Q141" s="122">
        <v>126796.55699999999</v>
      </c>
      <c r="R141" s="122">
        <v>2397833.2005999996</v>
      </c>
      <c r="S141" s="122">
        <v>923449.99089999998</v>
      </c>
      <c r="T141" s="122">
        <v>-985536.50179999997</v>
      </c>
      <c r="U141" s="122">
        <v>0</v>
      </c>
      <c r="V141" s="122"/>
      <c r="W141" s="122">
        <v>1109649.8977999999</v>
      </c>
      <c r="X141" s="122">
        <v>1109649.8977999999</v>
      </c>
      <c r="Y141" s="122">
        <v>655402.20699999994</v>
      </c>
      <c r="Z141" s="122">
        <v>0</v>
      </c>
      <c r="AA141" s="122">
        <v>0</v>
      </c>
      <c r="AB141" s="122"/>
      <c r="AC141" s="122">
        <v>0</v>
      </c>
      <c r="AD141" s="122">
        <v>0</v>
      </c>
      <c r="AE141" s="122">
        <v>0</v>
      </c>
      <c r="AF141" s="122">
        <v>0</v>
      </c>
      <c r="AG141" s="122">
        <v>0</v>
      </c>
      <c r="AH141" s="122"/>
      <c r="AI141" s="122">
        <v>-150434.64651130408</v>
      </c>
      <c r="AJ141" s="122">
        <v>-21674.679462436477</v>
      </c>
      <c r="AK141" s="122">
        <v>-10064.043405455992</v>
      </c>
      <c r="AL141" s="122">
        <v>0</v>
      </c>
      <c r="AM141" s="122">
        <v>0</v>
      </c>
    </row>
    <row r="142" spans="1:39">
      <c r="A142" s="36">
        <v>33305</v>
      </c>
      <c r="B142" s="37" t="s">
        <v>126</v>
      </c>
      <c r="C142" s="121">
        <v>5.6919999999999996E-4</v>
      </c>
      <c r="E142" s="122">
        <v>216273.42220404564</v>
      </c>
      <c r="F142" s="122">
        <v>858734.71683984902</v>
      </c>
      <c r="G142" s="122">
        <v>409663.43874320714</v>
      </c>
      <c r="H142" s="122">
        <v>-244611.42319999999</v>
      </c>
      <c r="I142" s="122">
        <v>0</v>
      </c>
      <c r="J142" s="122"/>
      <c r="K142" s="122">
        <v>-58243.959199999998</v>
      </c>
      <c r="L142" s="122">
        <v>-12423.928399999999</v>
      </c>
      <c r="M142" s="122">
        <v>20821.335999999999</v>
      </c>
      <c r="N142" s="122">
        <v>0</v>
      </c>
      <c r="O142" s="122">
        <v>0</v>
      </c>
      <c r="P142" s="122"/>
      <c r="Q142" s="122">
        <v>31471.067999999999</v>
      </c>
      <c r="R142" s="122">
        <v>595145.27439999999</v>
      </c>
      <c r="S142" s="122">
        <v>229201.47159999999</v>
      </c>
      <c r="T142" s="122">
        <v>-244611.42319999999</v>
      </c>
      <c r="U142" s="122">
        <v>0</v>
      </c>
      <c r="V142" s="122"/>
      <c r="W142" s="122">
        <v>275416.52719999995</v>
      </c>
      <c r="X142" s="122">
        <v>275416.52719999995</v>
      </c>
      <c r="Y142" s="122">
        <v>162671.66799999998</v>
      </c>
      <c r="Z142" s="122">
        <v>0</v>
      </c>
      <c r="AA142" s="122">
        <v>0</v>
      </c>
      <c r="AB142" s="122"/>
      <c r="AC142" s="122">
        <v>10793.877639198305</v>
      </c>
      <c r="AD142" s="122">
        <v>10793.877639198305</v>
      </c>
      <c r="AE142" s="122">
        <v>5289.000043207172</v>
      </c>
      <c r="AF142" s="122">
        <v>0</v>
      </c>
      <c r="AG142" s="122">
        <v>0</v>
      </c>
      <c r="AH142" s="122"/>
      <c r="AI142" s="122">
        <v>-43164.091435152615</v>
      </c>
      <c r="AJ142" s="122">
        <v>-10197.033999349329</v>
      </c>
      <c r="AK142" s="122">
        <v>-8320.0369000000355</v>
      </c>
      <c r="AL142" s="122">
        <v>0</v>
      </c>
      <c r="AM142" s="122">
        <v>0</v>
      </c>
    </row>
    <row r="143" spans="1:39">
      <c r="A143" s="36">
        <v>33400</v>
      </c>
      <c r="B143" s="37" t="s">
        <v>127</v>
      </c>
      <c r="C143" s="121">
        <v>2.0501200000000001E-2</v>
      </c>
      <c r="E143" s="122">
        <v>9583292.3051693533</v>
      </c>
      <c r="F143" s="122">
        <v>31187626.789992347</v>
      </c>
      <c r="G143" s="122">
        <v>14851979.737476341</v>
      </c>
      <c r="H143" s="122">
        <v>-8810308.6952</v>
      </c>
      <c r="I143" s="122">
        <v>0</v>
      </c>
      <c r="J143" s="122"/>
      <c r="K143" s="122">
        <v>-2097805.7911999999</v>
      </c>
      <c r="L143" s="122">
        <v>-447479.6924</v>
      </c>
      <c r="M143" s="122">
        <v>749933.89600000007</v>
      </c>
      <c r="N143" s="122">
        <v>0</v>
      </c>
      <c r="O143" s="122">
        <v>0</v>
      </c>
      <c r="P143" s="122"/>
      <c r="Q143" s="122">
        <v>1133511.348</v>
      </c>
      <c r="R143" s="122">
        <v>21435685.698400002</v>
      </c>
      <c r="S143" s="122">
        <v>8255279.7076000003</v>
      </c>
      <c r="T143" s="122">
        <v>-8810308.6952</v>
      </c>
      <c r="U143" s="122">
        <v>0</v>
      </c>
      <c r="V143" s="122"/>
      <c r="W143" s="122">
        <v>9919833.6392000001</v>
      </c>
      <c r="X143" s="122">
        <v>9919833.6392000001</v>
      </c>
      <c r="Y143" s="122">
        <v>5859037.9479999999</v>
      </c>
      <c r="Z143" s="122">
        <v>0</v>
      </c>
      <c r="AA143" s="122">
        <v>0</v>
      </c>
      <c r="AB143" s="122"/>
      <c r="AC143" s="122">
        <v>730503.5297943484</v>
      </c>
      <c r="AD143" s="122">
        <v>382337.56541734078</v>
      </c>
      <c r="AE143" s="122">
        <v>90478.606501335307</v>
      </c>
      <c r="AF143" s="122">
        <v>0</v>
      </c>
      <c r="AG143" s="122">
        <v>0</v>
      </c>
      <c r="AH143" s="122"/>
      <c r="AI143" s="122">
        <v>-102750.4206249956</v>
      </c>
      <c r="AJ143" s="122">
        <v>-102750.4206249956</v>
      </c>
      <c r="AK143" s="122">
        <v>-102750.4206249956</v>
      </c>
      <c r="AL143" s="122">
        <v>0</v>
      </c>
      <c r="AM143" s="122">
        <v>0</v>
      </c>
    </row>
    <row r="144" spans="1:39">
      <c r="A144" s="36">
        <v>33402</v>
      </c>
      <c r="B144" s="37" t="s">
        <v>128</v>
      </c>
      <c r="C144" s="121">
        <v>1.6369999999999999E-4</v>
      </c>
      <c r="E144" s="122">
        <v>87121.21052565219</v>
      </c>
      <c r="F144" s="122">
        <v>251225.92813336776</v>
      </c>
      <c r="G144" s="122">
        <v>121123.24077249446</v>
      </c>
      <c r="H144" s="122">
        <v>-70349.420199999993</v>
      </c>
      <c r="I144" s="122">
        <v>0</v>
      </c>
      <c r="J144" s="122"/>
      <c r="K144" s="122">
        <v>-16750.766199999998</v>
      </c>
      <c r="L144" s="122">
        <v>-3573.0798999999997</v>
      </c>
      <c r="M144" s="122">
        <v>5988.1459999999997</v>
      </c>
      <c r="N144" s="122">
        <v>0</v>
      </c>
      <c r="O144" s="122">
        <v>0</v>
      </c>
      <c r="P144" s="122"/>
      <c r="Q144" s="122">
        <v>9050.973</v>
      </c>
      <c r="R144" s="122">
        <v>171161.77340000001</v>
      </c>
      <c r="S144" s="122">
        <v>65917.570099999997</v>
      </c>
      <c r="T144" s="122">
        <v>-70349.420199999993</v>
      </c>
      <c r="U144" s="122">
        <v>0</v>
      </c>
      <c r="V144" s="122"/>
      <c r="W144" s="122">
        <v>79208.864199999996</v>
      </c>
      <c r="X144" s="122">
        <v>79208.864199999996</v>
      </c>
      <c r="Y144" s="122">
        <v>46783.822999999997</v>
      </c>
      <c r="Z144" s="122">
        <v>0</v>
      </c>
      <c r="AA144" s="122">
        <v>0</v>
      </c>
      <c r="AB144" s="122"/>
      <c r="AC144" s="122">
        <v>17000.518116650033</v>
      </c>
      <c r="AD144" s="122">
        <v>5348.173719376402</v>
      </c>
      <c r="AE144" s="122">
        <v>2620.6051224944381</v>
      </c>
      <c r="AF144" s="122">
        <v>0</v>
      </c>
      <c r="AG144" s="122">
        <v>0</v>
      </c>
      <c r="AH144" s="122"/>
      <c r="AI144" s="122">
        <v>-1388.3785909978251</v>
      </c>
      <c r="AJ144" s="122">
        <v>-919.80328600865869</v>
      </c>
      <c r="AK144" s="122">
        <v>-186.90344999996159</v>
      </c>
      <c r="AL144" s="122">
        <v>0</v>
      </c>
      <c r="AM144" s="122">
        <v>0</v>
      </c>
    </row>
    <row r="145" spans="1:39">
      <c r="A145" s="36">
        <v>33403</v>
      </c>
      <c r="B145" s="37" t="s">
        <v>287</v>
      </c>
      <c r="C145" s="121">
        <v>0</v>
      </c>
      <c r="E145" s="122">
        <v>-40050.981294363257</v>
      </c>
      <c r="F145" s="122">
        <v>0</v>
      </c>
      <c r="G145" s="122">
        <v>0</v>
      </c>
      <c r="H145" s="122">
        <v>0</v>
      </c>
      <c r="I145" s="122">
        <v>0</v>
      </c>
      <c r="J145" s="122"/>
      <c r="K145" s="122">
        <v>0</v>
      </c>
      <c r="L145" s="122">
        <v>0</v>
      </c>
      <c r="M145" s="122">
        <v>0</v>
      </c>
      <c r="N145" s="122">
        <v>0</v>
      </c>
      <c r="O145" s="122">
        <v>0</v>
      </c>
      <c r="P145" s="122"/>
      <c r="Q145" s="122">
        <v>0</v>
      </c>
      <c r="R145" s="122">
        <v>0</v>
      </c>
      <c r="S145" s="122">
        <v>0</v>
      </c>
      <c r="T145" s="122">
        <v>0</v>
      </c>
      <c r="U145" s="122">
        <v>0</v>
      </c>
      <c r="V145" s="122"/>
      <c r="W145" s="122">
        <v>0</v>
      </c>
      <c r="X145" s="122">
        <v>0</v>
      </c>
      <c r="Y145" s="122">
        <v>0</v>
      </c>
      <c r="Z145" s="122">
        <v>0</v>
      </c>
      <c r="AA145" s="122">
        <v>0</v>
      </c>
      <c r="AB145" s="122"/>
      <c r="AC145" s="122">
        <v>0</v>
      </c>
      <c r="AD145" s="122">
        <v>0</v>
      </c>
      <c r="AE145" s="122">
        <v>0</v>
      </c>
      <c r="AF145" s="122">
        <v>0</v>
      </c>
      <c r="AG145" s="122">
        <v>0</v>
      </c>
      <c r="AH145" s="122"/>
      <c r="AI145" s="122">
        <v>-40050.981294363257</v>
      </c>
      <c r="AJ145" s="122">
        <v>0</v>
      </c>
      <c r="AK145" s="122">
        <v>0</v>
      </c>
      <c r="AL145" s="122">
        <v>0</v>
      </c>
      <c r="AM145" s="122">
        <v>0</v>
      </c>
    </row>
    <row r="146" spans="1:39">
      <c r="A146" s="36">
        <v>33405</v>
      </c>
      <c r="B146" s="37" t="s">
        <v>129</v>
      </c>
      <c r="C146" s="121">
        <v>1.9762E-3</v>
      </c>
      <c r="E146" s="122">
        <v>1060783.6517760744</v>
      </c>
      <c r="F146" s="122">
        <v>3005831.0742300139</v>
      </c>
      <c r="G146" s="122">
        <v>1436183.9504210465</v>
      </c>
      <c r="H146" s="122">
        <v>-849264.04520000005</v>
      </c>
      <c r="I146" s="122">
        <v>0</v>
      </c>
      <c r="J146" s="122"/>
      <c r="K146" s="122">
        <v>-202216.64120000001</v>
      </c>
      <c r="L146" s="122">
        <v>-43134.517399999997</v>
      </c>
      <c r="M146" s="122">
        <v>72289.395999999993</v>
      </c>
      <c r="N146" s="122">
        <v>0</v>
      </c>
      <c r="O146" s="122">
        <v>0</v>
      </c>
      <c r="P146" s="122"/>
      <c r="Q146" s="122">
        <v>109264.098</v>
      </c>
      <c r="R146" s="122">
        <v>2066279.1484000001</v>
      </c>
      <c r="S146" s="122">
        <v>795762.38260000001</v>
      </c>
      <c r="T146" s="122">
        <v>-849264.04520000005</v>
      </c>
      <c r="U146" s="122">
        <v>0</v>
      </c>
      <c r="V146" s="122"/>
      <c r="W146" s="122">
        <v>956215.98919999995</v>
      </c>
      <c r="X146" s="122">
        <v>956215.98919999995</v>
      </c>
      <c r="Y146" s="122">
        <v>564778.19799999997</v>
      </c>
      <c r="Z146" s="122">
        <v>0</v>
      </c>
      <c r="AA146" s="122">
        <v>0</v>
      </c>
      <c r="AB146" s="122"/>
      <c r="AC146" s="122">
        <v>233789.73050676927</v>
      </c>
      <c r="AD146" s="122">
        <v>58458.170757238302</v>
      </c>
      <c r="AE146" s="122">
        <v>28644.503671046779</v>
      </c>
      <c r="AF146" s="122">
        <v>0</v>
      </c>
      <c r="AG146" s="122">
        <v>0</v>
      </c>
      <c r="AH146" s="122"/>
      <c r="AI146" s="122">
        <v>-36269.524730694946</v>
      </c>
      <c r="AJ146" s="122">
        <v>-31987.716727224077</v>
      </c>
      <c r="AK146" s="122">
        <v>-25290.529850000399</v>
      </c>
      <c r="AL146" s="122">
        <v>0</v>
      </c>
      <c r="AM146" s="122">
        <v>0</v>
      </c>
    </row>
    <row r="147" spans="1:39">
      <c r="A147" s="36">
        <v>33500</v>
      </c>
      <c r="B147" s="37" t="s">
        <v>130</v>
      </c>
      <c r="C147" s="121">
        <v>3.2347999999999999E-3</v>
      </c>
      <c r="E147" s="122">
        <v>1335675.11573722</v>
      </c>
      <c r="F147" s="122">
        <v>4682490.65433414</v>
      </c>
      <c r="G147" s="122">
        <v>2093715.4616538414</v>
      </c>
      <c r="H147" s="122">
        <v>-1390142.3607999999</v>
      </c>
      <c r="I147" s="122">
        <v>0</v>
      </c>
      <c r="J147" s="122"/>
      <c r="K147" s="122">
        <v>-331004.14480000001</v>
      </c>
      <c r="L147" s="122">
        <v>-70605.979599999991</v>
      </c>
      <c r="M147" s="122">
        <v>118328.984</v>
      </c>
      <c r="N147" s="122">
        <v>0</v>
      </c>
      <c r="O147" s="122">
        <v>0</v>
      </c>
      <c r="P147" s="122"/>
      <c r="Q147" s="122">
        <v>178852.092</v>
      </c>
      <c r="R147" s="122">
        <v>3382248.6535999998</v>
      </c>
      <c r="S147" s="122">
        <v>1302566.6203999999</v>
      </c>
      <c r="T147" s="122">
        <v>-1390142.3607999999</v>
      </c>
      <c r="U147" s="122">
        <v>0</v>
      </c>
      <c r="V147" s="122"/>
      <c r="W147" s="122">
        <v>1565209.7368000001</v>
      </c>
      <c r="X147" s="122">
        <v>1565209.7368000001</v>
      </c>
      <c r="Y147" s="122">
        <v>924473.49199999997</v>
      </c>
      <c r="Z147" s="122">
        <v>0</v>
      </c>
      <c r="AA147" s="122">
        <v>0</v>
      </c>
      <c r="AB147" s="122"/>
      <c r="AC147" s="122">
        <v>197648.64976222004</v>
      </c>
      <c r="AD147" s="122">
        <v>80669.461559140327</v>
      </c>
      <c r="AE147" s="122">
        <v>23377.583278842038</v>
      </c>
      <c r="AF147" s="122">
        <v>0</v>
      </c>
      <c r="AG147" s="122">
        <v>0</v>
      </c>
      <c r="AH147" s="122"/>
      <c r="AI147" s="122">
        <v>-275031.21802500007</v>
      </c>
      <c r="AJ147" s="122">
        <v>-275031.21802500007</v>
      </c>
      <c r="AK147" s="122">
        <v>-275031.21802500007</v>
      </c>
      <c r="AL147" s="122">
        <v>0</v>
      </c>
      <c r="AM147" s="122">
        <v>0</v>
      </c>
    </row>
    <row r="148" spans="1:39">
      <c r="A148" s="36">
        <v>33501</v>
      </c>
      <c r="B148" s="37" t="s">
        <v>131</v>
      </c>
      <c r="C148" s="121">
        <v>7.8100000000000001E-5</v>
      </c>
      <c r="E148" s="122">
        <v>40385.073957531349</v>
      </c>
      <c r="F148" s="122">
        <v>126414.1272937702</v>
      </c>
      <c r="G148" s="122">
        <v>61799.465290645872</v>
      </c>
      <c r="H148" s="122">
        <v>-33563.162600000003</v>
      </c>
      <c r="I148" s="122">
        <v>0</v>
      </c>
      <c r="J148" s="122"/>
      <c r="K148" s="122">
        <v>-7991.6606000000002</v>
      </c>
      <c r="L148" s="122">
        <v>-1704.6886999999999</v>
      </c>
      <c r="M148" s="122">
        <v>2856.8980000000001</v>
      </c>
      <c r="N148" s="122">
        <v>0</v>
      </c>
      <c r="O148" s="122">
        <v>0</v>
      </c>
      <c r="P148" s="122"/>
      <c r="Q148" s="122">
        <v>4318.1490000000003</v>
      </c>
      <c r="R148" s="122">
        <v>81659.954200000007</v>
      </c>
      <c r="S148" s="122">
        <v>31448.761300000002</v>
      </c>
      <c r="T148" s="122">
        <v>-33563.162600000003</v>
      </c>
      <c r="U148" s="122">
        <v>0</v>
      </c>
      <c r="V148" s="122"/>
      <c r="W148" s="122">
        <v>37789.934600000001</v>
      </c>
      <c r="X148" s="122">
        <v>37789.934600000001</v>
      </c>
      <c r="Y148" s="122">
        <v>22320.199000000001</v>
      </c>
      <c r="Z148" s="122">
        <v>0</v>
      </c>
      <c r="AA148" s="122">
        <v>0</v>
      </c>
      <c r="AB148" s="122"/>
      <c r="AC148" s="122">
        <v>11025.268764642076</v>
      </c>
      <c r="AD148" s="122">
        <v>8760.6486414316641</v>
      </c>
      <c r="AE148" s="122">
        <v>5218.5504999999903</v>
      </c>
      <c r="AF148" s="122">
        <v>0</v>
      </c>
      <c r="AG148" s="122">
        <v>0</v>
      </c>
      <c r="AH148" s="122"/>
      <c r="AI148" s="122">
        <v>-4756.6178071107279</v>
      </c>
      <c r="AJ148" s="122">
        <v>-91.721447661469483</v>
      </c>
      <c r="AK148" s="122">
        <v>-44.943509354120067</v>
      </c>
      <c r="AL148" s="122">
        <v>0</v>
      </c>
      <c r="AM148" s="122">
        <v>0</v>
      </c>
    </row>
    <row r="149" spans="1:39">
      <c r="A149" s="36">
        <v>33600</v>
      </c>
      <c r="B149" s="37" t="s">
        <v>132</v>
      </c>
      <c r="C149" s="121">
        <v>1.0969400000000001E-2</v>
      </c>
      <c r="E149" s="122">
        <v>4884152.3581221746</v>
      </c>
      <c r="F149" s="122">
        <v>16731871.798896147</v>
      </c>
      <c r="G149" s="122">
        <v>7957663.5766922608</v>
      </c>
      <c r="H149" s="122">
        <v>-4714055.7724000001</v>
      </c>
      <c r="I149" s="122">
        <v>0</v>
      </c>
      <c r="J149" s="122"/>
      <c r="K149" s="122">
        <v>-1122454.8244</v>
      </c>
      <c r="L149" s="122">
        <v>-239429.0938</v>
      </c>
      <c r="M149" s="122">
        <v>401260.652</v>
      </c>
      <c r="N149" s="122">
        <v>0</v>
      </c>
      <c r="O149" s="122">
        <v>0</v>
      </c>
      <c r="P149" s="122"/>
      <c r="Q149" s="122">
        <v>606498.12600000005</v>
      </c>
      <c r="R149" s="122">
        <v>11469407.1908</v>
      </c>
      <c r="S149" s="122">
        <v>4417081.2061999999</v>
      </c>
      <c r="T149" s="122">
        <v>-4714055.7724000001</v>
      </c>
      <c r="U149" s="122">
        <v>0</v>
      </c>
      <c r="V149" s="122"/>
      <c r="W149" s="122">
        <v>5307719.7004000004</v>
      </c>
      <c r="X149" s="122">
        <v>5307719.7004000004</v>
      </c>
      <c r="Y149" s="122">
        <v>3134944.8260000004</v>
      </c>
      <c r="Z149" s="122">
        <v>0</v>
      </c>
      <c r="AA149" s="122">
        <v>0</v>
      </c>
      <c r="AB149" s="122"/>
      <c r="AC149" s="122">
        <v>337238.09179869632</v>
      </c>
      <c r="AD149" s="122">
        <v>267795.93127114762</v>
      </c>
      <c r="AE149" s="122">
        <v>77998.822267261508</v>
      </c>
      <c r="AF149" s="122">
        <v>0</v>
      </c>
      <c r="AG149" s="122">
        <v>0</v>
      </c>
      <c r="AH149" s="122"/>
      <c r="AI149" s="122">
        <v>-244848.7356765224</v>
      </c>
      <c r="AJ149" s="122">
        <v>-73621.929775001016</v>
      </c>
      <c r="AK149" s="122">
        <v>-73621.929775001016</v>
      </c>
      <c r="AL149" s="122">
        <v>0</v>
      </c>
      <c r="AM149" s="122">
        <v>0</v>
      </c>
    </row>
    <row r="150" spans="1:39">
      <c r="A150" s="36">
        <v>33605</v>
      </c>
      <c r="B150" s="37" t="s">
        <v>133</v>
      </c>
      <c r="C150" s="121">
        <v>1.4507999999999999E-3</v>
      </c>
      <c r="E150" s="122">
        <v>713616.87681445689</v>
      </c>
      <c r="F150" s="122">
        <v>2243569.2078867406</v>
      </c>
      <c r="G150" s="122">
        <v>1082139.5837374721</v>
      </c>
      <c r="H150" s="122">
        <v>-623475.49679999996</v>
      </c>
      <c r="I150" s="122">
        <v>0</v>
      </c>
      <c r="J150" s="122"/>
      <c r="K150" s="122">
        <v>-148454.56079999998</v>
      </c>
      <c r="L150" s="122">
        <v>-31666.611599999997</v>
      </c>
      <c r="M150" s="122">
        <v>53070.263999999996</v>
      </c>
      <c r="N150" s="122">
        <v>0</v>
      </c>
      <c r="O150" s="122">
        <v>0</v>
      </c>
      <c r="P150" s="122"/>
      <c r="Q150" s="122">
        <v>80214.731999999989</v>
      </c>
      <c r="R150" s="122">
        <v>1516930.3655999999</v>
      </c>
      <c r="S150" s="122">
        <v>584197.98839999991</v>
      </c>
      <c r="T150" s="122">
        <v>-623475.49679999996</v>
      </c>
      <c r="U150" s="122">
        <v>0</v>
      </c>
      <c r="V150" s="122"/>
      <c r="W150" s="122">
        <v>701992.79279999994</v>
      </c>
      <c r="X150" s="122">
        <v>701992.79279999994</v>
      </c>
      <c r="Y150" s="122">
        <v>414624.13199999998</v>
      </c>
      <c r="Z150" s="122">
        <v>0</v>
      </c>
      <c r="AA150" s="122">
        <v>0</v>
      </c>
      <c r="AB150" s="122"/>
      <c r="AC150" s="122">
        <v>79863.912814456926</v>
      </c>
      <c r="AD150" s="122">
        <v>56312.661086740933</v>
      </c>
      <c r="AE150" s="122">
        <v>30247.199337472248</v>
      </c>
      <c r="AF150" s="122">
        <v>0</v>
      </c>
      <c r="AG150" s="122">
        <v>0</v>
      </c>
      <c r="AH150" s="122"/>
      <c r="AI150" s="122">
        <v>0</v>
      </c>
      <c r="AJ150" s="122">
        <v>0</v>
      </c>
      <c r="AK150" s="122">
        <v>0</v>
      </c>
      <c r="AL150" s="122">
        <v>0</v>
      </c>
      <c r="AM150" s="122">
        <v>0</v>
      </c>
    </row>
    <row r="151" spans="1:39">
      <c r="A151" s="36">
        <v>33700</v>
      </c>
      <c r="B151" s="37" t="s">
        <v>134</v>
      </c>
      <c r="C151" s="121">
        <v>7.5849999999999995E-4</v>
      </c>
      <c r="E151" s="122">
        <v>260906.12650088483</v>
      </c>
      <c r="F151" s="122">
        <v>1063501.6626416286</v>
      </c>
      <c r="G151" s="122">
        <v>488133.36563641421</v>
      </c>
      <c r="H151" s="122">
        <v>-325962.34099999996</v>
      </c>
      <c r="I151" s="122">
        <v>0</v>
      </c>
      <c r="J151" s="122"/>
      <c r="K151" s="122">
        <v>-77614.270999999993</v>
      </c>
      <c r="L151" s="122">
        <v>-16555.779500000001</v>
      </c>
      <c r="M151" s="122">
        <v>27745.929999999997</v>
      </c>
      <c r="N151" s="122">
        <v>0</v>
      </c>
      <c r="O151" s="122">
        <v>0</v>
      </c>
      <c r="P151" s="122"/>
      <c r="Q151" s="122">
        <v>41937.464999999997</v>
      </c>
      <c r="R151" s="122">
        <v>793073.94699999993</v>
      </c>
      <c r="S151" s="122">
        <v>305427.4705</v>
      </c>
      <c r="T151" s="122">
        <v>-325962.34099999996</v>
      </c>
      <c r="U151" s="122">
        <v>0</v>
      </c>
      <c r="V151" s="122"/>
      <c r="W151" s="122">
        <v>367012.36099999998</v>
      </c>
      <c r="X151" s="122">
        <v>367012.36099999998</v>
      </c>
      <c r="Y151" s="122">
        <v>216771.715</v>
      </c>
      <c r="Z151" s="122">
        <v>0</v>
      </c>
      <c r="AA151" s="122">
        <v>0</v>
      </c>
      <c r="AB151" s="122"/>
      <c r="AC151" s="122">
        <v>12024.864472488382</v>
      </c>
      <c r="AD151" s="122">
        <v>2425.427113232241</v>
      </c>
      <c r="AE151" s="122">
        <v>0</v>
      </c>
      <c r="AF151" s="122">
        <v>0</v>
      </c>
      <c r="AG151" s="122">
        <v>0</v>
      </c>
      <c r="AH151" s="122"/>
      <c r="AI151" s="122">
        <v>-82454.292971603572</v>
      </c>
      <c r="AJ151" s="122">
        <v>-82454.292971603572</v>
      </c>
      <c r="AK151" s="122">
        <v>-61811.749863585748</v>
      </c>
      <c r="AL151" s="122">
        <v>0</v>
      </c>
      <c r="AM151" s="122">
        <v>0</v>
      </c>
    </row>
    <row r="152" spans="1:39">
      <c r="A152" s="36">
        <v>33800</v>
      </c>
      <c r="B152" s="37" t="s">
        <v>135</v>
      </c>
      <c r="C152" s="121">
        <v>5.8359999999999998E-4</v>
      </c>
      <c r="E152" s="122">
        <v>267707.35004250042</v>
      </c>
      <c r="F152" s="122">
        <v>893086.63591932494</v>
      </c>
      <c r="G152" s="122">
        <v>421960.85693040083</v>
      </c>
      <c r="H152" s="122">
        <v>-250799.76559999998</v>
      </c>
      <c r="I152" s="122">
        <v>0</v>
      </c>
      <c r="J152" s="122"/>
      <c r="K152" s="122">
        <v>-59717.453600000001</v>
      </c>
      <c r="L152" s="122">
        <v>-12738.2372</v>
      </c>
      <c r="M152" s="122">
        <v>21348.088</v>
      </c>
      <c r="N152" s="122">
        <v>0</v>
      </c>
      <c r="O152" s="122">
        <v>0</v>
      </c>
      <c r="P152" s="122"/>
      <c r="Q152" s="122">
        <v>32267.243999999999</v>
      </c>
      <c r="R152" s="122">
        <v>610201.65520000004</v>
      </c>
      <c r="S152" s="122">
        <v>234999.96279999998</v>
      </c>
      <c r="T152" s="122">
        <v>-250799.76559999998</v>
      </c>
      <c r="U152" s="122">
        <v>0</v>
      </c>
      <c r="V152" s="122"/>
      <c r="W152" s="122">
        <v>282384.19760000001</v>
      </c>
      <c r="X152" s="122">
        <v>282384.19760000001</v>
      </c>
      <c r="Y152" s="122">
        <v>166787.04399999999</v>
      </c>
      <c r="Z152" s="122">
        <v>0</v>
      </c>
      <c r="AA152" s="122">
        <v>0</v>
      </c>
      <c r="AB152" s="122"/>
      <c r="AC152" s="122">
        <v>24401.894113793278</v>
      </c>
      <c r="AD152" s="122">
        <v>16725.554569324813</v>
      </c>
      <c r="AE152" s="122">
        <v>2312.2963804008864</v>
      </c>
      <c r="AF152" s="122">
        <v>0</v>
      </c>
      <c r="AG152" s="122">
        <v>0</v>
      </c>
      <c r="AH152" s="122"/>
      <c r="AI152" s="122">
        <v>-11628.532071292837</v>
      </c>
      <c r="AJ152" s="122">
        <v>-3486.5342500000552</v>
      </c>
      <c r="AK152" s="122">
        <v>-3486.5342500000552</v>
      </c>
      <c r="AL152" s="122">
        <v>0</v>
      </c>
      <c r="AM152" s="122">
        <v>0</v>
      </c>
    </row>
    <row r="153" spans="1:39">
      <c r="A153" s="36">
        <v>33900</v>
      </c>
      <c r="B153" s="37" t="s">
        <v>136</v>
      </c>
      <c r="C153" s="121">
        <v>2.9142999999999999E-3</v>
      </c>
      <c r="E153" s="122">
        <v>1035361.2646497481</v>
      </c>
      <c r="F153" s="122">
        <v>4238050.1952206399</v>
      </c>
      <c r="G153" s="122">
        <v>1977895.9636283405</v>
      </c>
      <c r="H153" s="122">
        <v>-1252408.7678</v>
      </c>
      <c r="I153" s="122">
        <v>0</v>
      </c>
      <c r="J153" s="122"/>
      <c r="K153" s="122">
        <v>-298208.6618</v>
      </c>
      <c r="L153" s="122">
        <v>-63610.426099999997</v>
      </c>
      <c r="M153" s="122">
        <v>106605.094</v>
      </c>
      <c r="N153" s="122">
        <v>0</v>
      </c>
      <c r="O153" s="122">
        <v>0</v>
      </c>
      <c r="P153" s="122"/>
      <c r="Q153" s="122">
        <v>161131.647</v>
      </c>
      <c r="R153" s="122">
        <v>3047139.6225999999</v>
      </c>
      <c r="S153" s="122">
        <v>1173509.9239000001</v>
      </c>
      <c r="T153" s="122">
        <v>-1252408.7678</v>
      </c>
      <c r="U153" s="122">
        <v>0</v>
      </c>
      <c r="V153" s="122"/>
      <c r="W153" s="122">
        <v>1410130.6838</v>
      </c>
      <c r="X153" s="122">
        <v>1410130.6838</v>
      </c>
      <c r="Y153" s="122">
        <v>832877.79700000002</v>
      </c>
      <c r="Z153" s="122">
        <v>0</v>
      </c>
      <c r="AA153" s="122">
        <v>0</v>
      </c>
      <c r="AB153" s="122"/>
      <c r="AC153" s="122">
        <v>65767.508374164841</v>
      </c>
      <c r="AD153" s="122">
        <v>65767.508374164841</v>
      </c>
      <c r="AE153" s="122">
        <v>32226.079103340788</v>
      </c>
      <c r="AF153" s="122">
        <v>0</v>
      </c>
      <c r="AG153" s="122">
        <v>0</v>
      </c>
      <c r="AH153" s="122"/>
      <c r="AI153" s="122">
        <v>-303459.91272441664</v>
      </c>
      <c r="AJ153" s="122">
        <v>-221377.19345352548</v>
      </c>
      <c r="AK153" s="122">
        <v>-167322.93037500035</v>
      </c>
      <c r="AL153" s="122">
        <v>0</v>
      </c>
      <c r="AM153" s="122">
        <v>0</v>
      </c>
    </row>
    <row r="154" spans="1:39">
      <c r="A154" s="36">
        <v>34000</v>
      </c>
      <c r="B154" s="37" t="s">
        <v>137</v>
      </c>
      <c r="C154" s="121">
        <v>1.3129999999999999E-3</v>
      </c>
      <c r="E154" s="122">
        <v>395738.87441280269</v>
      </c>
      <c r="F154" s="122">
        <v>1874211.0333099039</v>
      </c>
      <c r="G154" s="122">
        <v>908629.22777811834</v>
      </c>
      <c r="H154" s="122">
        <v>-564256.49800000002</v>
      </c>
      <c r="I154" s="122">
        <v>0</v>
      </c>
      <c r="J154" s="122"/>
      <c r="K154" s="122">
        <v>-134354.038</v>
      </c>
      <c r="L154" s="122">
        <v>-28658.850999999999</v>
      </c>
      <c r="M154" s="122">
        <v>48029.54</v>
      </c>
      <c r="N154" s="122">
        <v>0</v>
      </c>
      <c r="O154" s="122">
        <v>0</v>
      </c>
      <c r="P154" s="122"/>
      <c r="Q154" s="122">
        <v>72595.76999999999</v>
      </c>
      <c r="R154" s="122">
        <v>1372849.166</v>
      </c>
      <c r="S154" s="122">
        <v>528709.64899999998</v>
      </c>
      <c r="T154" s="122">
        <v>-564256.49800000002</v>
      </c>
      <c r="U154" s="122">
        <v>0</v>
      </c>
      <c r="V154" s="122"/>
      <c r="W154" s="122">
        <v>635316.05799999996</v>
      </c>
      <c r="X154" s="122">
        <v>635316.05799999996</v>
      </c>
      <c r="Y154" s="122">
        <v>375242.26999999996</v>
      </c>
      <c r="Z154" s="122">
        <v>0</v>
      </c>
      <c r="AA154" s="122">
        <v>0</v>
      </c>
      <c r="AB154" s="122"/>
      <c r="AC154" s="122">
        <v>0</v>
      </c>
      <c r="AD154" s="122">
        <v>0</v>
      </c>
      <c r="AE154" s="122">
        <v>0</v>
      </c>
      <c r="AF154" s="122">
        <v>0</v>
      </c>
      <c r="AG154" s="122">
        <v>0</v>
      </c>
      <c r="AH154" s="122"/>
      <c r="AI154" s="122">
        <v>-177818.91558719723</v>
      </c>
      <c r="AJ154" s="122">
        <v>-105295.33969009586</v>
      </c>
      <c r="AK154" s="122">
        <v>-43352.23122188171</v>
      </c>
      <c r="AL154" s="122">
        <v>0</v>
      </c>
      <c r="AM154" s="122">
        <v>0</v>
      </c>
    </row>
    <row r="155" spans="1:39">
      <c r="A155" s="36">
        <v>34100</v>
      </c>
      <c r="B155" s="37" t="s">
        <v>138</v>
      </c>
      <c r="C155" s="121">
        <v>2.94278E-2</v>
      </c>
      <c r="E155" s="122">
        <v>10154623.325023845</v>
      </c>
      <c r="F155" s="122">
        <v>41720874.296700194</v>
      </c>
      <c r="G155" s="122">
        <v>19628937.764505185</v>
      </c>
      <c r="H155" s="122">
        <v>-12646479.3388</v>
      </c>
      <c r="I155" s="122">
        <v>0</v>
      </c>
      <c r="J155" s="122"/>
      <c r="K155" s="122">
        <v>-3011229.0628</v>
      </c>
      <c r="L155" s="122">
        <v>-642320.5906</v>
      </c>
      <c r="M155" s="122">
        <v>1076468.9240000001</v>
      </c>
      <c r="N155" s="122">
        <v>0</v>
      </c>
      <c r="O155" s="122">
        <v>0</v>
      </c>
      <c r="P155" s="122"/>
      <c r="Q155" s="122">
        <v>1627063.0619999999</v>
      </c>
      <c r="R155" s="122">
        <v>30769177.979600001</v>
      </c>
      <c r="S155" s="122">
        <v>11849780.509400001</v>
      </c>
      <c r="T155" s="122">
        <v>-12646479.3388</v>
      </c>
      <c r="U155" s="122">
        <v>0</v>
      </c>
      <c r="V155" s="122"/>
      <c r="W155" s="122">
        <v>14239111.8748</v>
      </c>
      <c r="X155" s="122">
        <v>14239111.8748</v>
      </c>
      <c r="Y155" s="122">
        <v>8410170.9619999994</v>
      </c>
      <c r="Z155" s="122">
        <v>0</v>
      </c>
      <c r="AA155" s="122">
        <v>0</v>
      </c>
      <c r="AB155" s="122"/>
      <c r="AC155" s="122">
        <v>152410.1838676889</v>
      </c>
      <c r="AD155" s="122">
        <v>0</v>
      </c>
      <c r="AE155" s="122">
        <v>0</v>
      </c>
      <c r="AF155" s="122">
        <v>0</v>
      </c>
      <c r="AG155" s="122">
        <v>0</v>
      </c>
      <c r="AH155" s="122"/>
      <c r="AI155" s="122">
        <v>-2852732.7328438442</v>
      </c>
      <c r="AJ155" s="122">
        <v>-2645094.96709981</v>
      </c>
      <c r="AK155" s="122">
        <v>-1707482.6308948158</v>
      </c>
      <c r="AL155" s="122">
        <v>0</v>
      </c>
      <c r="AM155" s="122">
        <v>0</v>
      </c>
    </row>
    <row r="156" spans="1:39">
      <c r="A156" s="36">
        <v>34105</v>
      </c>
      <c r="B156" s="37" t="s">
        <v>139</v>
      </c>
      <c r="C156" s="121">
        <v>2.5642999999999998E-3</v>
      </c>
      <c r="E156" s="122">
        <v>1062577.1716418711</v>
      </c>
      <c r="F156" s="122">
        <v>3834818.4688291922</v>
      </c>
      <c r="G156" s="122">
        <v>1905188.2375805669</v>
      </c>
      <c r="H156" s="122">
        <v>-1101997.6677999999</v>
      </c>
      <c r="I156" s="122">
        <v>0</v>
      </c>
      <c r="J156" s="122"/>
      <c r="K156" s="122">
        <v>-262394.56179999997</v>
      </c>
      <c r="L156" s="122">
        <v>-55970.976099999993</v>
      </c>
      <c r="M156" s="122">
        <v>93802.093999999997</v>
      </c>
      <c r="N156" s="122">
        <v>0</v>
      </c>
      <c r="O156" s="122">
        <v>0</v>
      </c>
      <c r="P156" s="122"/>
      <c r="Q156" s="122">
        <v>141780.147</v>
      </c>
      <c r="R156" s="122">
        <v>2681185.9225999997</v>
      </c>
      <c r="S156" s="122">
        <v>1032574.3738999999</v>
      </c>
      <c r="T156" s="122">
        <v>-1101997.6677999999</v>
      </c>
      <c r="U156" s="122">
        <v>0</v>
      </c>
      <c r="V156" s="122"/>
      <c r="W156" s="122">
        <v>1240777.5837999999</v>
      </c>
      <c r="X156" s="122">
        <v>1240777.5837999999</v>
      </c>
      <c r="Y156" s="122">
        <v>732851.2969999999</v>
      </c>
      <c r="Z156" s="122">
        <v>0</v>
      </c>
      <c r="AA156" s="122">
        <v>0</v>
      </c>
      <c r="AB156" s="122"/>
      <c r="AC156" s="122">
        <v>109347.93077499943</v>
      </c>
      <c r="AD156" s="122">
        <v>109347.93077499943</v>
      </c>
      <c r="AE156" s="122">
        <v>109347.93077499943</v>
      </c>
      <c r="AF156" s="122">
        <v>0</v>
      </c>
      <c r="AG156" s="122">
        <v>0</v>
      </c>
      <c r="AH156" s="122"/>
      <c r="AI156" s="122">
        <v>-166933.92813312836</v>
      </c>
      <c r="AJ156" s="122">
        <v>-140521.99224580673</v>
      </c>
      <c r="AK156" s="122">
        <v>-63387.458094432259</v>
      </c>
      <c r="AL156" s="122">
        <v>0</v>
      </c>
      <c r="AM156" s="122">
        <v>0</v>
      </c>
    </row>
    <row r="157" spans="1:39">
      <c r="A157" s="36">
        <v>34200</v>
      </c>
      <c r="B157" s="37" t="s">
        <v>140</v>
      </c>
      <c r="C157" s="121">
        <v>9.6480000000000003E-4</v>
      </c>
      <c r="E157" s="122">
        <v>-187398.00413131341</v>
      </c>
      <c r="F157" s="122">
        <v>988919.53629193059</v>
      </c>
      <c r="G157" s="122">
        <v>428758.08543997753</v>
      </c>
      <c r="H157" s="122">
        <v>-414618.94080000004</v>
      </c>
      <c r="I157" s="122">
        <v>0</v>
      </c>
      <c r="J157" s="122"/>
      <c r="K157" s="122">
        <v>-98724.124800000005</v>
      </c>
      <c r="L157" s="122">
        <v>-21058.689600000002</v>
      </c>
      <c r="M157" s="122">
        <v>35292.383999999998</v>
      </c>
      <c r="N157" s="122">
        <v>0</v>
      </c>
      <c r="O157" s="122">
        <v>0</v>
      </c>
      <c r="P157" s="122"/>
      <c r="Q157" s="122">
        <v>53343.792000000001</v>
      </c>
      <c r="R157" s="122">
        <v>1008777.5136000001</v>
      </c>
      <c r="S157" s="122">
        <v>388498.91039999999</v>
      </c>
      <c r="T157" s="122">
        <v>-414618.94080000004</v>
      </c>
      <c r="U157" s="122">
        <v>0</v>
      </c>
      <c r="V157" s="122"/>
      <c r="W157" s="122">
        <v>466833.91680000001</v>
      </c>
      <c r="X157" s="122">
        <v>466833.91680000001</v>
      </c>
      <c r="Y157" s="122">
        <v>275730.19199999998</v>
      </c>
      <c r="Z157" s="122">
        <v>0</v>
      </c>
      <c r="AA157" s="122">
        <v>0</v>
      </c>
      <c r="AB157" s="122"/>
      <c r="AC157" s="122">
        <v>0</v>
      </c>
      <c r="AD157" s="122">
        <v>0</v>
      </c>
      <c r="AE157" s="122">
        <v>0</v>
      </c>
      <c r="AF157" s="122">
        <v>0</v>
      </c>
      <c r="AG157" s="122">
        <v>0</v>
      </c>
      <c r="AH157" s="122"/>
      <c r="AI157" s="122">
        <v>-608851.58813131345</v>
      </c>
      <c r="AJ157" s="122">
        <v>-465633.2045080695</v>
      </c>
      <c r="AK157" s="122">
        <v>-270763.40096002253</v>
      </c>
      <c r="AL157" s="122">
        <v>0</v>
      </c>
      <c r="AM157" s="122">
        <v>0</v>
      </c>
    </row>
    <row r="158" spans="1:39">
      <c r="A158" s="36">
        <v>34205</v>
      </c>
      <c r="B158" s="37" t="s">
        <v>141</v>
      </c>
      <c r="C158" s="121">
        <v>4.6109999999999999E-4</v>
      </c>
      <c r="E158" s="122">
        <v>195629.11953082288</v>
      </c>
      <c r="F158" s="122">
        <v>697522.89755970449</v>
      </c>
      <c r="G158" s="122">
        <v>355451.45505874162</v>
      </c>
      <c r="H158" s="122">
        <v>-198155.8806</v>
      </c>
      <c r="I158" s="122">
        <v>0</v>
      </c>
      <c r="J158" s="122"/>
      <c r="K158" s="122">
        <v>-47182.518599999996</v>
      </c>
      <c r="L158" s="122">
        <v>-10064.429700000001</v>
      </c>
      <c r="M158" s="122">
        <v>16867.038</v>
      </c>
      <c r="N158" s="122">
        <v>0</v>
      </c>
      <c r="O158" s="122">
        <v>0</v>
      </c>
      <c r="P158" s="122"/>
      <c r="Q158" s="122">
        <v>25494.219000000001</v>
      </c>
      <c r="R158" s="122">
        <v>482117.8602</v>
      </c>
      <c r="S158" s="122">
        <v>185672.5203</v>
      </c>
      <c r="T158" s="122">
        <v>-198155.8806</v>
      </c>
      <c r="U158" s="122">
        <v>0</v>
      </c>
      <c r="V158" s="122"/>
      <c r="W158" s="122">
        <v>223110.61259999999</v>
      </c>
      <c r="X158" s="122">
        <v>223110.61259999999</v>
      </c>
      <c r="Y158" s="122">
        <v>131777.769</v>
      </c>
      <c r="Z158" s="122">
        <v>0</v>
      </c>
      <c r="AA158" s="122">
        <v>0</v>
      </c>
      <c r="AB158" s="122"/>
      <c r="AC158" s="122">
        <v>31246.87487499995</v>
      </c>
      <c r="AD158" s="122">
        <v>31246.87487499995</v>
      </c>
      <c r="AE158" s="122">
        <v>31246.87487499995</v>
      </c>
      <c r="AF158" s="122">
        <v>0</v>
      </c>
      <c r="AG158" s="122">
        <v>0</v>
      </c>
      <c r="AH158" s="122"/>
      <c r="AI158" s="122">
        <v>-37040.068344177074</v>
      </c>
      <c r="AJ158" s="122">
        <v>-28888.020415295461</v>
      </c>
      <c r="AK158" s="122">
        <v>-10112.747116258372</v>
      </c>
      <c r="AL158" s="122">
        <v>0</v>
      </c>
      <c r="AM158" s="122">
        <v>0</v>
      </c>
    </row>
    <row r="159" spans="1:39">
      <c r="A159" s="36">
        <v>34220</v>
      </c>
      <c r="B159" s="37" t="s">
        <v>142</v>
      </c>
      <c r="C159" s="121">
        <v>1.0878000000000001E-3</v>
      </c>
      <c r="E159" s="122">
        <v>533923.19163497514</v>
      </c>
      <c r="F159" s="122">
        <v>1701792.3408952912</v>
      </c>
      <c r="G159" s="122">
        <v>836766.46762355219</v>
      </c>
      <c r="H159" s="122">
        <v>-467477.69880000001</v>
      </c>
      <c r="I159" s="122">
        <v>0</v>
      </c>
      <c r="J159" s="122"/>
      <c r="K159" s="122">
        <v>-111310.2228</v>
      </c>
      <c r="L159" s="122">
        <v>-23743.410600000003</v>
      </c>
      <c r="M159" s="122">
        <v>39791.724000000002</v>
      </c>
      <c r="N159" s="122">
        <v>0</v>
      </c>
      <c r="O159" s="122">
        <v>0</v>
      </c>
      <c r="P159" s="122"/>
      <c r="Q159" s="122">
        <v>60144.462000000007</v>
      </c>
      <c r="R159" s="122">
        <v>1137384.0996000001</v>
      </c>
      <c r="S159" s="122">
        <v>438027.68940000003</v>
      </c>
      <c r="T159" s="122">
        <v>-467477.69880000001</v>
      </c>
      <c r="U159" s="122">
        <v>0</v>
      </c>
      <c r="V159" s="122"/>
      <c r="W159" s="122">
        <v>526349.43480000005</v>
      </c>
      <c r="X159" s="122">
        <v>526349.43480000005</v>
      </c>
      <c r="Y159" s="122">
        <v>310882.36200000002</v>
      </c>
      <c r="Z159" s="122">
        <v>0</v>
      </c>
      <c r="AA159" s="122">
        <v>0</v>
      </c>
      <c r="AB159" s="122"/>
      <c r="AC159" s="122">
        <v>64155.913692254195</v>
      </c>
      <c r="AD159" s="122">
        <v>61802.217095291118</v>
      </c>
      <c r="AE159" s="122">
        <v>48064.692223552156</v>
      </c>
      <c r="AF159" s="122">
        <v>0</v>
      </c>
      <c r="AG159" s="122">
        <v>0</v>
      </c>
      <c r="AH159" s="122"/>
      <c r="AI159" s="122">
        <v>-5416.3960572790693</v>
      </c>
      <c r="AJ159" s="122">
        <v>0</v>
      </c>
      <c r="AK159" s="122">
        <v>0</v>
      </c>
      <c r="AL159" s="122">
        <v>0</v>
      </c>
      <c r="AM159" s="122">
        <v>0</v>
      </c>
    </row>
    <row r="160" spans="1:39">
      <c r="A160" s="36">
        <v>34230</v>
      </c>
      <c r="B160" s="37" t="s">
        <v>143</v>
      </c>
      <c r="C160" s="121">
        <v>4.3560000000000002E-4</v>
      </c>
      <c r="E160" s="122">
        <v>112974.90642739453</v>
      </c>
      <c r="F160" s="122">
        <v>580167.91204186494</v>
      </c>
      <c r="G160" s="122">
        <v>245129.58730011137</v>
      </c>
      <c r="H160" s="122">
        <v>-187197.35760000002</v>
      </c>
      <c r="I160" s="122">
        <v>0</v>
      </c>
      <c r="J160" s="122"/>
      <c r="K160" s="122">
        <v>-44573.205600000001</v>
      </c>
      <c r="L160" s="122">
        <v>-9507.8412000000008</v>
      </c>
      <c r="M160" s="122">
        <v>15934.248000000001</v>
      </c>
      <c r="N160" s="122">
        <v>0</v>
      </c>
      <c r="O160" s="122">
        <v>0</v>
      </c>
      <c r="P160" s="122"/>
      <c r="Q160" s="122">
        <v>24084.324000000001</v>
      </c>
      <c r="R160" s="122">
        <v>455455.51920000004</v>
      </c>
      <c r="S160" s="122">
        <v>175404.35880000002</v>
      </c>
      <c r="T160" s="122">
        <v>-187197.35760000002</v>
      </c>
      <c r="U160" s="122">
        <v>0</v>
      </c>
      <c r="V160" s="122"/>
      <c r="W160" s="122">
        <v>210772.02960000001</v>
      </c>
      <c r="X160" s="122">
        <v>210772.02960000001</v>
      </c>
      <c r="Y160" s="122">
        <v>124490.12400000001</v>
      </c>
      <c r="Z160" s="122">
        <v>0</v>
      </c>
      <c r="AA160" s="122">
        <v>0</v>
      </c>
      <c r="AB160" s="122"/>
      <c r="AC160" s="122">
        <v>525.05493477045673</v>
      </c>
      <c r="AD160" s="122">
        <v>0</v>
      </c>
      <c r="AE160" s="122">
        <v>0</v>
      </c>
      <c r="AF160" s="122">
        <v>0</v>
      </c>
      <c r="AG160" s="122">
        <v>0</v>
      </c>
      <c r="AH160" s="122"/>
      <c r="AI160" s="122">
        <v>-77833.296507375941</v>
      </c>
      <c r="AJ160" s="122">
        <v>-76551.795558135171</v>
      </c>
      <c r="AK160" s="122">
        <v>-70699.14349988864</v>
      </c>
      <c r="AL160" s="122">
        <v>0</v>
      </c>
      <c r="AM160" s="122">
        <v>0</v>
      </c>
    </row>
    <row r="161" spans="1:39">
      <c r="A161" s="36">
        <v>34300</v>
      </c>
      <c r="B161" s="37" t="s">
        <v>144</v>
      </c>
      <c r="C161" s="121">
        <v>7.1383000000000002E-3</v>
      </c>
      <c r="E161" s="122">
        <v>2805192.969554733</v>
      </c>
      <c r="F161" s="122">
        <v>10278960.524534851</v>
      </c>
      <c r="G161" s="122">
        <v>5016066.9815776711</v>
      </c>
      <c r="H161" s="122">
        <v>-3067655.8718000003</v>
      </c>
      <c r="I161" s="122">
        <v>0</v>
      </c>
      <c r="J161" s="122"/>
      <c r="K161" s="122">
        <v>-730433.68579999998</v>
      </c>
      <c r="L161" s="122">
        <v>-155807.6741</v>
      </c>
      <c r="M161" s="122">
        <v>261119.014</v>
      </c>
      <c r="N161" s="122">
        <v>0</v>
      </c>
      <c r="O161" s="122">
        <v>0</v>
      </c>
      <c r="P161" s="122"/>
      <c r="Q161" s="122">
        <v>394676.60700000002</v>
      </c>
      <c r="R161" s="122">
        <v>7463677.9906000001</v>
      </c>
      <c r="S161" s="122">
        <v>2874400.6759000001</v>
      </c>
      <c r="T161" s="122">
        <v>-3067655.8718000003</v>
      </c>
      <c r="U161" s="122">
        <v>0</v>
      </c>
      <c r="V161" s="122"/>
      <c r="W161" s="122">
        <v>3453980.6677999999</v>
      </c>
      <c r="X161" s="122">
        <v>3453980.6677999999</v>
      </c>
      <c r="Y161" s="122">
        <v>2040054.757</v>
      </c>
      <c r="Z161" s="122">
        <v>0</v>
      </c>
      <c r="AA161" s="122">
        <v>0</v>
      </c>
      <c r="AB161" s="122"/>
      <c r="AC161" s="122">
        <v>339778.35202053131</v>
      </c>
      <c r="AD161" s="122">
        <v>0</v>
      </c>
      <c r="AE161" s="122">
        <v>0</v>
      </c>
      <c r="AF161" s="122">
        <v>0</v>
      </c>
      <c r="AG161" s="122">
        <v>0</v>
      </c>
      <c r="AH161" s="122"/>
      <c r="AI161" s="122">
        <v>-652808.97146579856</v>
      </c>
      <c r="AJ161" s="122">
        <v>-482890.45976514823</v>
      </c>
      <c r="AK161" s="122">
        <v>-159507.46532232888</v>
      </c>
      <c r="AL161" s="122">
        <v>0</v>
      </c>
      <c r="AM161" s="122">
        <v>0</v>
      </c>
    </row>
    <row r="162" spans="1:39">
      <c r="A162" s="36">
        <v>34400</v>
      </c>
      <c r="B162" s="37" t="s">
        <v>145</v>
      </c>
      <c r="C162" s="121">
        <v>2.8241999999999998E-3</v>
      </c>
      <c r="E162" s="122">
        <v>921197.33236501971</v>
      </c>
      <c r="F162" s="122">
        <v>3975433.2861366756</v>
      </c>
      <c r="G162" s="122">
        <v>1768107.9284307901</v>
      </c>
      <c r="H162" s="122">
        <v>-1213688.6531999998</v>
      </c>
      <c r="I162" s="122">
        <v>0</v>
      </c>
      <c r="J162" s="122"/>
      <c r="K162" s="122">
        <v>-288989.08919999999</v>
      </c>
      <c r="L162" s="122">
        <v>-61643.813399999999</v>
      </c>
      <c r="M162" s="122">
        <v>103309.23599999999</v>
      </c>
      <c r="N162" s="122">
        <v>0</v>
      </c>
      <c r="O162" s="122">
        <v>0</v>
      </c>
      <c r="P162" s="122"/>
      <c r="Q162" s="122">
        <v>156150.01799999998</v>
      </c>
      <c r="R162" s="122">
        <v>2952932.6843999997</v>
      </c>
      <c r="S162" s="122">
        <v>1137229.0865999998</v>
      </c>
      <c r="T162" s="122">
        <v>-1213688.6531999998</v>
      </c>
      <c r="U162" s="122">
        <v>0</v>
      </c>
      <c r="V162" s="122"/>
      <c r="W162" s="122">
        <v>1366534.3572</v>
      </c>
      <c r="X162" s="122">
        <v>1366534.3572</v>
      </c>
      <c r="Y162" s="122">
        <v>807128.1179999999</v>
      </c>
      <c r="Z162" s="122">
        <v>0</v>
      </c>
      <c r="AA162" s="122">
        <v>0</v>
      </c>
      <c r="AB162" s="122"/>
      <c r="AC162" s="122">
        <v>32450.81075921921</v>
      </c>
      <c r="AD162" s="122">
        <v>19794.994563123728</v>
      </c>
      <c r="AE162" s="122">
        <v>0</v>
      </c>
      <c r="AF162" s="122">
        <v>0</v>
      </c>
      <c r="AG162" s="122">
        <v>0</v>
      </c>
      <c r="AH162" s="122"/>
      <c r="AI162" s="122">
        <v>-344948.7643941993</v>
      </c>
      <c r="AJ162" s="122">
        <v>-302184.93662644818</v>
      </c>
      <c r="AK162" s="122">
        <v>-279558.51216920972</v>
      </c>
      <c r="AL162" s="122">
        <v>0</v>
      </c>
      <c r="AM162" s="122">
        <v>0</v>
      </c>
    </row>
    <row r="163" spans="1:39">
      <c r="A163" s="36">
        <v>34405</v>
      </c>
      <c r="B163" s="37" t="s">
        <v>146</v>
      </c>
      <c r="C163" s="121">
        <v>5.6530000000000003E-4</v>
      </c>
      <c r="E163" s="122">
        <v>163697.32997739583</v>
      </c>
      <c r="F163" s="122">
        <v>779024.86492744437</v>
      </c>
      <c r="G163" s="122">
        <v>352628.73581603565</v>
      </c>
      <c r="H163" s="122">
        <v>-242935.41380000001</v>
      </c>
      <c r="I163" s="122">
        <v>0</v>
      </c>
      <c r="J163" s="122"/>
      <c r="K163" s="122">
        <v>-57844.887800000004</v>
      </c>
      <c r="L163" s="122">
        <v>-12338.803100000001</v>
      </c>
      <c r="M163" s="122">
        <v>20678.674000000003</v>
      </c>
      <c r="N163" s="122">
        <v>0</v>
      </c>
      <c r="O163" s="122">
        <v>0</v>
      </c>
      <c r="P163" s="122"/>
      <c r="Q163" s="122">
        <v>31255.437000000002</v>
      </c>
      <c r="R163" s="122">
        <v>591067.50459999999</v>
      </c>
      <c r="S163" s="122">
        <v>227631.04690000002</v>
      </c>
      <c r="T163" s="122">
        <v>-242935.41380000001</v>
      </c>
      <c r="U163" s="122">
        <v>0</v>
      </c>
      <c r="V163" s="122"/>
      <c r="W163" s="122">
        <v>273529.4498</v>
      </c>
      <c r="X163" s="122">
        <v>273529.4498</v>
      </c>
      <c r="Y163" s="122">
        <v>161557.087</v>
      </c>
      <c r="Z163" s="122">
        <v>0</v>
      </c>
      <c r="AA163" s="122">
        <v>0</v>
      </c>
      <c r="AB163" s="122"/>
      <c r="AC163" s="122">
        <v>2371.706117136574</v>
      </c>
      <c r="AD163" s="122">
        <v>1446.7407314533109</v>
      </c>
      <c r="AE163" s="122">
        <v>0</v>
      </c>
      <c r="AF163" s="122">
        <v>0</v>
      </c>
      <c r="AG163" s="122">
        <v>0</v>
      </c>
      <c r="AH163" s="122"/>
      <c r="AI163" s="122">
        <v>-85614.375139740776</v>
      </c>
      <c r="AJ163" s="122">
        <v>-74680.027104008972</v>
      </c>
      <c r="AK163" s="122">
        <v>-57238.072083964376</v>
      </c>
      <c r="AL163" s="122">
        <v>0</v>
      </c>
      <c r="AM163" s="122">
        <v>0</v>
      </c>
    </row>
    <row r="164" spans="1:39">
      <c r="A164" s="36">
        <v>34500</v>
      </c>
      <c r="B164" s="37" t="s">
        <v>147</v>
      </c>
      <c r="C164" s="121">
        <v>5.0848000000000004E-3</v>
      </c>
      <c r="E164" s="122">
        <v>2156362.5111758215</v>
      </c>
      <c r="F164" s="122">
        <v>7625553.5879278602</v>
      </c>
      <c r="G164" s="122">
        <v>3576723.8779185954</v>
      </c>
      <c r="H164" s="122">
        <v>-2185172.4608</v>
      </c>
      <c r="I164" s="122">
        <v>0</v>
      </c>
      <c r="J164" s="122"/>
      <c r="K164" s="122">
        <v>-520307.24480000004</v>
      </c>
      <c r="L164" s="122">
        <v>-110985.9296</v>
      </c>
      <c r="M164" s="122">
        <v>186001.98400000003</v>
      </c>
      <c r="N164" s="122">
        <v>0</v>
      </c>
      <c r="O164" s="122">
        <v>0</v>
      </c>
      <c r="P164" s="122"/>
      <c r="Q164" s="122">
        <v>281138.592</v>
      </c>
      <c r="R164" s="122">
        <v>5316575.3536</v>
      </c>
      <c r="S164" s="122">
        <v>2047511.6704000002</v>
      </c>
      <c r="T164" s="122">
        <v>-2185172.4608</v>
      </c>
      <c r="U164" s="122">
        <v>0</v>
      </c>
      <c r="V164" s="122"/>
      <c r="W164" s="122">
        <v>2460361.8368000002</v>
      </c>
      <c r="X164" s="122">
        <v>2460361.8368000002</v>
      </c>
      <c r="Y164" s="122">
        <v>1453184.9920000001</v>
      </c>
      <c r="Z164" s="122">
        <v>0</v>
      </c>
      <c r="AA164" s="122">
        <v>0</v>
      </c>
      <c r="AB164" s="122"/>
      <c r="AC164" s="122">
        <v>125506.36120909793</v>
      </c>
      <c r="AD164" s="122">
        <v>103787.84077786165</v>
      </c>
      <c r="AE164" s="122">
        <v>34210.745168597001</v>
      </c>
      <c r="AF164" s="122">
        <v>0</v>
      </c>
      <c r="AG164" s="122">
        <v>0</v>
      </c>
      <c r="AH164" s="122"/>
      <c r="AI164" s="122">
        <v>-190337.03403327661</v>
      </c>
      <c r="AJ164" s="122">
        <v>-144185.51365000173</v>
      </c>
      <c r="AK164" s="122">
        <v>-144185.51365000173</v>
      </c>
      <c r="AL164" s="122">
        <v>0</v>
      </c>
      <c r="AM164" s="122">
        <v>0</v>
      </c>
    </row>
    <row r="165" spans="1:39">
      <c r="A165" s="36">
        <v>34501</v>
      </c>
      <c r="B165" s="37" t="s">
        <v>148</v>
      </c>
      <c r="C165" s="121">
        <v>6.1799999999999998E-5</v>
      </c>
      <c r="E165" s="122">
        <v>27362.9964281385</v>
      </c>
      <c r="F165" s="122">
        <v>91686.776590489433</v>
      </c>
      <c r="G165" s="122">
        <v>41540.273228118022</v>
      </c>
      <c r="H165" s="122">
        <v>-26558.302799999998</v>
      </c>
      <c r="I165" s="122">
        <v>0</v>
      </c>
      <c r="J165" s="122"/>
      <c r="K165" s="122">
        <v>-6323.7467999999999</v>
      </c>
      <c r="L165" s="122">
        <v>-1348.9086</v>
      </c>
      <c r="M165" s="122">
        <v>2260.6439999999998</v>
      </c>
      <c r="N165" s="122">
        <v>0</v>
      </c>
      <c r="O165" s="122">
        <v>0</v>
      </c>
      <c r="P165" s="122"/>
      <c r="Q165" s="122">
        <v>3416.922</v>
      </c>
      <c r="R165" s="122">
        <v>64616.967599999996</v>
      </c>
      <c r="S165" s="122">
        <v>24885.1914</v>
      </c>
      <c r="T165" s="122">
        <v>-26558.302799999998</v>
      </c>
      <c r="U165" s="122">
        <v>0</v>
      </c>
      <c r="V165" s="122"/>
      <c r="W165" s="122">
        <v>29902.918799999999</v>
      </c>
      <c r="X165" s="122">
        <v>29902.918799999999</v>
      </c>
      <c r="Y165" s="122">
        <v>17661.822</v>
      </c>
      <c r="Z165" s="122">
        <v>0</v>
      </c>
      <c r="AA165" s="122">
        <v>0</v>
      </c>
      <c r="AB165" s="122"/>
      <c r="AC165" s="122">
        <v>4723.9897539180229</v>
      </c>
      <c r="AD165" s="122">
        <v>2872.8861162689764</v>
      </c>
      <c r="AE165" s="122">
        <v>0</v>
      </c>
      <c r="AF165" s="122">
        <v>0</v>
      </c>
      <c r="AG165" s="122">
        <v>0</v>
      </c>
      <c r="AH165" s="122"/>
      <c r="AI165" s="122">
        <v>-4357.0873257795256</v>
      </c>
      <c r="AJ165" s="122">
        <v>-4357.0873257795256</v>
      </c>
      <c r="AK165" s="122">
        <v>-3267.3841718819781</v>
      </c>
      <c r="AL165" s="122">
        <v>0</v>
      </c>
      <c r="AM165" s="122">
        <v>0</v>
      </c>
    </row>
    <row r="166" spans="1:39">
      <c r="A166" s="36">
        <v>34505</v>
      </c>
      <c r="B166" s="37" t="s">
        <v>149</v>
      </c>
      <c r="C166" s="121">
        <v>6.6370000000000003E-4</v>
      </c>
      <c r="E166" s="122">
        <v>415815.15079579526</v>
      </c>
      <c r="F166" s="122">
        <v>1093669.5126242987</v>
      </c>
      <c r="G166" s="122">
        <v>560104.67093279539</v>
      </c>
      <c r="H166" s="122">
        <v>-285222.42019999999</v>
      </c>
      <c r="I166" s="122">
        <v>0</v>
      </c>
      <c r="J166" s="122"/>
      <c r="K166" s="122">
        <v>-67913.766199999998</v>
      </c>
      <c r="L166" s="122">
        <v>-14486.579900000001</v>
      </c>
      <c r="M166" s="122">
        <v>24278.146000000001</v>
      </c>
      <c r="N166" s="122">
        <v>0</v>
      </c>
      <c r="O166" s="122">
        <v>0</v>
      </c>
      <c r="P166" s="122"/>
      <c r="Q166" s="122">
        <v>36695.972999999998</v>
      </c>
      <c r="R166" s="122">
        <v>693952.77340000006</v>
      </c>
      <c r="S166" s="122">
        <v>267254.07010000001</v>
      </c>
      <c r="T166" s="122">
        <v>-285222.42019999999</v>
      </c>
      <c r="U166" s="122">
        <v>0</v>
      </c>
      <c r="V166" s="122"/>
      <c r="W166" s="122">
        <v>321141.86420000001</v>
      </c>
      <c r="X166" s="122">
        <v>321141.86420000001</v>
      </c>
      <c r="Y166" s="122">
        <v>189678.823</v>
      </c>
      <c r="Z166" s="122">
        <v>0</v>
      </c>
      <c r="AA166" s="122">
        <v>0</v>
      </c>
      <c r="AB166" s="122"/>
      <c r="AC166" s="122">
        <v>134877.93827735711</v>
      </c>
      <c r="AD166" s="122">
        <v>98543.438598051391</v>
      </c>
      <c r="AE166" s="122">
        <v>78893.631832795276</v>
      </c>
      <c r="AF166" s="122">
        <v>0</v>
      </c>
      <c r="AG166" s="122">
        <v>0</v>
      </c>
      <c r="AH166" s="122"/>
      <c r="AI166" s="122">
        <v>-8986.8584815618815</v>
      </c>
      <c r="AJ166" s="122">
        <v>-5481.9836737527503</v>
      </c>
      <c r="AK166" s="122">
        <v>0</v>
      </c>
      <c r="AL166" s="122">
        <v>0</v>
      </c>
      <c r="AM166" s="122">
        <v>0</v>
      </c>
    </row>
    <row r="167" spans="1:39">
      <c r="A167" s="36">
        <v>34600</v>
      </c>
      <c r="B167" s="37" t="s">
        <v>150</v>
      </c>
      <c r="C167" s="121">
        <v>1.2166E-3</v>
      </c>
      <c r="E167" s="122">
        <v>446855.00506654405</v>
      </c>
      <c r="F167" s="122">
        <v>1805016.7403183763</v>
      </c>
      <c r="G167" s="122">
        <v>882231.17367616901</v>
      </c>
      <c r="H167" s="122">
        <v>-522828.98359999998</v>
      </c>
      <c r="I167" s="122">
        <v>0</v>
      </c>
      <c r="J167" s="122"/>
      <c r="K167" s="122">
        <v>-124489.8116</v>
      </c>
      <c r="L167" s="122">
        <v>-26554.728199999998</v>
      </c>
      <c r="M167" s="122">
        <v>44503.227999999996</v>
      </c>
      <c r="N167" s="122">
        <v>0</v>
      </c>
      <c r="O167" s="122">
        <v>0</v>
      </c>
      <c r="P167" s="122"/>
      <c r="Q167" s="122">
        <v>67265.813999999998</v>
      </c>
      <c r="R167" s="122">
        <v>1272055.0611999999</v>
      </c>
      <c r="S167" s="122">
        <v>489891.9718</v>
      </c>
      <c r="T167" s="122">
        <v>-522828.98359999998</v>
      </c>
      <c r="U167" s="122">
        <v>0</v>
      </c>
      <c r="V167" s="122"/>
      <c r="W167" s="122">
        <v>588671.37560000003</v>
      </c>
      <c r="X167" s="122">
        <v>588671.37560000003</v>
      </c>
      <c r="Y167" s="122">
        <v>347692.114</v>
      </c>
      <c r="Z167" s="122">
        <v>0</v>
      </c>
      <c r="AA167" s="122">
        <v>0</v>
      </c>
      <c r="AB167" s="122"/>
      <c r="AC167" s="122">
        <v>9657.3377999998629</v>
      </c>
      <c r="AD167" s="122">
        <v>9657.3377999998629</v>
      </c>
      <c r="AE167" s="122">
        <v>9657.3377999998629</v>
      </c>
      <c r="AF167" s="122">
        <v>0</v>
      </c>
      <c r="AG167" s="122">
        <v>0</v>
      </c>
      <c r="AH167" s="122"/>
      <c r="AI167" s="122">
        <v>-94249.71073345581</v>
      </c>
      <c r="AJ167" s="122">
        <v>-38812.306081623639</v>
      </c>
      <c r="AK167" s="122">
        <v>-9513.4779238307892</v>
      </c>
      <c r="AL167" s="122">
        <v>0</v>
      </c>
      <c r="AM167" s="122">
        <v>0</v>
      </c>
    </row>
    <row r="168" spans="1:39">
      <c r="A168" s="36">
        <v>34605</v>
      </c>
      <c r="B168" s="37" t="s">
        <v>151</v>
      </c>
      <c r="C168" s="121">
        <v>2.5179999999999999E-4</v>
      </c>
      <c r="E168" s="122">
        <v>91751.695447418184</v>
      </c>
      <c r="F168" s="122">
        <v>360341.45715841989</v>
      </c>
      <c r="G168" s="122">
        <v>162750.33425612462</v>
      </c>
      <c r="H168" s="122">
        <v>-108210.0428</v>
      </c>
      <c r="I168" s="122">
        <v>0</v>
      </c>
      <c r="J168" s="122"/>
      <c r="K168" s="122">
        <v>-25765.686799999999</v>
      </c>
      <c r="L168" s="122">
        <v>-5496.0385999999999</v>
      </c>
      <c r="M168" s="122">
        <v>9210.8439999999991</v>
      </c>
      <c r="N168" s="122">
        <v>0</v>
      </c>
      <c r="O168" s="122">
        <v>0</v>
      </c>
      <c r="P168" s="122"/>
      <c r="Q168" s="122">
        <v>13922.021999999999</v>
      </c>
      <c r="R168" s="122">
        <v>263277.54759999999</v>
      </c>
      <c r="S168" s="122">
        <v>101393.06139999999</v>
      </c>
      <c r="T168" s="122">
        <v>-108210.0428</v>
      </c>
      <c r="U168" s="122">
        <v>0</v>
      </c>
      <c r="V168" s="122"/>
      <c r="W168" s="122">
        <v>121837.45879999999</v>
      </c>
      <c r="X168" s="122">
        <v>121837.45879999999</v>
      </c>
      <c r="Y168" s="122">
        <v>71961.921999999991</v>
      </c>
      <c r="Z168" s="122">
        <v>0</v>
      </c>
      <c r="AA168" s="122">
        <v>0</v>
      </c>
      <c r="AB168" s="122"/>
      <c r="AC168" s="122">
        <v>16895.64411553106</v>
      </c>
      <c r="AD168" s="122">
        <v>12219.74868596882</v>
      </c>
      <c r="AE168" s="122">
        <v>5987.6768561247245</v>
      </c>
      <c r="AF168" s="122">
        <v>0</v>
      </c>
      <c r="AG168" s="122">
        <v>0</v>
      </c>
      <c r="AH168" s="122"/>
      <c r="AI168" s="122">
        <v>-35137.742668112871</v>
      </c>
      <c r="AJ168" s="122">
        <v>-31497.259327548876</v>
      </c>
      <c r="AK168" s="122">
        <v>-25803.170000000056</v>
      </c>
      <c r="AL168" s="122">
        <v>0</v>
      </c>
      <c r="AM168" s="122">
        <v>0</v>
      </c>
    </row>
    <row r="169" spans="1:39">
      <c r="A169" s="36">
        <v>34700</v>
      </c>
      <c r="B169" s="37" t="s">
        <v>152</v>
      </c>
      <c r="C169" s="121">
        <v>3.3004000000000002E-3</v>
      </c>
      <c r="E169" s="122">
        <v>1276414.3572119344</v>
      </c>
      <c r="F169" s="122">
        <v>4758520.3471033098</v>
      </c>
      <c r="G169" s="122">
        <v>2206483.111024945</v>
      </c>
      <c r="H169" s="122">
        <v>-1418333.6984000001</v>
      </c>
      <c r="I169" s="122">
        <v>0</v>
      </c>
      <c r="J169" s="122"/>
      <c r="K169" s="122">
        <v>-337716.7304</v>
      </c>
      <c r="L169" s="122">
        <v>-72037.830800000011</v>
      </c>
      <c r="M169" s="122">
        <v>120728.63200000001</v>
      </c>
      <c r="N169" s="122">
        <v>0</v>
      </c>
      <c r="O169" s="122">
        <v>0</v>
      </c>
      <c r="P169" s="122"/>
      <c r="Q169" s="122">
        <v>182479.11600000001</v>
      </c>
      <c r="R169" s="122">
        <v>3450838.8328000004</v>
      </c>
      <c r="S169" s="122">
        <v>1328981.9692000002</v>
      </c>
      <c r="T169" s="122">
        <v>-1418333.6984000001</v>
      </c>
      <c r="U169" s="122">
        <v>0</v>
      </c>
      <c r="V169" s="122"/>
      <c r="W169" s="122">
        <v>1596951.3464000002</v>
      </c>
      <c r="X169" s="122">
        <v>1596951.3464000002</v>
      </c>
      <c r="Y169" s="122">
        <v>943221.31600000011</v>
      </c>
      <c r="Z169" s="122">
        <v>0</v>
      </c>
      <c r="AA169" s="122">
        <v>0</v>
      </c>
      <c r="AB169" s="122"/>
      <c r="AC169" s="122">
        <v>86006.698918169539</v>
      </c>
      <c r="AD169" s="122">
        <v>34074.072409544759</v>
      </c>
      <c r="AE169" s="122">
        <v>0</v>
      </c>
      <c r="AF169" s="122">
        <v>0</v>
      </c>
      <c r="AG169" s="122">
        <v>0</v>
      </c>
      <c r="AH169" s="122"/>
      <c r="AI169" s="122">
        <v>-251306.07370623533</v>
      </c>
      <c r="AJ169" s="122">
        <v>-251306.07370623533</v>
      </c>
      <c r="AK169" s="122">
        <v>-186448.80617505489</v>
      </c>
      <c r="AL169" s="122">
        <v>0</v>
      </c>
      <c r="AM169" s="122">
        <v>0</v>
      </c>
    </row>
    <row r="170" spans="1:39">
      <c r="A170" s="36">
        <v>34800</v>
      </c>
      <c r="B170" s="37" t="s">
        <v>153</v>
      </c>
      <c r="C170" s="121">
        <v>3.7389999999999998E-4</v>
      </c>
      <c r="E170" s="122">
        <v>234847.15644743826</v>
      </c>
      <c r="F170" s="122">
        <v>626040.39342943369</v>
      </c>
      <c r="G170" s="122">
        <v>315521.60431035631</v>
      </c>
      <c r="H170" s="122">
        <v>-160682.0294</v>
      </c>
      <c r="I170" s="122">
        <v>0</v>
      </c>
      <c r="J170" s="122"/>
      <c r="K170" s="122">
        <v>-38259.691399999996</v>
      </c>
      <c r="L170" s="122">
        <v>-8161.1152999999995</v>
      </c>
      <c r="M170" s="122">
        <v>13677.261999999999</v>
      </c>
      <c r="N170" s="122">
        <v>0</v>
      </c>
      <c r="O170" s="122">
        <v>0</v>
      </c>
      <c r="P170" s="122"/>
      <c r="Q170" s="122">
        <v>20672.931</v>
      </c>
      <c r="R170" s="122">
        <v>390943.10979999998</v>
      </c>
      <c r="S170" s="122">
        <v>150559.43469999998</v>
      </c>
      <c r="T170" s="122">
        <v>-160682.0294</v>
      </c>
      <c r="U170" s="122">
        <v>0</v>
      </c>
      <c r="V170" s="122"/>
      <c r="W170" s="122">
        <v>180917.49739999999</v>
      </c>
      <c r="X170" s="122">
        <v>180917.49739999999</v>
      </c>
      <c r="Y170" s="122">
        <v>106856.88099999999</v>
      </c>
      <c r="Z170" s="122">
        <v>0</v>
      </c>
      <c r="AA170" s="122">
        <v>0</v>
      </c>
      <c r="AB170" s="122"/>
      <c r="AC170" s="122">
        <v>81321.552202318911</v>
      </c>
      <c r="AD170" s="122">
        <v>68322.032509910903</v>
      </c>
      <c r="AE170" s="122">
        <v>44428.026610356326</v>
      </c>
      <c r="AF170" s="122">
        <v>0</v>
      </c>
      <c r="AG170" s="122">
        <v>0</v>
      </c>
      <c r="AH170" s="122"/>
      <c r="AI170" s="122">
        <v>-9805.1327548806566</v>
      </c>
      <c r="AJ170" s="122">
        <v>-5981.1309804772036</v>
      </c>
      <c r="AK170" s="122">
        <v>0</v>
      </c>
      <c r="AL170" s="122">
        <v>0</v>
      </c>
      <c r="AM170" s="122">
        <v>0</v>
      </c>
    </row>
    <row r="171" spans="1:39">
      <c r="A171" s="36">
        <v>34900</v>
      </c>
      <c r="B171" s="37" t="s">
        <v>288</v>
      </c>
      <c r="C171" s="121">
        <v>7.332E-3</v>
      </c>
      <c r="E171" s="122">
        <v>2484697.0049002063</v>
      </c>
      <c r="F171" s="122">
        <v>10627180.142379761</v>
      </c>
      <c r="G171" s="122">
        <v>5057380.7296441011</v>
      </c>
      <c r="H171" s="122">
        <v>-3150897.6719999998</v>
      </c>
      <c r="I171" s="122">
        <v>0</v>
      </c>
      <c r="J171" s="122"/>
      <c r="K171" s="122">
        <v>-750254.23199999996</v>
      </c>
      <c r="L171" s="122">
        <v>-160035.56400000001</v>
      </c>
      <c r="M171" s="122">
        <v>268204.56</v>
      </c>
      <c r="N171" s="122">
        <v>0</v>
      </c>
      <c r="O171" s="122">
        <v>0</v>
      </c>
      <c r="P171" s="122"/>
      <c r="Q171" s="122">
        <v>405386.27999999997</v>
      </c>
      <c r="R171" s="122">
        <v>7666207.2240000004</v>
      </c>
      <c r="S171" s="122">
        <v>2952398.4360000002</v>
      </c>
      <c r="T171" s="122">
        <v>-3150897.6719999998</v>
      </c>
      <c r="U171" s="122">
        <v>0</v>
      </c>
      <c r="V171" s="122"/>
      <c r="W171" s="122">
        <v>3547705.5120000001</v>
      </c>
      <c r="X171" s="122">
        <v>3547705.5120000001</v>
      </c>
      <c r="Y171" s="122">
        <v>2095412.28</v>
      </c>
      <c r="Z171" s="122">
        <v>0</v>
      </c>
      <c r="AA171" s="122">
        <v>0</v>
      </c>
      <c r="AB171" s="122"/>
      <c r="AC171" s="122">
        <v>0</v>
      </c>
      <c r="AD171" s="122">
        <v>0</v>
      </c>
      <c r="AE171" s="122">
        <v>0</v>
      </c>
      <c r="AF171" s="122">
        <v>0</v>
      </c>
      <c r="AG171" s="122">
        <v>0</v>
      </c>
      <c r="AH171" s="122"/>
      <c r="AI171" s="122">
        <v>-718140.55509979371</v>
      </c>
      <c r="AJ171" s="122">
        <v>-426697.02962023974</v>
      </c>
      <c r="AK171" s="122">
        <v>-258634.54635589913</v>
      </c>
      <c r="AL171" s="122">
        <v>0</v>
      </c>
      <c r="AM171" s="122">
        <v>0</v>
      </c>
    </row>
    <row r="172" spans="1:39">
      <c r="A172" s="36">
        <v>34901</v>
      </c>
      <c r="B172" s="37" t="s">
        <v>289</v>
      </c>
      <c r="C172" s="121">
        <v>1.797E-4</v>
      </c>
      <c r="E172" s="122">
        <v>38732.681845038504</v>
      </c>
      <c r="F172" s="122">
        <v>235190.65656368789</v>
      </c>
      <c r="G172" s="122">
        <v>108391.21827995547</v>
      </c>
      <c r="H172" s="122">
        <v>-77225.356199999995</v>
      </c>
      <c r="I172" s="122">
        <v>0</v>
      </c>
      <c r="J172" s="122"/>
      <c r="K172" s="122">
        <v>-18387.982200000002</v>
      </c>
      <c r="L172" s="122">
        <v>-3922.3119000000002</v>
      </c>
      <c r="M172" s="122">
        <v>6573.4260000000004</v>
      </c>
      <c r="N172" s="122">
        <v>0</v>
      </c>
      <c r="O172" s="122">
        <v>0</v>
      </c>
      <c r="P172" s="122"/>
      <c r="Q172" s="122">
        <v>9935.6129999999994</v>
      </c>
      <c r="R172" s="122">
        <v>187891.08540000001</v>
      </c>
      <c r="S172" s="122">
        <v>72360.338100000008</v>
      </c>
      <c r="T172" s="122">
        <v>-77225.356199999995</v>
      </c>
      <c r="U172" s="122">
        <v>0</v>
      </c>
      <c r="V172" s="122"/>
      <c r="W172" s="122">
        <v>86950.720199999996</v>
      </c>
      <c r="X172" s="122">
        <v>86950.720199999996</v>
      </c>
      <c r="Y172" s="122">
        <v>51356.463000000003</v>
      </c>
      <c r="Z172" s="122">
        <v>0</v>
      </c>
      <c r="AA172" s="122">
        <v>0</v>
      </c>
      <c r="AB172" s="122"/>
      <c r="AC172" s="122">
        <v>4513.940992196568</v>
      </c>
      <c r="AD172" s="122">
        <v>0</v>
      </c>
      <c r="AE172" s="122">
        <v>0</v>
      </c>
      <c r="AF172" s="122">
        <v>0</v>
      </c>
      <c r="AG172" s="122">
        <v>0</v>
      </c>
      <c r="AH172" s="122"/>
      <c r="AI172" s="122">
        <v>-44279.610147158062</v>
      </c>
      <c r="AJ172" s="122">
        <v>-35728.837136312082</v>
      </c>
      <c r="AK172" s="122">
        <v>-21899.008820044539</v>
      </c>
      <c r="AL172" s="122">
        <v>0</v>
      </c>
      <c r="AM172" s="122">
        <v>0</v>
      </c>
    </row>
    <row r="173" spans="1:39">
      <c r="A173" s="36">
        <v>34903</v>
      </c>
      <c r="B173" s="37" t="s">
        <v>154</v>
      </c>
      <c r="C173" s="121">
        <v>1.26E-5</v>
      </c>
      <c r="E173" s="122">
        <v>-124.23284079162659</v>
      </c>
      <c r="F173" s="122">
        <v>14481.676944775318</v>
      </c>
      <c r="G173" s="122">
        <v>7559.6690861915304</v>
      </c>
      <c r="H173" s="122">
        <v>-5414.7996000000003</v>
      </c>
      <c r="I173" s="122">
        <v>0</v>
      </c>
      <c r="J173" s="122"/>
      <c r="K173" s="122">
        <v>-1289.3075999999999</v>
      </c>
      <c r="L173" s="122">
        <v>-275.02019999999999</v>
      </c>
      <c r="M173" s="122">
        <v>460.90799999999996</v>
      </c>
      <c r="N173" s="122">
        <v>0</v>
      </c>
      <c r="O173" s="122">
        <v>0</v>
      </c>
      <c r="P173" s="122"/>
      <c r="Q173" s="122">
        <v>696.654</v>
      </c>
      <c r="R173" s="122">
        <v>13174.333199999999</v>
      </c>
      <c r="S173" s="122">
        <v>5073.6797999999999</v>
      </c>
      <c r="T173" s="122">
        <v>-5414.7996000000003</v>
      </c>
      <c r="U173" s="122">
        <v>0</v>
      </c>
      <c r="V173" s="122"/>
      <c r="W173" s="122">
        <v>6096.7115999999996</v>
      </c>
      <c r="X173" s="122">
        <v>6096.7115999999996</v>
      </c>
      <c r="Y173" s="122">
        <v>3600.9539999999997</v>
      </c>
      <c r="Z173" s="122">
        <v>0</v>
      </c>
      <c r="AA173" s="122">
        <v>0</v>
      </c>
      <c r="AB173" s="122"/>
      <c r="AC173" s="122">
        <v>917.74509999999736</v>
      </c>
      <c r="AD173" s="122">
        <v>917.74509999999736</v>
      </c>
      <c r="AE173" s="122">
        <v>917.74509999999736</v>
      </c>
      <c r="AF173" s="122">
        <v>0</v>
      </c>
      <c r="AG173" s="122">
        <v>0</v>
      </c>
      <c r="AH173" s="122"/>
      <c r="AI173" s="122">
        <v>-6546.0359407916239</v>
      </c>
      <c r="AJ173" s="122">
        <v>-5432.0927552246749</v>
      </c>
      <c r="AK173" s="122">
        <v>-2493.6178138084647</v>
      </c>
      <c r="AL173" s="122">
        <v>0</v>
      </c>
      <c r="AM173" s="122">
        <v>0</v>
      </c>
    </row>
    <row r="174" spans="1:39">
      <c r="A174" s="36">
        <v>34905</v>
      </c>
      <c r="B174" s="37" t="s">
        <v>155</v>
      </c>
      <c r="C174" s="121">
        <v>7.3019999999999997E-4</v>
      </c>
      <c r="E174" s="122">
        <v>279905.05423736217</v>
      </c>
      <c r="F174" s="122">
        <v>1060166.5084899068</v>
      </c>
      <c r="G174" s="122">
        <v>507578.99035094638</v>
      </c>
      <c r="H174" s="122">
        <v>-313800.52919999999</v>
      </c>
      <c r="I174" s="122">
        <v>0</v>
      </c>
      <c r="J174" s="122"/>
      <c r="K174" s="122">
        <v>-74718.445200000002</v>
      </c>
      <c r="L174" s="122">
        <v>-15938.0754</v>
      </c>
      <c r="M174" s="122">
        <v>26710.716</v>
      </c>
      <c r="N174" s="122">
        <v>0</v>
      </c>
      <c r="O174" s="122">
        <v>0</v>
      </c>
      <c r="P174" s="122"/>
      <c r="Q174" s="122">
        <v>40372.758000000002</v>
      </c>
      <c r="R174" s="122">
        <v>763483.97639999993</v>
      </c>
      <c r="S174" s="122">
        <v>294031.82459999999</v>
      </c>
      <c r="T174" s="122">
        <v>-313800.52919999999</v>
      </c>
      <c r="U174" s="122">
        <v>0</v>
      </c>
      <c r="V174" s="122"/>
      <c r="W174" s="122">
        <v>353318.95319999999</v>
      </c>
      <c r="X174" s="122">
        <v>353318.95319999999</v>
      </c>
      <c r="Y174" s="122">
        <v>208683.85799999998</v>
      </c>
      <c r="Z174" s="122">
        <v>0</v>
      </c>
      <c r="AA174" s="122">
        <v>0</v>
      </c>
      <c r="AB174" s="122"/>
      <c r="AC174" s="122">
        <v>15697.13099777653</v>
      </c>
      <c r="AD174" s="122">
        <v>10918.79658389366</v>
      </c>
      <c r="AE174" s="122">
        <v>3444.9914749999298</v>
      </c>
      <c r="AF174" s="122">
        <v>0</v>
      </c>
      <c r="AG174" s="122">
        <v>0</v>
      </c>
      <c r="AH174" s="122"/>
      <c r="AI174" s="122">
        <v>-54765.342760414373</v>
      </c>
      <c r="AJ174" s="122">
        <v>-51617.142293986763</v>
      </c>
      <c r="AK174" s="122">
        <v>-25292.399724053525</v>
      </c>
      <c r="AL174" s="122">
        <v>0</v>
      </c>
      <c r="AM174" s="122">
        <v>0</v>
      </c>
    </row>
    <row r="175" spans="1:39">
      <c r="A175" s="36">
        <v>34910</v>
      </c>
      <c r="B175" s="37" t="s">
        <v>156</v>
      </c>
      <c r="C175" s="121">
        <v>2.2791E-3</v>
      </c>
      <c r="E175" s="122">
        <v>1052757.0162349467</v>
      </c>
      <c r="F175" s="122">
        <v>3435910.8907135744</v>
      </c>
      <c r="G175" s="122">
        <v>1571420.4254473271</v>
      </c>
      <c r="H175" s="122">
        <v>-979434.10860000004</v>
      </c>
      <c r="I175" s="122">
        <v>0</v>
      </c>
      <c r="J175" s="122"/>
      <c r="K175" s="122">
        <v>-233211.18660000002</v>
      </c>
      <c r="L175" s="122">
        <v>-49745.915699999998</v>
      </c>
      <c r="M175" s="122">
        <v>83369.478000000003</v>
      </c>
      <c r="N175" s="122">
        <v>0</v>
      </c>
      <c r="O175" s="122">
        <v>0</v>
      </c>
      <c r="P175" s="122"/>
      <c r="Q175" s="122">
        <v>126011.439</v>
      </c>
      <c r="R175" s="122">
        <v>2382985.9361999999</v>
      </c>
      <c r="S175" s="122">
        <v>917732.03430000006</v>
      </c>
      <c r="T175" s="122">
        <v>-979434.10860000004</v>
      </c>
      <c r="U175" s="122">
        <v>0</v>
      </c>
      <c r="V175" s="122"/>
      <c r="W175" s="122">
        <v>1102779.0005999999</v>
      </c>
      <c r="X175" s="122">
        <v>1102779.0005999999</v>
      </c>
      <c r="Y175" s="122">
        <v>651343.98900000006</v>
      </c>
      <c r="Z175" s="122">
        <v>0</v>
      </c>
      <c r="AA175" s="122">
        <v>0</v>
      </c>
      <c r="AB175" s="122"/>
      <c r="AC175" s="122">
        <v>164908.11118494711</v>
      </c>
      <c r="AD175" s="122">
        <v>107622.2175635748</v>
      </c>
      <c r="AE175" s="122">
        <v>26705.272097327324</v>
      </c>
      <c r="AF175" s="122">
        <v>0</v>
      </c>
      <c r="AG175" s="122">
        <v>0</v>
      </c>
      <c r="AH175" s="122"/>
      <c r="AI175" s="122">
        <v>-107730.34795000032</v>
      </c>
      <c r="AJ175" s="122">
        <v>-107730.34795000032</v>
      </c>
      <c r="AK175" s="122">
        <v>-107730.34795000032</v>
      </c>
      <c r="AL175" s="122">
        <v>0</v>
      </c>
      <c r="AM175" s="122">
        <v>0</v>
      </c>
    </row>
    <row r="176" spans="1:39">
      <c r="A176" s="36">
        <v>35000</v>
      </c>
      <c r="B176" s="37" t="s">
        <v>157</v>
      </c>
      <c r="C176" s="121">
        <v>1.5081999999999999E-3</v>
      </c>
      <c r="E176" s="122">
        <v>650329.15008721082</v>
      </c>
      <c r="F176" s="122">
        <v>2239785.541421656</v>
      </c>
      <c r="G176" s="122">
        <v>1011883.5588055123</v>
      </c>
      <c r="H176" s="122">
        <v>-648142.91719999991</v>
      </c>
      <c r="I176" s="122">
        <v>0</v>
      </c>
      <c r="J176" s="122"/>
      <c r="K176" s="122">
        <v>-154328.07319999998</v>
      </c>
      <c r="L176" s="122">
        <v>-32919.481399999997</v>
      </c>
      <c r="M176" s="122">
        <v>55169.955999999998</v>
      </c>
      <c r="N176" s="122">
        <v>0</v>
      </c>
      <c r="O176" s="122">
        <v>0</v>
      </c>
      <c r="P176" s="122"/>
      <c r="Q176" s="122">
        <v>83388.377999999997</v>
      </c>
      <c r="R176" s="122">
        <v>1576946.7723999999</v>
      </c>
      <c r="S176" s="122">
        <v>607311.41859999998</v>
      </c>
      <c r="T176" s="122">
        <v>-648142.91719999991</v>
      </c>
      <c r="U176" s="122">
        <v>0</v>
      </c>
      <c r="V176" s="122"/>
      <c r="W176" s="122">
        <v>729766.70120000001</v>
      </c>
      <c r="X176" s="122">
        <v>729766.70120000001</v>
      </c>
      <c r="Y176" s="122">
        <v>431028.47799999994</v>
      </c>
      <c r="Z176" s="122">
        <v>0</v>
      </c>
      <c r="AA176" s="122">
        <v>0</v>
      </c>
      <c r="AB176" s="122"/>
      <c r="AC176" s="122">
        <v>81422.078812210588</v>
      </c>
      <c r="AD176" s="122">
        <v>55911.483946655964</v>
      </c>
      <c r="AE176" s="122">
        <v>8293.6409305121306</v>
      </c>
      <c r="AF176" s="122">
        <v>0</v>
      </c>
      <c r="AG176" s="122">
        <v>0</v>
      </c>
      <c r="AH176" s="122"/>
      <c r="AI176" s="122">
        <v>-89919.934724999883</v>
      </c>
      <c r="AJ176" s="122">
        <v>-89919.934724999883</v>
      </c>
      <c r="AK176" s="122">
        <v>-89919.934724999883</v>
      </c>
      <c r="AL176" s="122">
        <v>0</v>
      </c>
      <c r="AM176" s="122">
        <v>0</v>
      </c>
    </row>
    <row r="177" spans="1:39">
      <c r="A177" s="36">
        <v>35005</v>
      </c>
      <c r="B177" s="37" t="s">
        <v>158</v>
      </c>
      <c r="C177" s="121">
        <v>7.0140000000000003E-4</v>
      </c>
      <c r="E177" s="122">
        <v>340393.01319349656</v>
      </c>
      <c r="F177" s="122">
        <v>1049525.3310892428</v>
      </c>
      <c r="G177" s="122">
        <v>502108.96795306267</v>
      </c>
      <c r="H177" s="122">
        <v>-301423.8444</v>
      </c>
      <c r="I177" s="122">
        <v>0</v>
      </c>
      <c r="J177" s="122"/>
      <c r="K177" s="122">
        <v>-71771.456399999995</v>
      </c>
      <c r="L177" s="122">
        <v>-15309.4578</v>
      </c>
      <c r="M177" s="122">
        <v>25657.212</v>
      </c>
      <c r="N177" s="122">
        <v>0</v>
      </c>
      <c r="O177" s="122">
        <v>0</v>
      </c>
      <c r="P177" s="122"/>
      <c r="Q177" s="122">
        <v>38780.406000000003</v>
      </c>
      <c r="R177" s="122">
        <v>733371.21480000007</v>
      </c>
      <c r="S177" s="122">
        <v>282434.84220000001</v>
      </c>
      <c r="T177" s="122">
        <v>-301423.8444</v>
      </c>
      <c r="U177" s="122">
        <v>0</v>
      </c>
      <c r="V177" s="122"/>
      <c r="W177" s="122">
        <v>339383.61240000004</v>
      </c>
      <c r="X177" s="122">
        <v>339383.61240000004</v>
      </c>
      <c r="Y177" s="122">
        <v>200453.106</v>
      </c>
      <c r="Z177" s="122">
        <v>0</v>
      </c>
      <c r="AA177" s="122">
        <v>0</v>
      </c>
      <c r="AB177" s="122"/>
      <c r="AC177" s="122">
        <v>50007.556850512243</v>
      </c>
      <c r="AD177" s="122">
        <v>8087.0673462584064</v>
      </c>
      <c r="AE177" s="122">
        <v>1407.2895250003203</v>
      </c>
      <c r="AF177" s="122">
        <v>0</v>
      </c>
      <c r="AG177" s="122">
        <v>0</v>
      </c>
      <c r="AH177" s="122"/>
      <c r="AI177" s="122">
        <v>-16007.105657015667</v>
      </c>
      <c r="AJ177" s="122">
        <v>-16007.105657015667</v>
      </c>
      <c r="AK177" s="122">
        <v>-7843.4817719376806</v>
      </c>
      <c r="AL177" s="122">
        <v>0</v>
      </c>
      <c r="AM177" s="122">
        <v>0</v>
      </c>
    </row>
    <row r="178" spans="1:39">
      <c r="A178" s="36">
        <v>35100</v>
      </c>
      <c r="B178" s="37" t="s">
        <v>159</v>
      </c>
      <c r="C178" s="121">
        <v>1.3260600000000001E-2</v>
      </c>
      <c r="E178" s="122">
        <v>5009069.1100975033</v>
      </c>
      <c r="F178" s="122">
        <v>19775810.917030197</v>
      </c>
      <c r="G178" s="122">
        <v>9390544.8710927051</v>
      </c>
      <c r="H178" s="122">
        <v>-5698689.8075999999</v>
      </c>
      <c r="I178" s="122">
        <v>0</v>
      </c>
      <c r="J178" s="122"/>
      <c r="K178" s="122">
        <v>-1356904.1556000002</v>
      </c>
      <c r="L178" s="122">
        <v>-289439.11620000005</v>
      </c>
      <c r="M178" s="122">
        <v>485072.74800000002</v>
      </c>
      <c r="N178" s="122">
        <v>0</v>
      </c>
      <c r="O178" s="122">
        <v>0</v>
      </c>
      <c r="P178" s="122"/>
      <c r="Q178" s="122">
        <v>733178.57400000002</v>
      </c>
      <c r="R178" s="122">
        <v>13865044.669200001</v>
      </c>
      <c r="S178" s="122">
        <v>5339685.5838000001</v>
      </c>
      <c r="T178" s="122">
        <v>-5698689.8075999999</v>
      </c>
      <c r="U178" s="122">
        <v>0</v>
      </c>
      <c r="V178" s="122"/>
      <c r="W178" s="122">
        <v>6416353.4796000002</v>
      </c>
      <c r="X178" s="122">
        <v>6416353.4796000002</v>
      </c>
      <c r="Y178" s="122">
        <v>3789746.8740000003</v>
      </c>
      <c r="Z178" s="122">
        <v>0</v>
      </c>
      <c r="AA178" s="122">
        <v>0</v>
      </c>
      <c r="AB178" s="122"/>
      <c r="AC178" s="122">
        <v>255203.76954446681</v>
      </c>
      <c r="AD178" s="122">
        <v>155674.29942212484</v>
      </c>
      <c r="AE178" s="122">
        <v>0</v>
      </c>
      <c r="AF178" s="122">
        <v>0</v>
      </c>
      <c r="AG178" s="122">
        <v>0</v>
      </c>
      <c r="AH178" s="122"/>
      <c r="AI178" s="122">
        <v>-1038762.5574469629</v>
      </c>
      <c r="AJ178" s="122">
        <v>-371822.41499192861</v>
      </c>
      <c r="AK178" s="122">
        <v>-223960.33470729593</v>
      </c>
      <c r="AL178" s="122">
        <v>0</v>
      </c>
      <c r="AM178" s="122">
        <v>0</v>
      </c>
    </row>
    <row r="179" spans="1:39">
      <c r="A179" s="36">
        <v>35105</v>
      </c>
      <c r="B179" s="37" t="s">
        <v>160</v>
      </c>
      <c r="C179" s="121">
        <v>1.1609000000000001E-3</v>
      </c>
      <c r="E179" s="122">
        <v>454843.32595163409</v>
      </c>
      <c r="F179" s="122">
        <v>1665466.4025094695</v>
      </c>
      <c r="G179" s="122">
        <v>792098.98027828545</v>
      </c>
      <c r="H179" s="122">
        <v>-498892.13140000001</v>
      </c>
      <c r="I179" s="122">
        <v>0</v>
      </c>
      <c r="J179" s="122"/>
      <c r="K179" s="122">
        <v>-118790.2534</v>
      </c>
      <c r="L179" s="122">
        <v>-25338.964300000003</v>
      </c>
      <c r="M179" s="122">
        <v>42465.722000000002</v>
      </c>
      <c r="N179" s="122">
        <v>0</v>
      </c>
      <c r="O179" s="122">
        <v>0</v>
      </c>
      <c r="P179" s="122"/>
      <c r="Q179" s="122">
        <v>64186.161000000007</v>
      </c>
      <c r="R179" s="122">
        <v>1213816.1438000002</v>
      </c>
      <c r="S179" s="122">
        <v>467463.08570000005</v>
      </c>
      <c r="T179" s="122">
        <v>-498892.13140000001</v>
      </c>
      <c r="U179" s="122">
        <v>0</v>
      </c>
      <c r="V179" s="122"/>
      <c r="W179" s="122">
        <v>561720.03940000001</v>
      </c>
      <c r="X179" s="122">
        <v>561720.03940000001</v>
      </c>
      <c r="Y179" s="122">
        <v>331773.61100000003</v>
      </c>
      <c r="Z179" s="122">
        <v>0</v>
      </c>
      <c r="AA179" s="122">
        <v>0</v>
      </c>
      <c r="AB179" s="122"/>
      <c r="AC179" s="122">
        <v>41668.428506589902</v>
      </c>
      <c r="AD179" s="122">
        <v>0</v>
      </c>
      <c r="AE179" s="122">
        <v>0</v>
      </c>
      <c r="AF179" s="122">
        <v>0</v>
      </c>
      <c r="AG179" s="122">
        <v>0</v>
      </c>
      <c r="AH179" s="122"/>
      <c r="AI179" s="122">
        <v>-93941.049554955825</v>
      </c>
      <c r="AJ179" s="122">
        <v>-84730.816390530745</v>
      </c>
      <c r="AK179" s="122">
        <v>-49603.438421714556</v>
      </c>
      <c r="AL179" s="122">
        <v>0</v>
      </c>
      <c r="AM179" s="122">
        <v>0</v>
      </c>
    </row>
    <row r="180" spans="1:39">
      <c r="A180" s="36">
        <v>35106</v>
      </c>
      <c r="B180" s="37" t="s">
        <v>161</v>
      </c>
      <c r="C180" s="121">
        <v>2.8630000000000002E-4</v>
      </c>
      <c r="E180" s="122">
        <v>174946.81367503887</v>
      </c>
      <c r="F180" s="122">
        <v>439044.41219933669</v>
      </c>
      <c r="G180" s="122">
        <v>184452.66366859688</v>
      </c>
      <c r="H180" s="122">
        <v>-123036.2798</v>
      </c>
      <c r="I180" s="122">
        <v>0</v>
      </c>
      <c r="J180" s="122"/>
      <c r="K180" s="122">
        <v>-29295.933800000003</v>
      </c>
      <c r="L180" s="122">
        <v>-6249.0701000000008</v>
      </c>
      <c r="M180" s="122">
        <v>10472.854000000001</v>
      </c>
      <c r="N180" s="122">
        <v>0</v>
      </c>
      <c r="O180" s="122">
        <v>0</v>
      </c>
      <c r="P180" s="122"/>
      <c r="Q180" s="122">
        <v>15829.527000000002</v>
      </c>
      <c r="R180" s="122">
        <v>299350.12660000002</v>
      </c>
      <c r="S180" s="122">
        <v>115285.27990000001</v>
      </c>
      <c r="T180" s="122">
        <v>-123036.2798</v>
      </c>
      <c r="U180" s="122">
        <v>0</v>
      </c>
      <c r="V180" s="122"/>
      <c r="W180" s="122">
        <v>138530.8358</v>
      </c>
      <c r="X180" s="122">
        <v>138530.8358</v>
      </c>
      <c r="Y180" s="122">
        <v>81821.677000000011</v>
      </c>
      <c r="Z180" s="122">
        <v>0</v>
      </c>
      <c r="AA180" s="122">
        <v>0</v>
      </c>
      <c r="AB180" s="122"/>
      <c r="AC180" s="122">
        <v>82893.100075038878</v>
      </c>
      <c r="AD180" s="122">
        <v>40423.235299336666</v>
      </c>
      <c r="AE180" s="122">
        <v>9883.568168596863</v>
      </c>
      <c r="AF180" s="122">
        <v>0</v>
      </c>
      <c r="AG180" s="122">
        <v>0</v>
      </c>
      <c r="AH180" s="122"/>
      <c r="AI180" s="122">
        <v>-33010.715400000016</v>
      </c>
      <c r="AJ180" s="122">
        <v>-33010.715400000016</v>
      </c>
      <c r="AK180" s="122">
        <v>-33010.715400000016</v>
      </c>
      <c r="AL180" s="122">
        <v>0</v>
      </c>
      <c r="AM180" s="122">
        <v>0</v>
      </c>
    </row>
    <row r="181" spans="1:39">
      <c r="A181" s="36">
        <v>35200</v>
      </c>
      <c r="B181" s="37" t="s">
        <v>162</v>
      </c>
      <c r="C181" s="121">
        <v>5.6130000000000004E-4</v>
      </c>
      <c r="E181" s="122">
        <v>303932.05678802473</v>
      </c>
      <c r="F181" s="122">
        <v>872350.63843441405</v>
      </c>
      <c r="G181" s="122">
        <v>408199.83887834055</v>
      </c>
      <c r="H181" s="122">
        <v>-241216.42980000001</v>
      </c>
      <c r="I181" s="122">
        <v>0</v>
      </c>
      <c r="J181" s="122"/>
      <c r="K181" s="122">
        <v>-57435.5838</v>
      </c>
      <c r="L181" s="122">
        <v>-12251.4951</v>
      </c>
      <c r="M181" s="122">
        <v>20532.354000000003</v>
      </c>
      <c r="N181" s="122">
        <v>0</v>
      </c>
      <c r="O181" s="122">
        <v>0</v>
      </c>
      <c r="P181" s="122"/>
      <c r="Q181" s="122">
        <v>31034.277000000002</v>
      </c>
      <c r="R181" s="122">
        <v>586885.17660000001</v>
      </c>
      <c r="S181" s="122">
        <v>226020.35490000001</v>
      </c>
      <c r="T181" s="122">
        <v>-241216.42980000001</v>
      </c>
      <c r="U181" s="122">
        <v>0</v>
      </c>
      <c r="V181" s="122"/>
      <c r="W181" s="122">
        <v>271593.98580000002</v>
      </c>
      <c r="X181" s="122">
        <v>271593.98580000002</v>
      </c>
      <c r="Y181" s="122">
        <v>160413.927</v>
      </c>
      <c r="Z181" s="122">
        <v>0</v>
      </c>
      <c r="AA181" s="122">
        <v>0</v>
      </c>
      <c r="AB181" s="122"/>
      <c r="AC181" s="122">
        <v>71087.533413024881</v>
      </c>
      <c r="AD181" s="122">
        <v>38471.126759414256</v>
      </c>
      <c r="AE181" s="122">
        <v>13581.358603340752</v>
      </c>
      <c r="AF181" s="122">
        <v>0</v>
      </c>
      <c r="AG181" s="122">
        <v>0</v>
      </c>
      <c r="AH181" s="122"/>
      <c r="AI181" s="122">
        <v>-12348.155625000189</v>
      </c>
      <c r="AJ181" s="122">
        <v>-12348.155625000189</v>
      </c>
      <c r="AK181" s="122">
        <v>-12348.155625000189</v>
      </c>
      <c r="AL181" s="122">
        <v>0</v>
      </c>
      <c r="AM181" s="122">
        <v>0</v>
      </c>
    </row>
    <row r="182" spans="1:39">
      <c r="A182" s="36">
        <v>35300</v>
      </c>
      <c r="B182" s="37" t="s">
        <v>163</v>
      </c>
      <c r="C182" s="121">
        <v>4.0270999999999996E-3</v>
      </c>
      <c r="E182" s="122">
        <v>1943687.3155590594</v>
      </c>
      <c r="F182" s="122">
        <v>6334164.5698958281</v>
      </c>
      <c r="G182" s="122">
        <v>3091893.9571407558</v>
      </c>
      <c r="H182" s="122">
        <v>-1730630.1165999998</v>
      </c>
      <c r="I182" s="122">
        <v>0</v>
      </c>
      <c r="J182" s="122"/>
      <c r="K182" s="122">
        <v>-412077.03459999996</v>
      </c>
      <c r="L182" s="122">
        <v>-87899.511699999988</v>
      </c>
      <c r="M182" s="122">
        <v>147311.318</v>
      </c>
      <c r="N182" s="122">
        <v>0</v>
      </c>
      <c r="O182" s="122">
        <v>0</v>
      </c>
      <c r="P182" s="122"/>
      <c r="Q182" s="122">
        <v>222658.35899999997</v>
      </c>
      <c r="R182" s="122">
        <v>4210663.2721999995</v>
      </c>
      <c r="S182" s="122">
        <v>1621604.4382999998</v>
      </c>
      <c r="T182" s="122">
        <v>-1730630.1165999998</v>
      </c>
      <c r="U182" s="122">
        <v>0</v>
      </c>
      <c r="V182" s="122"/>
      <c r="W182" s="122">
        <v>1948576.7685999998</v>
      </c>
      <c r="X182" s="122">
        <v>1948576.7685999998</v>
      </c>
      <c r="Y182" s="122">
        <v>1150904.909</v>
      </c>
      <c r="Z182" s="122">
        <v>0</v>
      </c>
      <c r="AA182" s="122">
        <v>0</v>
      </c>
      <c r="AB182" s="122"/>
      <c r="AC182" s="122">
        <v>293229.88733205496</v>
      </c>
      <c r="AD182" s="122">
        <v>262824.04079582938</v>
      </c>
      <c r="AE182" s="122">
        <v>172073.29184075622</v>
      </c>
      <c r="AF182" s="122">
        <v>0</v>
      </c>
      <c r="AG182" s="122">
        <v>0</v>
      </c>
      <c r="AH182" s="122"/>
      <c r="AI182" s="122">
        <v>-108700.66477299556</v>
      </c>
      <c r="AJ182" s="122">
        <v>0</v>
      </c>
      <c r="AK182" s="122">
        <v>0</v>
      </c>
      <c r="AL182" s="122">
        <v>0</v>
      </c>
      <c r="AM182" s="122">
        <v>0</v>
      </c>
    </row>
    <row r="183" spans="1:39">
      <c r="A183" s="36">
        <v>35305</v>
      </c>
      <c r="B183" s="37" t="s">
        <v>164</v>
      </c>
      <c r="C183" s="121">
        <v>1.4071000000000001E-3</v>
      </c>
      <c r="E183" s="122">
        <v>863551.89404933201</v>
      </c>
      <c r="F183" s="122">
        <v>2287445.4293937357</v>
      </c>
      <c r="G183" s="122">
        <v>1060740.3965627509</v>
      </c>
      <c r="H183" s="122">
        <v>-604695.59660000005</v>
      </c>
      <c r="I183" s="122">
        <v>0</v>
      </c>
      <c r="J183" s="122"/>
      <c r="K183" s="122">
        <v>-143982.91460000002</v>
      </c>
      <c r="L183" s="122">
        <v>-30712.771700000001</v>
      </c>
      <c r="M183" s="122">
        <v>51471.718000000001</v>
      </c>
      <c r="N183" s="122">
        <v>0</v>
      </c>
      <c r="O183" s="122">
        <v>0</v>
      </c>
      <c r="P183" s="122"/>
      <c r="Q183" s="122">
        <v>77798.559000000008</v>
      </c>
      <c r="R183" s="122">
        <v>1471238.4322000002</v>
      </c>
      <c r="S183" s="122">
        <v>566601.17830000003</v>
      </c>
      <c r="T183" s="122">
        <v>-604695.59660000005</v>
      </c>
      <c r="U183" s="122">
        <v>0</v>
      </c>
      <c r="V183" s="122"/>
      <c r="W183" s="122">
        <v>680847.84860000003</v>
      </c>
      <c r="X183" s="122">
        <v>680847.84860000003</v>
      </c>
      <c r="Y183" s="122">
        <v>402135.10900000005</v>
      </c>
      <c r="Z183" s="122">
        <v>0</v>
      </c>
      <c r="AA183" s="122">
        <v>0</v>
      </c>
      <c r="AB183" s="122"/>
      <c r="AC183" s="122">
        <v>253078.20327433193</v>
      </c>
      <c r="AD183" s="122">
        <v>170261.72251873516</v>
      </c>
      <c r="AE183" s="122">
        <v>44722.193487750781</v>
      </c>
      <c r="AF183" s="122">
        <v>0</v>
      </c>
      <c r="AG183" s="122">
        <v>0</v>
      </c>
      <c r="AH183" s="122"/>
      <c r="AI183" s="122">
        <v>-4189.802224999934</v>
      </c>
      <c r="AJ183" s="122">
        <v>-4189.802224999934</v>
      </c>
      <c r="AK183" s="122">
        <v>-4189.802224999934</v>
      </c>
      <c r="AL183" s="122">
        <v>0</v>
      </c>
      <c r="AM183" s="122">
        <v>0</v>
      </c>
    </row>
    <row r="184" spans="1:39">
      <c r="A184" s="36">
        <v>35400</v>
      </c>
      <c r="B184" s="37" t="s">
        <v>165</v>
      </c>
      <c r="C184" s="121">
        <v>2.9510000000000001E-3</v>
      </c>
      <c r="E184" s="122">
        <v>1065777.7663047761</v>
      </c>
      <c r="F184" s="122">
        <v>4238658.1579587944</v>
      </c>
      <c r="G184" s="122">
        <v>1962925.4004987758</v>
      </c>
      <c r="H184" s="122">
        <v>-1268180.446</v>
      </c>
      <c r="I184" s="122">
        <v>0</v>
      </c>
      <c r="J184" s="122"/>
      <c r="K184" s="122">
        <v>-301964.02600000001</v>
      </c>
      <c r="L184" s="122">
        <v>-64411.476999999999</v>
      </c>
      <c r="M184" s="122">
        <v>107947.58</v>
      </c>
      <c r="N184" s="122">
        <v>0</v>
      </c>
      <c r="O184" s="122">
        <v>0</v>
      </c>
      <c r="P184" s="122"/>
      <c r="Q184" s="122">
        <v>163160.79</v>
      </c>
      <c r="R184" s="122">
        <v>3085512.4819999998</v>
      </c>
      <c r="S184" s="122">
        <v>1188288.023</v>
      </c>
      <c r="T184" s="122">
        <v>-1268180.446</v>
      </c>
      <c r="U184" s="122">
        <v>0</v>
      </c>
      <c r="V184" s="122"/>
      <c r="W184" s="122">
        <v>1427888.5660000001</v>
      </c>
      <c r="X184" s="122">
        <v>1427888.5660000001</v>
      </c>
      <c r="Y184" s="122">
        <v>843366.29</v>
      </c>
      <c r="Z184" s="122">
        <v>0</v>
      </c>
      <c r="AA184" s="122">
        <v>0</v>
      </c>
      <c r="AB184" s="122"/>
      <c r="AC184" s="122">
        <v>11093.847288503341</v>
      </c>
      <c r="AD184" s="122">
        <v>6767.2468459870415</v>
      </c>
      <c r="AE184" s="122">
        <v>0</v>
      </c>
      <c r="AF184" s="122">
        <v>0</v>
      </c>
      <c r="AG184" s="122">
        <v>0</v>
      </c>
      <c r="AH184" s="122"/>
      <c r="AI184" s="122">
        <v>-234401.41098372731</v>
      </c>
      <c r="AJ184" s="122">
        <v>-217098.65988719297</v>
      </c>
      <c r="AK184" s="122">
        <v>-176676.49250122427</v>
      </c>
      <c r="AL184" s="122">
        <v>0</v>
      </c>
      <c r="AM184" s="122">
        <v>0</v>
      </c>
    </row>
    <row r="185" spans="1:39">
      <c r="A185" s="36">
        <v>35401</v>
      </c>
      <c r="B185" s="37" t="s">
        <v>166</v>
      </c>
      <c r="C185" s="121">
        <v>3.7200000000000003E-5</v>
      </c>
      <c r="E185" s="122">
        <v>23080.384299128964</v>
      </c>
      <c r="F185" s="122">
        <v>67299.61130717324</v>
      </c>
      <c r="G185" s="122">
        <v>34209.948597717157</v>
      </c>
      <c r="H185" s="122">
        <v>-15986.551200000002</v>
      </c>
      <c r="I185" s="122">
        <v>0</v>
      </c>
      <c r="J185" s="122"/>
      <c r="K185" s="122">
        <v>-3806.5272000000004</v>
      </c>
      <c r="L185" s="122">
        <v>-811.96440000000007</v>
      </c>
      <c r="M185" s="122">
        <v>1360.7760000000001</v>
      </c>
      <c r="N185" s="122">
        <v>0</v>
      </c>
      <c r="O185" s="122">
        <v>0</v>
      </c>
      <c r="P185" s="122"/>
      <c r="Q185" s="122">
        <v>2056.788</v>
      </c>
      <c r="R185" s="122">
        <v>38895.650400000006</v>
      </c>
      <c r="S185" s="122">
        <v>14979.435600000001</v>
      </c>
      <c r="T185" s="122">
        <v>-15986.551200000002</v>
      </c>
      <c r="U185" s="122">
        <v>0</v>
      </c>
      <c r="V185" s="122"/>
      <c r="W185" s="122">
        <v>17999.815200000001</v>
      </c>
      <c r="X185" s="122">
        <v>17999.815200000001</v>
      </c>
      <c r="Y185" s="122">
        <v>10631.388000000001</v>
      </c>
      <c r="Z185" s="122">
        <v>0</v>
      </c>
      <c r="AA185" s="122">
        <v>0</v>
      </c>
      <c r="AB185" s="122"/>
      <c r="AC185" s="122">
        <v>19950.688978036887</v>
      </c>
      <c r="AD185" s="122">
        <v>15885.125162852506</v>
      </c>
      <c r="AE185" s="122">
        <v>9526.166375000008</v>
      </c>
      <c r="AF185" s="122">
        <v>0</v>
      </c>
      <c r="AG185" s="122">
        <v>0</v>
      </c>
      <c r="AH185" s="122"/>
      <c r="AI185" s="122">
        <v>-13120.380678907923</v>
      </c>
      <c r="AJ185" s="122">
        <v>-4669.0150556792869</v>
      </c>
      <c r="AK185" s="122">
        <v>-2287.8173772828518</v>
      </c>
      <c r="AL185" s="122">
        <v>0</v>
      </c>
      <c r="AM185" s="122">
        <v>0</v>
      </c>
    </row>
    <row r="186" spans="1:39">
      <c r="A186" s="36">
        <v>35402</v>
      </c>
      <c r="B186" s="37" t="s">
        <v>167</v>
      </c>
      <c r="C186" s="121">
        <v>0</v>
      </c>
      <c r="E186" s="122">
        <v>-99126.178703549056</v>
      </c>
      <c r="F186" s="122">
        <v>0</v>
      </c>
      <c r="G186" s="122">
        <v>0</v>
      </c>
      <c r="H186" s="122">
        <v>0</v>
      </c>
      <c r="I186" s="122">
        <v>0</v>
      </c>
      <c r="J186" s="122"/>
      <c r="K186" s="122">
        <v>0</v>
      </c>
      <c r="L186" s="122">
        <v>0</v>
      </c>
      <c r="M186" s="122">
        <v>0</v>
      </c>
      <c r="N186" s="122">
        <v>0</v>
      </c>
      <c r="O186" s="122">
        <v>0</v>
      </c>
      <c r="P186" s="122"/>
      <c r="Q186" s="122">
        <v>0</v>
      </c>
      <c r="R186" s="122">
        <v>0</v>
      </c>
      <c r="S186" s="122">
        <v>0</v>
      </c>
      <c r="T186" s="122">
        <v>0</v>
      </c>
      <c r="U186" s="122">
        <v>0</v>
      </c>
      <c r="V186" s="122"/>
      <c r="W186" s="122">
        <v>0</v>
      </c>
      <c r="X186" s="122">
        <v>0</v>
      </c>
      <c r="Y186" s="122">
        <v>0</v>
      </c>
      <c r="Z186" s="122">
        <v>0</v>
      </c>
      <c r="AA186" s="122">
        <v>0</v>
      </c>
      <c r="AB186" s="122"/>
      <c r="AC186" s="122">
        <v>0</v>
      </c>
      <c r="AD186" s="122">
        <v>0</v>
      </c>
      <c r="AE186" s="122">
        <v>0</v>
      </c>
      <c r="AF186" s="122">
        <v>0</v>
      </c>
      <c r="AG186" s="122">
        <v>0</v>
      </c>
      <c r="AH186" s="122"/>
      <c r="AI186" s="122">
        <v>-99126.178703549056</v>
      </c>
      <c r="AJ186" s="122">
        <v>0</v>
      </c>
      <c r="AK186" s="122">
        <v>0</v>
      </c>
      <c r="AL186" s="122">
        <v>0</v>
      </c>
      <c r="AM186" s="122">
        <v>0</v>
      </c>
    </row>
    <row r="187" spans="1:39">
      <c r="A187" s="36">
        <v>35405</v>
      </c>
      <c r="B187" s="37" t="s">
        <v>168</v>
      </c>
      <c r="C187" s="121">
        <v>1.0463E-3</v>
      </c>
      <c r="E187" s="122">
        <v>392141.20100120676</v>
      </c>
      <c r="F187" s="122">
        <v>1515235.3062886447</v>
      </c>
      <c r="G187" s="122">
        <v>710497.87174487731</v>
      </c>
      <c r="H187" s="122">
        <v>-449643.23979999998</v>
      </c>
      <c r="I187" s="122">
        <v>0</v>
      </c>
      <c r="J187" s="122"/>
      <c r="K187" s="122">
        <v>-107063.69379999999</v>
      </c>
      <c r="L187" s="122">
        <v>-22837.590100000001</v>
      </c>
      <c r="M187" s="122">
        <v>38273.654000000002</v>
      </c>
      <c r="N187" s="122">
        <v>0</v>
      </c>
      <c r="O187" s="122">
        <v>0</v>
      </c>
      <c r="P187" s="122"/>
      <c r="Q187" s="122">
        <v>57849.927000000003</v>
      </c>
      <c r="R187" s="122">
        <v>1093992.4465999999</v>
      </c>
      <c r="S187" s="122">
        <v>421316.7599</v>
      </c>
      <c r="T187" s="122">
        <v>-449643.23979999998</v>
      </c>
      <c r="U187" s="122">
        <v>0</v>
      </c>
      <c r="V187" s="122"/>
      <c r="W187" s="122">
        <v>506268.99579999998</v>
      </c>
      <c r="X187" s="122">
        <v>506268.99579999998</v>
      </c>
      <c r="Y187" s="122">
        <v>299022.07699999999</v>
      </c>
      <c r="Z187" s="122">
        <v>0</v>
      </c>
      <c r="AA187" s="122">
        <v>0</v>
      </c>
      <c r="AB187" s="122"/>
      <c r="AC187" s="122">
        <v>20850.428229297839</v>
      </c>
      <c r="AD187" s="122">
        <v>10993.291826280485</v>
      </c>
      <c r="AE187" s="122">
        <v>5386.71299487744</v>
      </c>
      <c r="AF187" s="122">
        <v>0</v>
      </c>
      <c r="AG187" s="122">
        <v>0</v>
      </c>
      <c r="AH187" s="122"/>
      <c r="AI187" s="122">
        <v>-85764.45622809112</v>
      </c>
      <c r="AJ187" s="122">
        <v>-73181.837837635656</v>
      </c>
      <c r="AK187" s="122">
        <v>-53501.332150000148</v>
      </c>
      <c r="AL187" s="122">
        <v>0</v>
      </c>
      <c r="AM187" s="122">
        <v>0</v>
      </c>
    </row>
    <row r="188" spans="1:39">
      <c r="A188" s="36">
        <v>35500</v>
      </c>
      <c r="B188" s="37" t="s">
        <v>169</v>
      </c>
      <c r="C188" s="121">
        <v>4.1085999999999996E-3</v>
      </c>
      <c r="E188" s="122">
        <v>1347977.9611388231</v>
      </c>
      <c r="F188" s="122">
        <v>5810466.7801014688</v>
      </c>
      <c r="G188" s="122">
        <v>2586849.9443744998</v>
      </c>
      <c r="H188" s="122">
        <v>-1765654.4155999997</v>
      </c>
      <c r="I188" s="122">
        <v>0</v>
      </c>
      <c r="J188" s="122"/>
      <c r="K188" s="122">
        <v>-420416.60359999997</v>
      </c>
      <c r="L188" s="122">
        <v>-89678.412199999992</v>
      </c>
      <c r="M188" s="122">
        <v>150292.58799999999</v>
      </c>
      <c r="N188" s="122">
        <v>0</v>
      </c>
      <c r="O188" s="122">
        <v>0</v>
      </c>
      <c r="P188" s="122"/>
      <c r="Q188" s="122">
        <v>227164.49399999998</v>
      </c>
      <c r="R188" s="122">
        <v>4295878.2051999997</v>
      </c>
      <c r="S188" s="122">
        <v>1654422.2877999998</v>
      </c>
      <c r="T188" s="122">
        <v>-1765654.4155999997</v>
      </c>
      <c r="U188" s="122">
        <v>0</v>
      </c>
      <c r="V188" s="122"/>
      <c r="W188" s="122">
        <v>1988011.8475999997</v>
      </c>
      <c r="X188" s="122">
        <v>1988011.8475999997</v>
      </c>
      <c r="Y188" s="122">
        <v>1174196.794</v>
      </c>
      <c r="Z188" s="122">
        <v>0</v>
      </c>
      <c r="AA188" s="122">
        <v>0</v>
      </c>
      <c r="AB188" s="122"/>
      <c r="AC188" s="122">
        <v>92631.428373102186</v>
      </c>
      <c r="AD188" s="122">
        <v>56505.171307592362</v>
      </c>
      <c r="AE188" s="122">
        <v>0</v>
      </c>
      <c r="AF188" s="122">
        <v>0</v>
      </c>
      <c r="AG188" s="122">
        <v>0</v>
      </c>
      <c r="AH188" s="122"/>
      <c r="AI188" s="122">
        <v>-539413.20523427858</v>
      </c>
      <c r="AJ188" s="122">
        <v>-440250.03180612379</v>
      </c>
      <c r="AK188" s="122">
        <v>-392061.72542549996</v>
      </c>
      <c r="AL188" s="122">
        <v>0</v>
      </c>
      <c r="AM188" s="122">
        <v>0</v>
      </c>
    </row>
    <row r="189" spans="1:39">
      <c r="A189" s="36">
        <v>35600</v>
      </c>
      <c r="B189" s="37" t="s">
        <v>170</v>
      </c>
      <c r="C189" s="121">
        <v>1.7339E-3</v>
      </c>
      <c r="E189" s="122">
        <v>701828.40693425946</v>
      </c>
      <c r="F189" s="122">
        <v>2620096.9615535145</v>
      </c>
      <c r="G189" s="122">
        <v>1269857.6548100223</v>
      </c>
      <c r="H189" s="122">
        <v>-745136.58940000006</v>
      </c>
      <c r="I189" s="122">
        <v>0</v>
      </c>
      <c r="J189" s="122"/>
      <c r="K189" s="122">
        <v>-177423.0514</v>
      </c>
      <c r="L189" s="122">
        <v>-37845.835299999999</v>
      </c>
      <c r="M189" s="122">
        <v>63426.061999999998</v>
      </c>
      <c r="N189" s="122">
        <v>0</v>
      </c>
      <c r="O189" s="122">
        <v>0</v>
      </c>
      <c r="P189" s="122"/>
      <c r="Q189" s="122">
        <v>95867.331000000006</v>
      </c>
      <c r="R189" s="122">
        <v>1812934.6298</v>
      </c>
      <c r="S189" s="122">
        <v>698194.71470000001</v>
      </c>
      <c r="T189" s="122">
        <v>-745136.58940000006</v>
      </c>
      <c r="U189" s="122">
        <v>0</v>
      </c>
      <c r="V189" s="122"/>
      <c r="W189" s="122">
        <v>838975.2574</v>
      </c>
      <c r="X189" s="122">
        <v>838975.2574</v>
      </c>
      <c r="Y189" s="122">
        <v>495531.28100000002</v>
      </c>
      <c r="Z189" s="122">
        <v>0</v>
      </c>
      <c r="AA189" s="122">
        <v>0</v>
      </c>
      <c r="AB189" s="122"/>
      <c r="AC189" s="122">
        <v>18585.032722494383</v>
      </c>
      <c r="AD189" s="122">
        <v>18585.032722494383</v>
      </c>
      <c r="AE189" s="122">
        <v>12705.597110022241</v>
      </c>
      <c r="AF189" s="122">
        <v>0</v>
      </c>
      <c r="AG189" s="122">
        <v>0</v>
      </c>
      <c r="AH189" s="122"/>
      <c r="AI189" s="122">
        <v>-74176.162788234942</v>
      </c>
      <c r="AJ189" s="122">
        <v>-12552.123068980511</v>
      </c>
      <c r="AK189" s="122">
        <v>0</v>
      </c>
      <c r="AL189" s="122">
        <v>0</v>
      </c>
      <c r="AM189" s="122">
        <v>0</v>
      </c>
    </row>
    <row r="190" spans="1:39">
      <c r="A190" s="36">
        <v>35700</v>
      </c>
      <c r="B190" s="37" t="s">
        <v>171</v>
      </c>
      <c r="C190" s="121">
        <v>9.5529999999999996E-4</v>
      </c>
      <c r="E190" s="122">
        <v>331825.1939331991</v>
      </c>
      <c r="F190" s="122">
        <v>1375637.2828602155</v>
      </c>
      <c r="G190" s="122">
        <v>646857.96774688154</v>
      </c>
      <c r="H190" s="122">
        <v>-410536.35379999998</v>
      </c>
      <c r="I190" s="122">
        <v>0</v>
      </c>
      <c r="J190" s="122"/>
      <c r="K190" s="122">
        <v>-97752.027799999996</v>
      </c>
      <c r="L190" s="122">
        <v>-20851.3331</v>
      </c>
      <c r="M190" s="122">
        <v>34944.873999999996</v>
      </c>
      <c r="N190" s="122">
        <v>0</v>
      </c>
      <c r="O190" s="122">
        <v>0</v>
      </c>
      <c r="P190" s="122"/>
      <c r="Q190" s="122">
        <v>52818.536999999997</v>
      </c>
      <c r="R190" s="122">
        <v>998844.48459999997</v>
      </c>
      <c r="S190" s="122">
        <v>384673.51689999999</v>
      </c>
      <c r="T190" s="122">
        <v>-410536.35379999998</v>
      </c>
      <c r="U190" s="122">
        <v>0</v>
      </c>
      <c r="V190" s="122"/>
      <c r="W190" s="122">
        <v>462237.18979999999</v>
      </c>
      <c r="X190" s="122">
        <v>462237.18979999999</v>
      </c>
      <c r="Y190" s="122">
        <v>273015.18699999998</v>
      </c>
      <c r="Z190" s="122">
        <v>0</v>
      </c>
      <c r="AA190" s="122">
        <v>0</v>
      </c>
      <c r="AB190" s="122"/>
      <c r="AC190" s="122">
        <v>12561.115835141238</v>
      </c>
      <c r="AD190" s="122">
        <v>7662.2806594361591</v>
      </c>
      <c r="AE190" s="122">
        <v>0</v>
      </c>
      <c r="AF190" s="122">
        <v>0</v>
      </c>
      <c r="AG190" s="122">
        <v>0</v>
      </c>
      <c r="AH190" s="122"/>
      <c r="AI190" s="122">
        <v>-98039.620901942137</v>
      </c>
      <c r="AJ190" s="122">
        <v>-72255.339099220786</v>
      </c>
      <c r="AK190" s="122">
        <v>-45775.610153118367</v>
      </c>
      <c r="AL190" s="122">
        <v>0</v>
      </c>
      <c r="AM190" s="122">
        <v>0</v>
      </c>
    </row>
    <row r="191" spans="1:39">
      <c r="A191" s="36">
        <v>35800</v>
      </c>
      <c r="B191" s="37" t="s">
        <v>172</v>
      </c>
      <c r="C191" s="121">
        <v>1.3487E-3</v>
      </c>
      <c r="E191" s="122">
        <v>481114.33186229336</v>
      </c>
      <c r="F191" s="122">
        <v>1952989.8500198505</v>
      </c>
      <c r="G191" s="122">
        <v>923765.09558301815</v>
      </c>
      <c r="H191" s="122">
        <v>-579598.43019999994</v>
      </c>
      <c r="I191" s="122">
        <v>0</v>
      </c>
      <c r="J191" s="122"/>
      <c r="K191" s="122">
        <v>-138007.07620000001</v>
      </c>
      <c r="L191" s="122">
        <v>-29438.0749</v>
      </c>
      <c r="M191" s="122">
        <v>49335.445999999996</v>
      </c>
      <c r="N191" s="122">
        <v>0</v>
      </c>
      <c r="O191" s="122">
        <v>0</v>
      </c>
      <c r="P191" s="122"/>
      <c r="Q191" s="122">
        <v>74569.622999999992</v>
      </c>
      <c r="R191" s="122">
        <v>1410176.4434</v>
      </c>
      <c r="S191" s="122">
        <v>543085.07510000002</v>
      </c>
      <c r="T191" s="122">
        <v>-579598.43019999994</v>
      </c>
      <c r="U191" s="122">
        <v>0</v>
      </c>
      <c r="V191" s="122"/>
      <c r="W191" s="122">
        <v>652590.07420000003</v>
      </c>
      <c r="X191" s="122">
        <v>652590.07420000003</v>
      </c>
      <c r="Y191" s="122">
        <v>385444.973</v>
      </c>
      <c r="Z191" s="122">
        <v>0</v>
      </c>
      <c r="AA191" s="122">
        <v>0</v>
      </c>
      <c r="AB191" s="122"/>
      <c r="AC191" s="122">
        <v>0</v>
      </c>
      <c r="AD191" s="122">
        <v>0</v>
      </c>
      <c r="AE191" s="122">
        <v>0</v>
      </c>
      <c r="AF191" s="122">
        <v>0</v>
      </c>
      <c r="AG191" s="122">
        <v>0</v>
      </c>
      <c r="AH191" s="122"/>
      <c r="AI191" s="122">
        <v>-108038.2891377067</v>
      </c>
      <c r="AJ191" s="122">
        <v>-80338.592680149392</v>
      </c>
      <c r="AK191" s="122">
        <v>-54100.398516981884</v>
      </c>
      <c r="AL191" s="122">
        <v>0</v>
      </c>
      <c r="AM191" s="122">
        <v>0</v>
      </c>
    </row>
    <row r="192" spans="1:39">
      <c r="A192" s="36">
        <v>35805</v>
      </c>
      <c r="B192" s="37" t="s">
        <v>173</v>
      </c>
      <c r="C192" s="121">
        <v>2.3470000000000001E-4</v>
      </c>
      <c r="E192" s="122">
        <v>169846.78585091815</v>
      </c>
      <c r="F192" s="122">
        <v>431709.39591681754</v>
      </c>
      <c r="G192" s="122">
        <v>227079.4310490535</v>
      </c>
      <c r="H192" s="122">
        <v>-100861.38620000001</v>
      </c>
      <c r="I192" s="122">
        <v>0</v>
      </c>
      <c r="J192" s="122"/>
      <c r="K192" s="122">
        <v>-24015.912200000002</v>
      </c>
      <c r="L192" s="122">
        <v>-5122.7969000000003</v>
      </c>
      <c r="M192" s="122">
        <v>8585.3260000000009</v>
      </c>
      <c r="N192" s="122">
        <v>0</v>
      </c>
      <c r="O192" s="122">
        <v>0</v>
      </c>
      <c r="P192" s="122"/>
      <c r="Q192" s="122">
        <v>12976.563</v>
      </c>
      <c r="R192" s="122">
        <v>245398.09540000002</v>
      </c>
      <c r="S192" s="122">
        <v>94507.353100000008</v>
      </c>
      <c r="T192" s="122">
        <v>-100861.38620000001</v>
      </c>
      <c r="U192" s="122">
        <v>0</v>
      </c>
      <c r="V192" s="122"/>
      <c r="W192" s="122">
        <v>113563.3502</v>
      </c>
      <c r="X192" s="122">
        <v>113563.3502</v>
      </c>
      <c r="Y192" s="122">
        <v>67074.913</v>
      </c>
      <c r="Z192" s="122">
        <v>0</v>
      </c>
      <c r="AA192" s="122">
        <v>0</v>
      </c>
      <c r="AB192" s="122"/>
      <c r="AC192" s="122">
        <v>86179.694618986658</v>
      </c>
      <c r="AD192" s="122">
        <v>86179.694618986658</v>
      </c>
      <c r="AE192" s="122">
        <v>56911.838949053497</v>
      </c>
      <c r="AF192" s="122">
        <v>0</v>
      </c>
      <c r="AG192" s="122">
        <v>0</v>
      </c>
      <c r="AH192" s="122"/>
      <c r="AI192" s="122">
        <v>-18856.90976806853</v>
      </c>
      <c r="AJ192" s="122">
        <v>-8308.9474021691858</v>
      </c>
      <c r="AK192" s="122">
        <v>0</v>
      </c>
      <c r="AL192" s="122">
        <v>0</v>
      </c>
      <c r="AM192" s="122">
        <v>0</v>
      </c>
    </row>
    <row r="193" spans="1:39">
      <c r="A193" s="36">
        <v>35900</v>
      </c>
      <c r="B193" s="37" t="s">
        <v>174</v>
      </c>
      <c r="C193" s="121">
        <v>2.4949E-3</v>
      </c>
      <c r="E193" s="122">
        <v>780158.68665721267</v>
      </c>
      <c r="F193" s="122">
        <v>3573392.8287894162</v>
      </c>
      <c r="G193" s="122">
        <v>1656359.1719929839</v>
      </c>
      <c r="H193" s="122">
        <v>-1072173.2953999999</v>
      </c>
      <c r="I193" s="122">
        <v>0</v>
      </c>
      <c r="J193" s="122"/>
      <c r="K193" s="122">
        <v>-255293.13740000001</v>
      </c>
      <c r="L193" s="122">
        <v>-54456.1823</v>
      </c>
      <c r="M193" s="122">
        <v>91263.441999999995</v>
      </c>
      <c r="N193" s="122">
        <v>0</v>
      </c>
      <c r="O193" s="122">
        <v>0</v>
      </c>
      <c r="P193" s="122"/>
      <c r="Q193" s="122">
        <v>137943.02100000001</v>
      </c>
      <c r="R193" s="122">
        <v>2608622.5318</v>
      </c>
      <c r="S193" s="122">
        <v>1004628.8676999999</v>
      </c>
      <c r="T193" s="122">
        <v>-1072173.2953999999</v>
      </c>
      <c r="U193" s="122">
        <v>0</v>
      </c>
      <c r="V193" s="122"/>
      <c r="W193" s="122">
        <v>1207197.2834000001</v>
      </c>
      <c r="X193" s="122">
        <v>1207197.2834000001</v>
      </c>
      <c r="Y193" s="122">
        <v>713017.47100000002</v>
      </c>
      <c r="Z193" s="122">
        <v>0</v>
      </c>
      <c r="AA193" s="122">
        <v>0</v>
      </c>
      <c r="AB193" s="122"/>
      <c r="AC193" s="122">
        <v>0</v>
      </c>
      <c r="AD193" s="122">
        <v>0</v>
      </c>
      <c r="AE193" s="122">
        <v>0</v>
      </c>
      <c r="AF193" s="122">
        <v>0</v>
      </c>
      <c r="AG193" s="122">
        <v>0</v>
      </c>
      <c r="AH193" s="122"/>
      <c r="AI193" s="122">
        <v>-309688.4803427874</v>
      </c>
      <c r="AJ193" s="122">
        <v>-187970.80411058373</v>
      </c>
      <c r="AK193" s="122">
        <v>-152550.60870701604</v>
      </c>
      <c r="AL193" s="122">
        <v>0</v>
      </c>
      <c r="AM193" s="122">
        <v>0</v>
      </c>
    </row>
    <row r="194" spans="1:39">
      <c r="A194" s="36">
        <v>35905</v>
      </c>
      <c r="B194" s="37" t="s">
        <v>175</v>
      </c>
      <c r="C194" s="121">
        <v>3.5080000000000002E-4</v>
      </c>
      <c r="E194" s="122">
        <v>184088.55866745926</v>
      </c>
      <c r="F194" s="122">
        <v>554446.06059848634</v>
      </c>
      <c r="G194" s="122">
        <v>274939.50159927615</v>
      </c>
      <c r="H194" s="122">
        <v>-150754.89680000002</v>
      </c>
      <c r="I194" s="122">
        <v>0</v>
      </c>
      <c r="J194" s="122"/>
      <c r="K194" s="122">
        <v>-35895.960800000001</v>
      </c>
      <c r="L194" s="122">
        <v>-7656.9116000000004</v>
      </c>
      <c r="M194" s="122">
        <v>12832.264000000001</v>
      </c>
      <c r="N194" s="122">
        <v>0</v>
      </c>
      <c r="O194" s="122">
        <v>0</v>
      </c>
      <c r="P194" s="122"/>
      <c r="Q194" s="122">
        <v>19395.732</v>
      </c>
      <c r="R194" s="122">
        <v>366790.16560000001</v>
      </c>
      <c r="S194" s="122">
        <v>141257.68840000001</v>
      </c>
      <c r="T194" s="122">
        <v>-150754.89680000002</v>
      </c>
      <c r="U194" s="122">
        <v>0</v>
      </c>
      <c r="V194" s="122"/>
      <c r="W194" s="122">
        <v>169740.19280000002</v>
      </c>
      <c r="X194" s="122">
        <v>169740.19280000002</v>
      </c>
      <c r="Y194" s="122">
        <v>100255.132</v>
      </c>
      <c r="Z194" s="122">
        <v>0</v>
      </c>
      <c r="AA194" s="122">
        <v>0</v>
      </c>
      <c r="AB194" s="122"/>
      <c r="AC194" s="122">
        <v>30848.594667459245</v>
      </c>
      <c r="AD194" s="122">
        <v>25572.61379848628</v>
      </c>
      <c r="AE194" s="122">
        <v>20594.41719927618</v>
      </c>
      <c r="AF194" s="122">
        <v>0</v>
      </c>
      <c r="AG194" s="122">
        <v>0</v>
      </c>
      <c r="AH194" s="122"/>
      <c r="AI194" s="122">
        <v>0</v>
      </c>
      <c r="AJ194" s="122">
        <v>0</v>
      </c>
      <c r="AK194" s="122">
        <v>0</v>
      </c>
      <c r="AL194" s="122">
        <v>0</v>
      </c>
      <c r="AM194" s="122">
        <v>0</v>
      </c>
    </row>
    <row r="195" spans="1:39">
      <c r="A195" s="36">
        <v>36000</v>
      </c>
      <c r="B195" s="37" t="s">
        <v>176</v>
      </c>
      <c r="C195" s="121">
        <v>5.97805E-2</v>
      </c>
      <c r="E195" s="122">
        <v>23747270.35104198</v>
      </c>
      <c r="F195" s="122">
        <v>89059727.338677779</v>
      </c>
      <c r="G195" s="122">
        <v>42996285.246452406</v>
      </c>
      <c r="H195" s="122">
        <v>-25690430.752999999</v>
      </c>
      <c r="I195" s="122">
        <v>0</v>
      </c>
      <c r="J195" s="122"/>
      <c r="K195" s="122">
        <v>-6117099.443</v>
      </c>
      <c r="L195" s="122">
        <v>-1304828.9735000001</v>
      </c>
      <c r="M195" s="122">
        <v>2186770.69</v>
      </c>
      <c r="N195" s="122">
        <v>0</v>
      </c>
      <c r="O195" s="122">
        <v>0</v>
      </c>
      <c r="P195" s="122"/>
      <c r="Q195" s="122">
        <v>3305263.8450000002</v>
      </c>
      <c r="R195" s="122">
        <v>62505414.751000002</v>
      </c>
      <c r="S195" s="122">
        <v>24071993.276500002</v>
      </c>
      <c r="T195" s="122">
        <v>-25690430.752999999</v>
      </c>
      <c r="U195" s="122">
        <v>0</v>
      </c>
      <c r="V195" s="122"/>
      <c r="W195" s="122">
        <v>28925751.412999999</v>
      </c>
      <c r="X195" s="122">
        <v>28925751.412999999</v>
      </c>
      <c r="Y195" s="122">
        <v>17084669.094999999</v>
      </c>
      <c r="Z195" s="122">
        <v>0</v>
      </c>
      <c r="AA195" s="122">
        <v>0</v>
      </c>
      <c r="AB195" s="122"/>
      <c r="AC195" s="122">
        <v>368506.90066815424</v>
      </c>
      <c r="AD195" s="122">
        <v>368506.90066815424</v>
      </c>
      <c r="AE195" s="122">
        <v>180568.38132739565</v>
      </c>
      <c r="AF195" s="122">
        <v>0</v>
      </c>
      <c r="AG195" s="122">
        <v>0</v>
      </c>
      <c r="AH195" s="122"/>
      <c r="AI195" s="122">
        <v>-2735152.3646261715</v>
      </c>
      <c r="AJ195" s="122">
        <v>-1435116.7524903915</v>
      </c>
      <c r="AK195" s="122">
        <v>-527716.19637498632</v>
      </c>
      <c r="AL195" s="122">
        <v>0</v>
      </c>
      <c r="AM195" s="122">
        <v>0</v>
      </c>
    </row>
    <row r="196" spans="1:39">
      <c r="A196" s="36">
        <v>36001</v>
      </c>
      <c r="B196" s="37" t="s">
        <v>177</v>
      </c>
      <c r="C196" s="121">
        <v>2.8799999999999999E-5</v>
      </c>
      <c r="E196" s="122">
        <v>-26094.437299463229</v>
      </c>
      <c r="F196" s="122">
        <v>22380.448487938476</v>
      </c>
      <c r="G196" s="122">
        <v>14895.967353452104</v>
      </c>
      <c r="H196" s="122">
        <v>-12376.684799999999</v>
      </c>
      <c r="I196" s="122">
        <v>0</v>
      </c>
      <c r="J196" s="122"/>
      <c r="K196" s="122">
        <v>-2946.9888000000001</v>
      </c>
      <c r="L196" s="122">
        <v>-628.61759999999992</v>
      </c>
      <c r="M196" s="122">
        <v>1053.5039999999999</v>
      </c>
      <c r="N196" s="122">
        <v>0</v>
      </c>
      <c r="O196" s="122">
        <v>0</v>
      </c>
      <c r="P196" s="122"/>
      <c r="Q196" s="122">
        <v>1592.3519999999999</v>
      </c>
      <c r="R196" s="122">
        <v>30112.761599999998</v>
      </c>
      <c r="S196" s="122">
        <v>11596.982399999999</v>
      </c>
      <c r="T196" s="122">
        <v>-12376.684799999999</v>
      </c>
      <c r="U196" s="122">
        <v>0</v>
      </c>
      <c r="V196" s="122"/>
      <c r="W196" s="122">
        <v>13935.3408</v>
      </c>
      <c r="X196" s="122">
        <v>13935.3408</v>
      </c>
      <c r="Y196" s="122">
        <v>8230.7520000000004</v>
      </c>
      <c r="Z196" s="122">
        <v>0</v>
      </c>
      <c r="AA196" s="122">
        <v>0</v>
      </c>
      <c r="AB196" s="122"/>
      <c r="AC196" s="122">
        <v>0</v>
      </c>
      <c r="AD196" s="122">
        <v>0</v>
      </c>
      <c r="AE196" s="122">
        <v>0</v>
      </c>
      <c r="AF196" s="122">
        <v>0</v>
      </c>
      <c r="AG196" s="122">
        <v>0</v>
      </c>
      <c r="AH196" s="122"/>
      <c r="AI196" s="122">
        <v>-38675.141299463226</v>
      </c>
      <c r="AJ196" s="122">
        <v>-21039.036312061522</v>
      </c>
      <c r="AK196" s="122">
        <v>-5985.271046547894</v>
      </c>
      <c r="AL196" s="122">
        <v>0</v>
      </c>
      <c r="AM196" s="122">
        <v>0</v>
      </c>
    </row>
    <row r="197" spans="1:39">
      <c r="A197" s="36">
        <v>36002</v>
      </c>
      <c r="B197" s="37" t="s">
        <v>178</v>
      </c>
      <c r="C197" s="121">
        <v>0</v>
      </c>
      <c r="E197" s="122">
        <v>-263164.22118827992</v>
      </c>
      <c r="F197" s="122">
        <v>-285352.56990584423</v>
      </c>
      <c r="G197" s="122">
        <v>-226733.01476859685</v>
      </c>
      <c r="H197" s="122">
        <v>0</v>
      </c>
      <c r="I197" s="122">
        <v>0</v>
      </c>
      <c r="J197" s="122"/>
      <c r="K197" s="122">
        <v>0</v>
      </c>
      <c r="L197" s="122">
        <v>0</v>
      </c>
      <c r="M197" s="122">
        <v>0</v>
      </c>
      <c r="N197" s="122">
        <v>0</v>
      </c>
      <c r="O197" s="122">
        <v>0</v>
      </c>
      <c r="P197" s="122"/>
      <c r="Q197" s="122">
        <v>0</v>
      </c>
      <c r="R197" s="122">
        <v>0</v>
      </c>
      <c r="S197" s="122">
        <v>0</v>
      </c>
      <c r="T197" s="122">
        <v>0</v>
      </c>
      <c r="U197" s="122">
        <v>0</v>
      </c>
      <c r="V197" s="122"/>
      <c r="W197" s="122">
        <v>0</v>
      </c>
      <c r="X197" s="122">
        <v>0</v>
      </c>
      <c r="Y197" s="122">
        <v>0</v>
      </c>
      <c r="Z197" s="122">
        <v>0</v>
      </c>
      <c r="AA197" s="122">
        <v>0</v>
      </c>
      <c r="AB197" s="122"/>
      <c r="AC197" s="122">
        <v>27051.400538822461</v>
      </c>
      <c r="AD197" s="122">
        <v>0</v>
      </c>
      <c r="AE197" s="122">
        <v>0</v>
      </c>
      <c r="AF197" s="122">
        <v>0</v>
      </c>
      <c r="AG197" s="122">
        <v>0</v>
      </c>
      <c r="AH197" s="122"/>
      <c r="AI197" s="122">
        <v>-290215.62172710238</v>
      </c>
      <c r="AJ197" s="122">
        <v>-285352.56990584423</v>
      </c>
      <c r="AK197" s="122">
        <v>-226733.01476859685</v>
      </c>
      <c r="AL197" s="122">
        <v>0</v>
      </c>
      <c r="AM197" s="122">
        <v>0</v>
      </c>
    </row>
    <row r="198" spans="1:39">
      <c r="A198" s="36">
        <v>36003</v>
      </c>
      <c r="B198" s="37" t="s">
        <v>179</v>
      </c>
      <c r="C198" s="121">
        <v>4.3980000000000001E-4</v>
      </c>
      <c r="E198" s="122">
        <v>119009.95678096422</v>
      </c>
      <c r="F198" s="122">
        <v>592339.39528645948</v>
      </c>
      <c r="G198" s="122">
        <v>267977.90444738301</v>
      </c>
      <c r="H198" s="122">
        <v>-189002.29080000002</v>
      </c>
      <c r="I198" s="122">
        <v>0</v>
      </c>
      <c r="J198" s="122"/>
      <c r="K198" s="122">
        <v>-45002.974800000004</v>
      </c>
      <c r="L198" s="122">
        <v>-9599.5146000000004</v>
      </c>
      <c r="M198" s="122">
        <v>16087.884</v>
      </c>
      <c r="N198" s="122">
        <v>0</v>
      </c>
      <c r="O198" s="122">
        <v>0</v>
      </c>
      <c r="P198" s="122"/>
      <c r="Q198" s="122">
        <v>24316.542000000001</v>
      </c>
      <c r="R198" s="122">
        <v>459846.96360000002</v>
      </c>
      <c r="S198" s="122">
        <v>177095.58540000001</v>
      </c>
      <c r="T198" s="122">
        <v>-189002.29080000002</v>
      </c>
      <c r="U198" s="122">
        <v>0</v>
      </c>
      <c r="V198" s="122"/>
      <c r="W198" s="122">
        <v>212804.26680000001</v>
      </c>
      <c r="X198" s="122">
        <v>212804.26680000001</v>
      </c>
      <c r="Y198" s="122">
        <v>125690.44200000001</v>
      </c>
      <c r="Z198" s="122">
        <v>0</v>
      </c>
      <c r="AA198" s="122">
        <v>0</v>
      </c>
      <c r="AB198" s="122"/>
      <c r="AC198" s="122">
        <v>3132.2997751988437</v>
      </c>
      <c r="AD198" s="122">
        <v>0</v>
      </c>
      <c r="AE198" s="122">
        <v>0</v>
      </c>
      <c r="AF198" s="122">
        <v>0</v>
      </c>
      <c r="AG198" s="122">
        <v>0</v>
      </c>
      <c r="AH198" s="122"/>
      <c r="AI198" s="122">
        <v>-76240.176994234615</v>
      </c>
      <c r="AJ198" s="122">
        <v>-70712.320513540486</v>
      </c>
      <c r="AK198" s="122">
        <v>-50896.006952616983</v>
      </c>
      <c r="AL198" s="122">
        <v>0</v>
      </c>
      <c r="AM198" s="122">
        <v>0</v>
      </c>
    </row>
    <row r="199" spans="1:39">
      <c r="A199" s="36">
        <v>36004</v>
      </c>
      <c r="B199" s="37" t="s">
        <v>290</v>
      </c>
      <c r="C199" s="121">
        <v>2.397E-4</v>
      </c>
      <c r="E199" s="122">
        <v>327704.77180698211</v>
      </c>
      <c r="F199" s="122">
        <v>463828.52327905118</v>
      </c>
      <c r="G199" s="122">
        <v>206144.27821915376</v>
      </c>
      <c r="H199" s="122">
        <v>-103010.1162</v>
      </c>
      <c r="I199" s="122">
        <v>0</v>
      </c>
      <c r="J199" s="122"/>
      <c r="K199" s="122">
        <v>-24527.5422</v>
      </c>
      <c r="L199" s="122">
        <v>-5231.9318999999996</v>
      </c>
      <c r="M199" s="122">
        <v>8768.2260000000006</v>
      </c>
      <c r="N199" s="122">
        <v>0</v>
      </c>
      <c r="O199" s="122">
        <v>0</v>
      </c>
      <c r="P199" s="122"/>
      <c r="Q199" s="122">
        <v>13253.013000000001</v>
      </c>
      <c r="R199" s="122">
        <v>250626.00539999999</v>
      </c>
      <c r="S199" s="122">
        <v>96520.718099999998</v>
      </c>
      <c r="T199" s="122">
        <v>-103010.1162</v>
      </c>
      <c r="U199" s="122">
        <v>0</v>
      </c>
      <c r="V199" s="122"/>
      <c r="W199" s="122">
        <v>115982.6802</v>
      </c>
      <c r="X199" s="122">
        <v>115982.6802</v>
      </c>
      <c r="Y199" s="122">
        <v>68503.862999999998</v>
      </c>
      <c r="Z199" s="122">
        <v>0</v>
      </c>
      <c r="AA199" s="122">
        <v>0</v>
      </c>
      <c r="AB199" s="122"/>
      <c r="AC199" s="122">
        <v>222996.62080698213</v>
      </c>
      <c r="AD199" s="122">
        <v>102451.76957905118</v>
      </c>
      <c r="AE199" s="122">
        <v>32351.471119153772</v>
      </c>
      <c r="AF199" s="122">
        <v>0</v>
      </c>
      <c r="AG199" s="122">
        <v>0</v>
      </c>
      <c r="AH199" s="122"/>
      <c r="AI199" s="122">
        <v>0</v>
      </c>
      <c r="AJ199" s="122">
        <v>0</v>
      </c>
      <c r="AK199" s="122">
        <v>0</v>
      </c>
      <c r="AL199" s="122">
        <v>0</v>
      </c>
      <c r="AM199" s="122">
        <v>0</v>
      </c>
    </row>
    <row r="200" spans="1:39">
      <c r="A200" s="36">
        <v>36005</v>
      </c>
      <c r="B200" s="37" t="s">
        <v>180</v>
      </c>
      <c r="C200" s="121">
        <v>5.0964000000000001E-3</v>
      </c>
      <c r="E200" s="122">
        <v>3036018.0076150978</v>
      </c>
      <c r="F200" s="122">
        <v>8119124.5162523948</v>
      </c>
      <c r="G200" s="122">
        <v>3824128.3077484961</v>
      </c>
      <c r="H200" s="122">
        <v>-2190157.5144000002</v>
      </c>
      <c r="I200" s="122">
        <v>0</v>
      </c>
      <c r="J200" s="122"/>
      <c r="K200" s="122">
        <v>-521494.22639999999</v>
      </c>
      <c r="L200" s="122">
        <v>-111239.1228</v>
      </c>
      <c r="M200" s="122">
        <v>186426.31200000001</v>
      </c>
      <c r="N200" s="122">
        <v>0</v>
      </c>
      <c r="O200" s="122">
        <v>0</v>
      </c>
      <c r="P200" s="122"/>
      <c r="Q200" s="122">
        <v>281779.95600000001</v>
      </c>
      <c r="R200" s="122">
        <v>5328704.1047999999</v>
      </c>
      <c r="S200" s="122">
        <v>2052182.6772</v>
      </c>
      <c r="T200" s="122">
        <v>-2190157.5144000002</v>
      </c>
      <c r="U200" s="122">
        <v>0</v>
      </c>
      <c r="V200" s="122"/>
      <c r="W200" s="122">
        <v>2465974.6823999998</v>
      </c>
      <c r="X200" s="122">
        <v>2465974.6823999998</v>
      </c>
      <c r="Y200" s="122">
        <v>1456500.156</v>
      </c>
      <c r="Z200" s="122">
        <v>0</v>
      </c>
      <c r="AA200" s="122">
        <v>0</v>
      </c>
      <c r="AB200" s="122"/>
      <c r="AC200" s="122">
        <v>809757.59561509802</v>
      </c>
      <c r="AD200" s="122">
        <v>435684.85185239487</v>
      </c>
      <c r="AE200" s="122">
        <v>129019.16254849613</v>
      </c>
      <c r="AF200" s="122">
        <v>0</v>
      </c>
      <c r="AG200" s="122">
        <v>0</v>
      </c>
      <c r="AH200" s="122"/>
      <c r="AI200" s="122">
        <v>0</v>
      </c>
      <c r="AJ200" s="122">
        <v>0</v>
      </c>
      <c r="AK200" s="122">
        <v>0</v>
      </c>
      <c r="AL200" s="122">
        <v>0</v>
      </c>
      <c r="AM200" s="122">
        <v>0</v>
      </c>
    </row>
    <row r="201" spans="1:39">
      <c r="A201" s="36">
        <v>36006</v>
      </c>
      <c r="B201" s="37" t="s">
        <v>181</v>
      </c>
      <c r="C201" s="121">
        <v>5.5060000000000005E-4</v>
      </c>
      <c r="E201" s="122">
        <v>191385.00212546028</v>
      </c>
      <c r="F201" s="122">
        <v>775648.02277339692</v>
      </c>
      <c r="G201" s="122">
        <v>373091.80428802909</v>
      </c>
      <c r="H201" s="122">
        <v>-236618.14760000003</v>
      </c>
      <c r="I201" s="122">
        <v>0</v>
      </c>
      <c r="J201" s="122"/>
      <c r="K201" s="122">
        <v>-56340.695600000006</v>
      </c>
      <c r="L201" s="122">
        <v>-12017.9462</v>
      </c>
      <c r="M201" s="122">
        <v>20140.948</v>
      </c>
      <c r="N201" s="122">
        <v>0</v>
      </c>
      <c r="O201" s="122">
        <v>0</v>
      </c>
      <c r="P201" s="122"/>
      <c r="Q201" s="122">
        <v>30442.674000000003</v>
      </c>
      <c r="R201" s="122">
        <v>575697.44920000003</v>
      </c>
      <c r="S201" s="122">
        <v>221711.75380000001</v>
      </c>
      <c r="T201" s="122">
        <v>-236618.14760000003</v>
      </c>
      <c r="U201" s="122">
        <v>0</v>
      </c>
      <c r="V201" s="122"/>
      <c r="W201" s="122">
        <v>266416.61960000003</v>
      </c>
      <c r="X201" s="122">
        <v>266416.61960000003</v>
      </c>
      <c r="Y201" s="122">
        <v>157355.97400000002</v>
      </c>
      <c r="Z201" s="122">
        <v>0</v>
      </c>
      <c r="AA201" s="122">
        <v>0</v>
      </c>
      <c r="AB201" s="122"/>
      <c r="AC201" s="122">
        <v>13197.981988505931</v>
      </c>
      <c r="AD201" s="122">
        <v>0</v>
      </c>
      <c r="AE201" s="122">
        <v>0</v>
      </c>
      <c r="AF201" s="122">
        <v>0</v>
      </c>
      <c r="AG201" s="122">
        <v>0</v>
      </c>
      <c r="AH201" s="122"/>
      <c r="AI201" s="122">
        <v>-62331.577863045677</v>
      </c>
      <c r="AJ201" s="122">
        <v>-54448.099826603138</v>
      </c>
      <c r="AK201" s="122">
        <v>-26116.871511970934</v>
      </c>
      <c r="AL201" s="122">
        <v>0</v>
      </c>
      <c r="AM201" s="122">
        <v>0</v>
      </c>
    </row>
    <row r="202" spans="1:39">
      <c r="A202" s="36">
        <v>36007</v>
      </c>
      <c r="B202" s="37" t="s">
        <v>182</v>
      </c>
      <c r="C202" s="121">
        <v>1.94E-4</v>
      </c>
      <c r="E202" s="122">
        <v>88746.106252934158</v>
      </c>
      <c r="F202" s="122">
        <v>288852.1845945532</v>
      </c>
      <c r="G202" s="122">
        <v>146660.34487032297</v>
      </c>
      <c r="H202" s="122">
        <v>-83370.724000000002</v>
      </c>
      <c r="I202" s="122">
        <v>0</v>
      </c>
      <c r="J202" s="122"/>
      <c r="K202" s="122">
        <v>-19851.243999999999</v>
      </c>
      <c r="L202" s="122">
        <v>-4234.4380000000001</v>
      </c>
      <c r="M202" s="122">
        <v>7096.5199999999995</v>
      </c>
      <c r="N202" s="122">
        <v>0</v>
      </c>
      <c r="O202" s="122">
        <v>0</v>
      </c>
      <c r="P202" s="122"/>
      <c r="Q202" s="122">
        <v>10726.26</v>
      </c>
      <c r="R202" s="122">
        <v>202842.908</v>
      </c>
      <c r="S202" s="122">
        <v>78118.562000000005</v>
      </c>
      <c r="T202" s="122">
        <v>-83370.724000000002</v>
      </c>
      <c r="U202" s="122">
        <v>0</v>
      </c>
      <c r="V202" s="122"/>
      <c r="W202" s="122">
        <v>93870.004000000001</v>
      </c>
      <c r="X202" s="122">
        <v>93870.004000000001</v>
      </c>
      <c r="Y202" s="122">
        <v>55443.26</v>
      </c>
      <c r="Z202" s="122">
        <v>0</v>
      </c>
      <c r="AA202" s="122">
        <v>0</v>
      </c>
      <c r="AB202" s="122"/>
      <c r="AC202" s="122">
        <v>22464.526987610909</v>
      </c>
      <c r="AD202" s="122">
        <v>14010.595075000019</v>
      </c>
      <c r="AE202" s="122">
        <v>14010.595075000019</v>
      </c>
      <c r="AF202" s="122">
        <v>0</v>
      </c>
      <c r="AG202" s="122">
        <v>0</v>
      </c>
      <c r="AH202" s="122"/>
      <c r="AI202" s="122">
        <v>-18463.440734676758</v>
      </c>
      <c r="AJ202" s="122">
        <v>-17636.884480446817</v>
      </c>
      <c r="AK202" s="122">
        <v>-8008.5922046770711</v>
      </c>
      <c r="AL202" s="122">
        <v>0</v>
      </c>
      <c r="AM202" s="122">
        <v>0</v>
      </c>
    </row>
    <row r="203" spans="1:39">
      <c r="A203" s="36">
        <v>36008</v>
      </c>
      <c r="B203" s="37" t="s">
        <v>183</v>
      </c>
      <c r="C203" s="121">
        <v>6.1220000000000003E-4</v>
      </c>
      <c r="E203" s="122">
        <v>283499.93390110013</v>
      </c>
      <c r="F203" s="122">
        <v>925976.34475778812</v>
      </c>
      <c r="G203" s="122">
        <v>464240.73985328525</v>
      </c>
      <c r="H203" s="122">
        <v>-263090.5012</v>
      </c>
      <c r="I203" s="122">
        <v>0</v>
      </c>
      <c r="J203" s="122"/>
      <c r="K203" s="122">
        <v>-62643.977200000001</v>
      </c>
      <c r="L203" s="122">
        <v>-13362.4894</v>
      </c>
      <c r="M203" s="122">
        <v>22394.276000000002</v>
      </c>
      <c r="N203" s="122">
        <v>0</v>
      </c>
      <c r="O203" s="122">
        <v>0</v>
      </c>
      <c r="P203" s="122"/>
      <c r="Q203" s="122">
        <v>33848.538</v>
      </c>
      <c r="R203" s="122">
        <v>640105.30040000007</v>
      </c>
      <c r="S203" s="122">
        <v>246516.4106</v>
      </c>
      <c r="T203" s="122">
        <v>-263090.5012</v>
      </c>
      <c r="U203" s="122">
        <v>0</v>
      </c>
      <c r="V203" s="122"/>
      <c r="W203" s="122">
        <v>296222.76520000002</v>
      </c>
      <c r="X203" s="122">
        <v>296222.76520000002</v>
      </c>
      <c r="Y203" s="122">
        <v>174960.63800000001</v>
      </c>
      <c r="Z203" s="122">
        <v>0</v>
      </c>
      <c r="AA203" s="122">
        <v>0</v>
      </c>
      <c r="AB203" s="122"/>
      <c r="AC203" s="122">
        <v>50882.792333171361</v>
      </c>
      <c r="AD203" s="122">
        <v>37820.952989859106</v>
      </c>
      <c r="AE203" s="122">
        <v>37426.405625000159</v>
      </c>
      <c r="AF203" s="122">
        <v>0</v>
      </c>
      <c r="AG203" s="122">
        <v>0</v>
      </c>
      <c r="AH203" s="122"/>
      <c r="AI203" s="122">
        <v>-34810.184432071226</v>
      </c>
      <c r="AJ203" s="122">
        <v>-34810.184432071226</v>
      </c>
      <c r="AK203" s="122">
        <v>-17056.99037171491</v>
      </c>
      <c r="AL203" s="122">
        <v>0</v>
      </c>
      <c r="AM203" s="122">
        <v>0</v>
      </c>
    </row>
    <row r="204" spans="1:39">
      <c r="A204" s="36">
        <v>36009</v>
      </c>
      <c r="B204" s="37" t="s">
        <v>184</v>
      </c>
      <c r="C204" s="121">
        <v>1.416E-4</v>
      </c>
      <c r="E204" s="122">
        <v>89098.495846190563</v>
      </c>
      <c r="F204" s="122">
        <v>203605.01234703464</v>
      </c>
      <c r="G204" s="122">
        <v>54000.503505679284</v>
      </c>
      <c r="H204" s="122">
        <v>-60852.033600000002</v>
      </c>
      <c r="I204" s="122">
        <v>0</v>
      </c>
      <c r="J204" s="122"/>
      <c r="K204" s="122">
        <v>-14489.3616</v>
      </c>
      <c r="L204" s="122">
        <v>-3090.7031999999999</v>
      </c>
      <c r="M204" s="122">
        <v>5179.7280000000001</v>
      </c>
      <c r="N204" s="122">
        <v>0</v>
      </c>
      <c r="O204" s="122">
        <v>0</v>
      </c>
      <c r="P204" s="122"/>
      <c r="Q204" s="122">
        <v>7829.0640000000003</v>
      </c>
      <c r="R204" s="122">
        <v>148054.4112</v>
      </c>
      <c r="S204" s="122">
        <v>57018.496800000001</v>
      </c>
      <c r="T204" s="122">
        <v>-60852.033600000002</v>
      </c>
      <c r="U204" s="122">
        <v>0</v>
      </c>
      <c r="V204" s="122"/>
      <c r="W204" s="122">
        <v>68515.425600000002</v>
      </c>
      <c r="X204" s="122">
        <v>68515.425600000002</v>
      </c>
      <c r="Y204" s="122">
        <v>40467.864000000001</v>
      </c>
      <c r="Z204" s="122">
        <v>0</v>
      </c>
      <c r="AA204" s="122">
        <v>0</v>
      </c>
      <c r="AB204" s="122"/>
      <c r="AC204" s="122">
        <v>82286.575696190557</v>
      </c>
      <c r="AD204" s="122">
        <v>45169.086597034628</v>
      </c>
      <c r="AE204" s="122">
        <v>6377.6225556792833</v>
      </c>
      <c r="AF204" s="122">
        <v>0</v>
      </c>
      <c r="AG204" s="122">
        <v>0</v>
      </c>
      <c r="AH204" s="122"/>
      <c r="AI204" s="122">
        <v>-55043.207849999992</v>
      </c>
      <c r="AJ204" s="122">
        <v>-55043.207849999992</v>
      </c>
      <c r="AK204" s="122">
        <v>-55043.207849999992</v>
      </c>
      <c r="AL204" s="122">
        <v>0</v>
      </c>
      <c r="AM204" s="122">
        <v>0</v>
      </c>
    </row>
    <row r="205" spans="1:39">
      <c r="A205" s="36">
        <v>36100</v>
      </c>
      <c r="B205" s="37" t="s">
        <v>185</v>
      </c>
      <c r="C205" s="121">
        <v>7.4960000000000001E-4</v>
      </c>
      <c r="E205" s="122">
        <v>277794.77728674334</v>
      </c>
      <c r="F205" s="122">
        <v>1112557.476009716</v>
      </c>
      <c r="G205" s="122">
        <v>525196.79570695991</v>
      </c>
      <c r="H205" s="122">
        <v>-322137.60159999999</v>
      </c>
      <c r="I205" s="122">
        <v>0</v>
      </c>
      <c r="J205" s="122"/>
      <c r="K205" s="122">
        <v>-76703.569600000003</v>
      </c>
      <c r="L205" s="122">
        <v>-16361.519200000001</v>
      </c>
      <c r="M205" s="122">
        <v>27420.367999999999</v>
      </c>
      <c r="N205" s="122">
        <v>0</v>
      </c>
      <c r="O205" s="122">
        <v>0</v>
      </c>
      <c r="P205" s="122"/>
      <c r="Q205" s="122">
        <v>41445.383999999998</v>
      </c>
      <c r="R205" s="122">
        <v>783768.2672</v>
      </c>
      <c r="S205" s="122">
        <v>301843.68080000003</v>
      </c>
      <c r="T205" s="122">
        <v>-322137.60159999999</v>
      </c>
      <c r="U205" s="122">
        <v>0</v>
      </c>
      <c r="V205" s="122"/>
      <c r="W205" s="122">
        <v>362705.95360000001</v>
      </c>
      <c r="X205" s="122">
        <v>362705.95360000001</v>
      </c>
      <c r="Y205" s="122">
        <v>214228.18400000001</v>
      </c>
      <c r="Z205" s="122">
        <v>0</v>
      </c>
      <c r="AA205" s="122">
        <v>0</v>
      </c>
      <c r="AB205" s="122"/>
      <c r="AC205" s="122">
        <v>3395.8845986984152</v>
      </c>
      <c r="AD205" s="122">
        <v>2071.4896052060344</v>
      </c>
      <c r="AE205" s="122">
        <v>0</v>
      </c>
      <c r="AF205" s="122">
        <v>0</v>
      </c>
      <c r="AG205" s="122">
        <v>0</v>
      </c>
      <c r="AH205" s="122"/>
      <c r="AI205" s="122">
        <v>-53048.875311955038</v>
      </c>
      <c r="AJ205" s="122">
        <v>-19626.715195490109</v>
      </c>
      <c r="AK205" s="122">
        <v>-18295.437093040196</v>
      </c>
      <c r="AL205" s="122">
        <v>0</v>
      </c>
      <c r="AM205" s="122">
        <v>0</v>
      </c>
    </row>
    <row r="206" spans="1:39">
      <c r="A206" s="36">
        <v>36102</v>
      </c>
      <c r="B206" s="37" t="s">
        <v>186</v>
      </c>
      <c r="C206" s="121">
        <v>2.1670000000000001E-4</v>
      </c>
      <c r="E206" s="122">
        <v>114860.62064049259</v>
      </c>
      <c r="F206" s="122">
        <v>376137.97618586372</v>
      </c>
      <c r="G206" s="122">
        <v>224801.13967227176</v>
      </c>
      <c r="H206" s="122">
        <v>-93125.958200000008</v>
      </c>
      <c r="I206" s="122">
        <v>0</v>
      </c>
      <c r="J206" s="122"/>
      <c r="K206" s="122">
        <v>-22174.0442</v>
      </c>
      <c r="L206" s="122">
        <v>-4729.9108999999999</v>
      </c>
      <c r="M206" s="122">
        <v>7926.8860000000004</v>
      </c>
      <c r="N206" s="122">
        <v>0</v>
      </c>
      <c r="O206" s="122">
        <v>0</v>
      </c>
      <c r="P206" s="122"/>
      <c r="Q206" s="122">
        <v>11981.343000000001</v>
      </c>
      <c r="R206" s="122">
        <v>226577.6194</v>
      </c>
      <c r="S206" s="122">
        <v>87259.239100000006</v>
      </c>
      <c r="T206" s="122">
        <v>-93125.958200000008</v>
      </c>
      <c r="U206" s="122">
        <v>0</v>
      </c>
      <c r="V206" s="122"/>
      <c r="W206" s="122">
        <v>104853.7622</v>
      </c>
      <c r="X206" s="122">
        <v>104853.7622</v>
      </c>
      <c r="Y206" s="122">
        <v>61930.692999999999</v>
      </c>
      <c r="Z206" s="122">
        <v>0</v>
      </c>
      <c r="AA206" s="122">
        <v>0</v>
      </c>
      <c r="AB206" s="122"/>
      <c r="AC206" s="122">
        <v>84002.522544432097</v>
      </c>
      <c r="AD206" s="122">
        <v>84002.522544432097</v>
      </c>
      <c r="AE206" s="122">
        <v>67684.321572271758</v>
      </c>
      <c r="AF206" s="122">
        <v>0</v>
      </c>
      <c r="AG206" s="122">
        <v>0</v>
      </c>
      <c r="AH206" s="122"/>
      <c r="AI206" s="122">
        <v>-63802.962903939515</v>
      </c>
      <c r="AJ206" s="122">
        <v>-34566.017058568352</v>
      </c>
      <c r="AK206" s="122">
        <v>0</v>
      </c>
      <c r="AL206" s="122">
        <v>0</v>
      </c>
      <c r="AM206" s="122">
        <v>0</v>
      </c>
    </row>
    <row r="207" spans="1:39">
      <c r="A207" s="36">
        <v>36105</v>
      </c>
      <c r="B207" s="37" t="s">
        <v>187</v>
      </c>
      <c r="C207" s="121">
        <v>4.148E-4</v>
      </c>
      <c r="E207" s="122">
        <v>195339.52258427729</v>
      </c>
      <c r="F207" s="122">
        <v>651111.69349231361</v>
      </c>
      <c r="G207" s="122">
        <v>320069.89451447671</v>
      </c>
      <c r="H207" s="122">
        <v>-178258.64079999999</v>
      </c>
      <c r="I207" s="122">
        <v>0</v>
      </c>
      <c r="J207" s="122"/>
      <c r="K207" s="122">
        <v>-42444.824800000002</v>
      </c>
      <c r="L207" s="122">
        <v>-9053.8395999999993</v>
      </c>
      <c r="M207" s="122">
        <v>15173.384</v>
      </c>
      <c r="N207" s="122">
        <v>0</v>
      </c>
      <c r="O207" s="122">
        <v>0</v>
      </c>
      <c r="P207" s="122"/>
      <c r="Q207" s="122">
        <v>22934.292000000001</v>
      </c>
      <c r="R207" s="122">
        <v>433707.41359999997</v>
      </c>
      <c r="S207" s="122">
        <v>167028.7604</v>
      </c>
      <c r="T207" s="122">
        <v>-178258.64079999999</v>
      </c>
      <c r="U207" s="122">
        <v>0</v>
      </c>
      <c r="V207" s="122"/>
      <c r="W207" s="122">
        <v>200707.61679999999</v>
      </c>
      <c r="X207" s="122">
        <v>200707.61679999999</v>
      </c>
      <c r="Y207" s="122">
        <v>118545.692</v>
      </c>
      <c r="Z207" s="122">
        <v>0</v>
      </c>
      <c r="AA207" s="122">
        <v>0</v>
      </c>
      <c r="AB207" s="122"/>
      <c r="AC207" s="122">
        <v>26244.604121380951</v>
      </c>
      <c r="AD207" s="122">
        <v>26244.604121380951</v>
      </c>
      <c r="AE207" s="122">
        <v>19322.058114476738</v>
      </c>
      <c r="AF207" s="122">
        <v>0</v>
      </c>
      <c r="AG207" s="122">
        <v>0</v>
      </c>
      <c r="AH207" s="122"/>
      <c r="AI207" s="122">
        <v>-12102.16553710364</v>
      </c>
      <c r="AJ207" s="122">
        <v>-494.10142906727992</v>
      </c>
      <c r="AK207" s="122">
        <v>0</v>
      </c>
      <c r="AL207" s="122">
        <v>0</v>
      </c>
      <c r="AM207" s="122">
        <v>0</v>
      </c>
    </row>
    <row r="208" spans="1:39">
      <c r="A208" s="36">
        <v>36200</v>
      </c>
      <c r="B208" s="37" t="s">
        <v>188</v>
      </c>
      <c r="C208" s="121">
        <v>1.593E-3</v>
      </c>
      <c r="E208" s="122">
        <v>697202.30293548363</v>
      </c>
      <c r="F208" s="122">
        <v>2412070.9315170008</v>
      </c>
      <c r="G208" s="122">
        <v>1133282.5586542315</v>
      </c>
      <c r="H208" s="122">
        <v>-684585.37800000003</v>
      </c>
      <c r="I208" s="122">
        <v>0</v>
      </c>
      <c r="J208" s="122"/>
      <c r="K208" s="122">
        <v>-163005.318</v>
      </c>
      <c r="L208" s="122">
        <v>-34770.411</v>
      </c>
      <c r="M208" s="122">
        <v>58271.94</v>
      </c>
      <c r="N208" s="122">
        <v>0</v>
      </c>
      <c r="O208" s="122">
        <v>0</v>
      </c>
      <c r="P208" s="122"/>
      <c r="Q208" s="122">
        <v>88076.97</v>
      </c>
      <c r="R208" s="122">
        <v>1665612.1259999999</v>
      </c>
      <c r="S208" s="122">
        <v>641458.08900000004</v>
      </c>
      <c r="T208" s="122">
        <v>-684585.37800000003</v>
      </c>
      <c r="U208" s="122">
        <v>0</v>
      </c>
      <c r="V208" s="122"/>
      <c r="W208" s="122">
        <v>770798.53800000006</v>
      </c>
      <c r="X208" s="122">
        <v>770798.53800000006</v>
      </c>
      <c r="Y208" s="122">
        <v>455263.47000000003</v>
      </c>
      <c r="Z208" s="122">
        <v>0</v>
      </c>
      <c r="AA208" s="122">
        <v>0</v>
      </c>
      <c r="AB208" s="122"/>
      <c r="AC208" s="122">
        <v>60591.690475677373</v>
      </c>
      <c r="AD208" s="122">
        <v>55756.249267000596</v>
      </c>
      <c r="AE208" s="122">
        <v>23614.630404231608</v>
      </c>
      <c r="AF208" s="122">
        <v>0</v>
      </c>
      <c r="AG208" s="122">
        <v>0</v>
      </c>
      <c r="AH208" s="122"/>
      <c r="AI208" s="122">
        <v>-59259.577540193757</v>
      </c>
      <c r="AJ208" s="122">
        <v>-45325.570750000072</v>
      </c>
      <c r="AK208" s="122">
        <v>-45325.570750000072</v>
      </c>
      <c r="AL208" s="122">
        <v>0</v>
      </c>
      <c r="AM208" s="122">
        <v>0</v>
      </c>
    </row>
    <row r="209" spans="1:39">
      <c r="A209" s="36">
        <v>36205</v>
      </c>
      <c r="B209" s="37" t="s">
        <v>189</v>
      </c>
      <c r="C209" s="121">
        <v>2.875E-4</v>
      </c>
      <c r="E209" s="122">
        <v>173928.29846092389</v>
      </c>
      <c r="F209" s="122">
        <v>468597.6860712698</v>
      </c>
      <c r="G209" s="122">
        <v>225488.98561486631</v>
      </c>
      <c r="H209" s="122">
        <v>-123551.97499999999</v>
      </c>
      <c r="I209" s="122">
        <v>0</v>
      </c>
      <c r="J209" s="122"/>
      <c r="K209" s="122">
        <v>-29418.724999999999</v>
      </c>
      <c r="L209" s="122">
        <v>-6275.2624999999998</v>
      </c>
      <c r="M209" s="122">
        <v>10516.75</v>
      </c>
      <c r="N209" s="122">
        <v>0</v>
      </c>
      <c r="O209" s="122">
        <v>0</v>
      </c>
      <c r="P209" s="122"/>
      <c r="Q209" s="122">
        <v>15895.875</v>
      </c>
      <c r="R209" s="122">
        <v>300604.82500000001</v>
      </c>
      <c r="S209" s="122">
        <v>115768.4875</v>
      </c>
      <c r="T209" s="122">
        <v>-123551.97499999999</v>
      </c>
      <c r="U209" s="122">
        <v>0</v>
      </c>
      <c r="V209" s="122"/>
      <c r="W209" s="122">
        <v>139111.47500000001</v>
      </c>
      <c r="X209" s="122">
        <v>139111.47500000001</v>
      </c>
      <c r="Y209" s="122">
        <v>82164.625</v>
      </c>
      <c r="Z209" s="122">
        <v>0</v>
      </c>
      <c r="AA209" s="122">
        <v>0</v>
      </c>
      <c r="AB209" s="122"/>
      <c r="AC209" s="122">
        <v>48339.673460923885</v>
      </c>
      <c r="AD209" s="122">
        <v>35156.648571269805</v>
      </c>
      <c r="AE209" s="122">
        <v>17039.123114866328</v>
      </c>
      <c r="AF209" s="122">
        <v>0</v>
      </c>
      <c r="AG209" s="122">
        <v>0</v>
      </c>
      <c r="AH209" s="122"/>
      <c r="AI209" s="122">
        <v>0</v>
      </c>
      <c r="AJ209" s="122">
        <v>0</v>
      </c>
      <c r="AK209" s="122">
        <v>0</v>
      </c>
      <c r="AL209" s="122">
        <v>0</v>
      </c>
      <c r="AM209" s="122">
        <v>0</v>
      </c>
    </row>
    <row r="210" spans="1:39">
      <c r="A210" s="36">
        <v>36300</v>
      </c>
      <c r="B210" s="37" t="s">
        <v>190</v>
      </c>
      <c r="C210" s="121">
        <v>5.0737999999999998E-3</v>
      </c>
      <c r="E210" s="122">
        <v>2254806.0000339318</v>
      </c>
      <c r="F210" s="122">
        <v>7728004.3882425129</v>
      </c>
      <c r="G210" s="122">
        <v>3664107.423733741</v>
      </c>
      <c r="H210" s="122">
        <v>-2180445.2547999998</v>
      </c>
      <c r="I210" s="122">
        <v>0</v>
      </c>
      <c r="J210" s="122"/>
      <c r="K210" s="122">
        <v>-519181.65879999998</v>
      </c>
      <c r="L210" s="122">
        <v>-110745.83259999999</v>
      </c>
      <c r="M210" s="122">
        <v>185599.60399999999</v>
      </c>
      <c r="N210" s="122">
        <v>0</v>
      </c>
      <c r="O210" s="122">
        <v>0</v>
      </c>
      <c r="P210" s="122"/>
      <c r="Q210" s="122">
        <v>280530.402</v>
      </c>
      <c r="R210" s="122">
        <v>5305073.9516000003</v>
      </c>
      <c r="S210" s="122">
        <v>2043082.2674</v>
      </c>
      <c r="T210" s="122">
        <v>-2180445.2547999998</v>
      </c>
      <c r="U210" s="122">
        <v>0</v>
      </c>
      <c r="V210" s="122"/>
      <c r="W210" s="122">
        <v>2455039.3108000001</v>
      </c>
      <c r="X210" s="122">
        <v>2455039.3108000001</v>
      </c>
      <c r="Y210" s="122">
        <v>1450041.3019999999</v>
      </c>
      <c r="Z210" s="122">
        <v>0</v>
      </c>
      <c r="AA210" s="122">
        <v>0</v>
      </c>
      <c r="AB210" s="122"/>
      <c r="AC210" s="122">
        <v>178099.46912570199</v>
      </c>
      <c r="AD210" s="122">
        <v>168653.75159251335</v>
      </c>
      <c r="AE210" s="122">
        <v>75401.043483741596</v>
      </c>
      <c r="AF210" s="122">
        <v>0</v>
      </c>
      <c r="AG210" s="122">
        <v>0</v>
      </c>
      <c r="AH210" s="122"/>
      <c r="AI210" s="122">
        <v>-139681.5230917703</v>
      </c>
      <c r="AJ210" s="122">
        <v>-90016.793150000274</v>
      </c>
      <c r="AK210" s="122">
        <v>-90016.793150000274</v>
      </c>
      <c r="AL210" s="122">
        <v>0</v>
      </c>
      <c r="AM210" s="122">
        <v>0</v>
      </c>
    </row>
    <row r="211" spans="1:39">
      <c r="A211" s="36">
        <v>36301</v>
      </c>
      <c r="B211" s="37" t="s">
        <v>191</v>
      </c>
      <c r="C211" s="121">
        <v>7.8100000000000001E-5</v>
      </c>
      <c r="E211" s="122">
        <v>59459.997063213785</v>
      </c>
      <c r="F211" s="122">
        <v>140672.60235488651</v>
      </c>
      <c r="G211" s="122">
        <v>74479.428799109141</v>
      </c>
      <c r="H211" s="122">
        <v>-33563.162600000003</v>
      </c>
      <c r="I211" s="122">
        <v>0</v>
      </c>
      <c r="J211" s="122"/>
      <c r="K211" s="122">
        <v>-7991.6606000000002</v>
      </c>
      <c r="L211" s="122">
        <v>-1704.6886999999999</v>
      </c>
      <c r="M211" s="122">
        <v>2856.8980000000001</v>
      </c>
      <c r="N211" s="122">
        <v>0</v>
      </c>
      <c r="O211" s="122">
        <v>0</v>
      </c>
      <c r="P211" s="122"/>
      <c r="Q211" s="122">
        <v>4318.1490000000003</v>
      </c>
      <c r="R211" s="122">
        <v>81659.954200000007</v>
      </c>
      <c r="S211" s="122">
        <v>31448.761300000002</v>
      </c>
      <c r="T211" s="122">
        <v>-33563.162600000003</v>
      </c>
      <c r="U211" s="122">
        <v>0</v>
      </c>
      <c r="V211" s="122"/>
      <c r="W211" s="122">
        <v>37789.934600000001</v>
      </c>
      <c r="X211" s="122">
        <v>37789.934600000001</v>
      </c>
      <c r="Y211" s="122">
        <v>22320.199000000001</v>
      </c>
      <c r="Z211" s="122">
        <v>0</v>
      </c>
      <c r="AA211" s="122">
        <v>0</v>
      </c>
      <c r="AB211" s="122"/>
      <c r="AC211" s="122">
        <v>25343.574063213782</v>
      </c>
      <c r="AD211" s="122">
        <v>22927.4022548865</v>
      </c>
      <c r="AE211" s="122">
        <v>17853.570499109137</v>
      </c>
      <c r="AF211" s="122">
        <v>0</v>
      </c>
      <c r="AG211" s="122">
        <v>0</v>
      </c>
      <c r="AH211" s="122"/>
      <c r="AI211" s="122">
        <v>0</v>
      </c>
      <c r="AJ211" s="122">
        <v>0</v>
      </c>
      <c r="AK211" s="122">
        <v>0</v>
      </c>
      <c r="AL211" s="122">
        <v>0</v>
      </c>
      <c r="AM211" s="122">
        <v>0</v>
      </c>
    </row>
    <row r="212" spans="1:39">
      <c r="A212" s="36">
        <v>36302</v>
      </c>
      <c r="B212" s="37" t="s">
        <v>192</v>
      </c>
      <c r="C212" s="121">
        <v>1.194E-4</v>
      </c>
      <c r="E212" s="122">
        <v>57894.090991963909</v>
      </c>
      <c r="F212" s="122">
        <v>170312.40567957624</v>
      </c>
      <c r="G212" s="122">
        <v>69565.425405122485</v>
      </c>
      <c r="H212" s="122">
        <v>-51311.672400000003</v>
      </c>
      <c r="I212" s="122">
        <v>0</v>
      </c>
      <c r="J212" s="122"/>
      <c r="K212" s="122">
        <v>-12217.724400000001</v>
      </c>
      <c r="L212" s="122">
        <v>-2606.1437999999998</v>
      </c>
      <c r="M212" s="122">
        <v>4367.652</v>
      </c>
      <c r="N212" s="122">
        <v>0</v>
      </c>
      <c r="O212" s="122">
        <v>0</v>
      </c>
      <c r="P212" s="122"/>
      <c r="Q212" s="122">
        <v>6601.6260000000002</v>
      </c>
      <c r="R212" s="122">
        <v>124842.4908</v>
      </c>
      <c r="S212" s="122">
        <v>48079.156199999998</v>
      </c>
      <c r="T212" s="122">
        <v>-51311.672400000003</v>
      </c>
      <c r="U212" s="122">
        <v>0</v>
      </c>
      <c r="V212" s="122"/>
      <c r="W212" s="122">
        <v>57773.600400000003</v>
      </c>
      <c r="X212" s="122">
        <v>57773.600400000003</v>
      </c>
      <c r="Y212" s="122">
        <v>34123.326000000001</v>
      </c>
      <c r="Z212" s="122">
        <v>0</v>
      </c>
      <c r="AA212" s="122">
        <v>0</v>
      </c>
      <c r="AB212" s="122"/>
      <c r="AC212" s="122">
        <v>26902.179618244532</v>
      </c>
      <c r="AD212" s="122">
        <v>11468.04890585684</v>
      </c>
      <c r="AE212" s="122">
        <v>0</v>
      </c>
      <c r="AF212" s="122">
        <v>0</v>
      </c>
      <c r="AG212" s="122">
        <v>0</v>
      </c>
      <c r="AH212" s="122"/>
      <c r="AI212" s="122">
        <v>-21165.59062628062</v>
      </c>
      <c r="AJ212" s="122">
        <v>-21165.59062628062</v>
      </c>
      <c r="AK212" s="122">
        <v>-17004.708794877508</v>
      </c>
      <c r="AL212" s="122">
        <v>0</v>
      </c>
      <c r="AM212" s="122">
        <v>0</v>
      </c>
    </row>
    <row r="213" spans="1:39">
      <c r="A213" s="36">
        <v>36305</v>
      </c>
      <c r="B213" s="37" t="s">
        <v>193</v>
      </c>
      <c r="C213" s="121">
        <v>9.5120000000000003E-4</v>
      </c>
      <c r="E213" s="122">
        <v>461762.37147458835</v>
      </c>
      <c r="F213" s="122">
        <v>1491386.1346655006</v>
      </c>
      <c r="G213" s="122">
        <v>698049.37536809582</v>
      </c>
      <c r="H213" s="122">
        <v>-408774.39520000003</v>
      </c>
      <c r="I213" s="122">
        <v>0</v>
      </c>
      <c r="J213" s="122"/>
      <c r="K213" s="122">
        <v>-97332.491200000004</v>
      </c>
      <c r="L213" s="122">
        <v>-20761.842400000001</v>
      </c>
      <c r="M213" s="122">
        <v>34794.896000000001</v>
      </c>
      <c r="N213" s="122">
        <v>0</v>
      </c>
      <c r="O213" s="122">
        <v>0</v>
      </c>
      <c r="P213" s="122"/>
      <c r="Q213" s="122">
        <v>52591.847999999998</v>
      </c>
      <c r="R213" s="122">
        <v>994557.59840000002</v>
      </c>
      <c r="S213" s="122">
        <v>383022.5576</v>
      </c>
      <c r="T213" s="122">
        <v>-408774.39520000003</v>
      </c>
      <c r="U213" s="122">
        <v>0</v>
      </c>
      <c r="V213" s="122"/>
      <c r="W213" s="122">
        <v>460253.33919999999</v>
      </c>
      <c r="X213" s="122">
        <v>460253.33919999999</v>
      </c>
      <c r="Y213" s="122">
        <v>271843.44800000003</v>
      </c>
      <c r="Z213" s="122">
        <v>0</v>
      </c>
      <c r="AA213" s="122">
        <v>0</v>
      </c>
      <c r="AB213" s="122"/>
      <c r="AC213" s="122">
        <v>88638.088360782553</v>
      </c>
      <c r="AD213" s="122">
        <v>74039.839890500574</v>
      </c>
      <c r="AE213" s="122">
        <v>25091.274193095833</v>
      </c>
      <c r="AF213" s="122">
        <v>0</v>
      </c>
      <c r="AG213" s="122">
        <v>0</v>
      </c>
      <c r="AH213" s="122"/>
      <c r="AI213" s="122">
        <v>-42388.412886194186</v>
      </c>
      <c r="AJ213" s="122">
        <v>-16702.800425000023</v>
      </c>
      <c r="AK213" s="122">
        <v>-16702.800425000023</v>
      </c>
      <c r="AL213" s="122">
        <v>0</v>
      </c>
      <c r="AM213" s="122">
        <v>0</v>
      </c>
    </row>
    <row r="214" spans="1:39">
      <c r="A214" s="36">
        <v>36310</v>
      </c>
      <c r="B214" s="37" t="s">
        <v>383</v>
      </c>
      <c r="C214" s="121">
        <v>3.8000000000000002E-5</v>
      </c>
      <c r="E214" s="122">
        <v>62690.641999999993</v>
      </c>
      <c r="F214" s="122">
        <v>103380.69999999998</v>
      </c>
      <c r="G214" s="122">
        <v>73642.73599999999</v>
      </c>
      <c r="H214" s="122">
        <v>-16330.348000000002</v>
      </c>
      <c r="I214" s="122">
        <v>0</v>
      </c>
      <c r="J214" s="122"/>
      <c r="K214" s="122">
        <v>-3888.3880000000004</v>
      </c>
      <c r="L214" s="122">
        <v>-829.42600000000004</v>
      </c>
      <c r="M214" s="122">
        <v>1390.04</v>
      </c>
      <c r="N214" s="122">
        <v>0</v>
      </c>
      <c r="O214" s="122">
        <v>0</v>
      </c>
      <c r="P214" s="122"/>
      <c r="Q214" s="122">
        <v>2101.02</v>
      </c>
      <c r="R214" s="122">
        <v>39732.116000000002</v>
      </c>
      <c r="S214" s="122">
        <v>15301.574000000001</v>
      </c>
      <c r="T214" s="122">
        <v>-16330.348000000002</v>
      </c>
      <c r="U214" s="122">
        <v>0</v>
      </c>
      <c r="V214" s="122"/>
      <c r="W214" s="122">
        <v>18386.907999999999</v>
      </c>
      <c r="X214" s="122">
        <v>18386.907999999999</v>
      </c>
      <c r="Y214" s="122">
        <v>10860.02</v>
      </c>
      <c r="Z214" s="122">
        <v>0</v>
      </c>
      <c r="AA214" s="122">
        <v>0</v>
      </c>
      <c r="AB214" s="122"/>
      <c r="AC214" s="122">
        <v>46091.101999999992</v>
      </c>
      <c r="AD214" s="122">
        <v>46091.101999999992</v>
      </c>
      <c r="AE214" s="122">
        <v>46091.101999999992</v>
      </c>
      <c r="AF214" s="122">
        <v>0</v>
      </c>
      <c r="AG214" s="122">
        <v>0</v>
      </c>
      <c r="AH214" s="122"/>
      <c r="AI214" s="122">
        <v>0</v>
      </c>
      <c r="AJ214" s="122">
        <v>0</v>
      </c>
      <c r="AK214" s="122">
        <v>0</v>
      </c>
      <c r="AL214" s="122">
        <v>0</v>
      </c>
      <c r="AM214" s="122">
        <v>0</v>
      </c>
    </row>
    <row r="215" spans="1:39">
      <c r="A215" s="36">
        <v>36400</v>
      </c>
      <c r="B215" s="37" t="s">
        <v>194</v>
      </c>
      <c r="C215" s="121">
        <v>5.6394000000000001E-3</v>
      </c>
      <c r="E215" s="122">
        <v>2150547.2963256901</v>
      </c>
      <c r="F215" s="122">
        <v>8713531.7378403917</v>
      </c>
      <c r="G215" s="122">
        <v>4310955.2999934284</v>
      </c>
      <c r="H215" s="122">
        <v>-2423509.5924</v>
      </c>
      <c r="I215" s="122">
        <v>0</v>
      </c>
      <c r="J215" s="122"/>
      <c r="K215" s="122">
        <v>-577057.24439999997</v>
      </c>
      <c r="L215" s="122">
        <v>-123091.1838</v>
      </c>
      <c r="M215" s="122">
        <v>206289.25200000001</v>
      </c>
      <c r="N215" s="122">
        <v>0</v>
      </c>
      <c r="O215" s="122">
        <v>0</v>
      </c>
      <c r="P215" s="122"/>
      <c r="Q215" s="122">
        <v>311802.42600000004</v>
      </c>
      <c r="R215" s="122">
        <v>5896455.1308000004</v>
      </c>
      <c r="S215" s="122">
        <v>2270834.1162</v>
      </c>
      <c r="T215" s="122">
        <v>-2423509.5924</v>
      </c>
      <c r="U215" s="122">
        <v>0</v>
      </c>
      <c r="V215" s="122"/>
      <c r="W215" s="122">
        <v>2728713.9204000002</v>
      </c>
      <c r="X215" s="122">
        <v>2728713.9204000002</v>
      </c>
      <c r="Y215" s="122">
        <v>1611684.1259999999</v>
      </c>
      <c r="Z215" s="122">
        <v>0</v>
      </c>
      <c r="AA215" s="122">
        <v>0</v>
      </c>
      <c r="AB215" s="122"/>
      <c r="AC215" s="122">
        <v>256984.69651414256</v>
      </c>
      <c r="AD215" s="122">
        <v>256984.69651414256</v>
      </c>
      <c r="AE215" s="122">
        <v>222147.8057934292</v>
      </c>
      <c r="AF215" s="122">
        <v>0</v>
      </c>
      <c r="AG215" s="122">
        <v>0</v>
      </c>
      <c r="AH215" s="122"/>
      <c r="AI215" s="122">
        <v>-569896.5021884531</v>
      </c>
      <c r="AJ215" s="122">
        <v>-45530.826073753364</v>
      </c>
      <c r="AK215" s="122">
        <v>0</v>
      </c>
      <c r="AL215" s="122">
        <v>0</v>
      </c>
      <c r="AM215" s="122">
        <v>0</v>
      </c>
    </row>
    <row r="216" spans="1:39">
      <c r="A216" s="36">
        <v>36405</v>
      </c>
      <c r="B216" s="37" t="s">
        <v>195</v>
      </c>
      <c r="C216" s="121">
        <v>9.7380000000000003E-4</v>
      </c>
      <c r="E216" s="122">
        <v>567687.4916789066</v>
      </c>
      <c r="F216" s="122">
        <v>1537171.6497706776</v>
      </c>
      <c r="G216" s="122">
        <v>748117.53240584617</v>
      </c>
      <c r="H216" s="122">
        <v>-418486.65480000002</v>
      </c>
      <c r="I216" s="122">
        <v>0</v>
      </c>
      <c r="J216" s="122"/>
      <c r="K216" s="122">
        <v>-99645.058799999999</v>
      </c>
      <c r="L216" s="122">
        <v>-21255.132600000001</v>
      </c>
      <c r="M216" s="122">
        <v>35621.603999999999</v>
      </c>
      <c r="N216" s="122">
        <v>0</v>
      </c>
      <c r="O216" s="122">
        <v>0</v>
      </c>
      <c r="P216" s="122"/>
      <c r="Q216" s="122">
        <v>53841.402000000002</v>
      </c>
      <c r="R216" s="122">
        <v>1018187.7516000001</v>
      </c>
      <c r="S216" s="122">
        <v>392122.96740000002</v>
      </c>
      <c r="T216" s="122">
        <v>-418486.65480000002</v>
      </c>
      <c r="U216" s="122">
        <v>0</v>
      </c>
      <c r="V216" s="122"/>
      <c r="W216" s="122">
        <v>471188.7108</v>
      </c>
      <c r="X216" s="122">
        <v>471188.7108</v>
      </c>
      <c r="Y216" s="122">
        <v>278302.30200000003</v>
      </c>
      <c r="Z216" s="122">
        <v>0</v>
      </c>
      <c r="AA216" s="122">
        <v>0</v>
      </c>
      <c r="AB216" s="122"/>
      <c r="AC216" s="122">
        <v>142302.43767890654</v>
      </c>
      <c r="AD216" s="122">
        <v>69050.319970677665</v>
      </c>
      <c r="AE216" s="122">
        <v>42070.659005846173</v>
      </c>
      <c r="AF216" s="122">
        <v>0</v>
      </c>
      <c r="AG216" s="122">
        <v>0</v>
      </c>
      <c r="AH216" s="122"/>
      <c r="AI216" s="122">
        <v>0</v>
      </c>
      <c r="AJ216" s="122">
        <v>0</v>
      </c>
      <c r="AK216" s="122">
        <v>0</v>
      </c>
      <c r="AL216" s="122">
        <v>0</v>
      </c>
      <c r="AM216" s="122">
        <v>0</v>
      </c>
    </row>
    <row r="217" spans="1:39">
      <c r="A217" s="36">
        <v>36500</v>
      </c>
      <c r="B217" s="37" t="s">
        <v>196</v>
      </c>
      <c r="C217" s="121">
        <v>1.0977199999999999E-2</v>
      </c>
      <c r="E217" s="122">
        <v>5476102.7875494212</v>
      </c>
      <c r="F217" s="122">
        <v>16902186.669363599</v>
      </c>
      <c r="G217" s="122">
        <v>8148077.80649326</v>
      </c>
      <c r="H217" s="122">
        <v>-4717407.7911999999</v>
      </c>
      <c r="I217" s="122">
        <v>0</v>
      </c>
      <c r="J217" s="122"/>
      <c r="K217" s="122">
        <v>-1123252.9671999998</v>
      </c>
      <c r="L217" s="122">
        <v>-239599.3444</v>
      </c>
      <c r="M217" s="122">
        <v>401545.97599999997</v>
      </c>
      <c r="N217" s="122">
        <v>0</v>
      </c>
      <c r="O217" s="122">
        <v>0</v>
      </c>
      <c r="P217" s="122"/>
      <c r="Q217" s="122">
        <v>606929.38799999992</v>
      </c>
      <c r="R217" s="122">
        <v>11477562.7304</v>
      </c>
      <c r="S217" s="122">
        <v>4420222.0555999996</v>
      </c>
      <c r="T217" s="122">
        <v>-4717407.7911999999</v>
      </c>
      <c r="U217" s="122">
        <v>0</v>
      </c>
      <c r="V217" s="122"/>
      <c r="W217" s="122">
        <v>5311493.8552000001</v>
      </c>
      <c r="X217" s="122">
        <v>5311493.8552000001</v>
      </c>
      <c r="Y217" s="122">
        <v>3137173.9879999999</v>
      </c>
      <c r="Z217" s="122">
        <v>0</v>
      </c>
      <c r="AA217" s="122">
        <v>0</v>
      </c>
      <c r="AB217" s="122"/>
      <c r="AC217" s="122">
        <v>680932.51154942112</v>
      </c>
      <c r="AD217" s="122">
        <v>352729.42816359794</v>
      </c>
      <c r="AE217" s="122">
        <v>189135.78689326049</v>
      </c>
      <c r="AF217" s="122">
        <v>0</v>
      </c>
      <c r="AG217" s="122">
        <v>0</v>
      </c>
      <c r="AH217" s="122"/>
      <c r="AI217" s="122">
        <v>0</v>
      </c>
      <c r="AJ217" s="122">
        <v>0</v>
      </c>
      <c r="AK217" s="122">
        <v>0</v>
      </c>
      <c r="AL217" s="122">
        <v>0</v>
      </c>
      <c r="AM217" s="122">
        <v>0</v>
      </c>
    </row>
    <row r="218" spans="1:39">
      <c r="A218" s="36">
        <v>36501</v>
      </c>
      <c r="B218" s="37" t="s">
        <v>197</v>
      </c>
      <c r="C218" s="121">
        <v>1.429E-4</v>
      </c>
      <c r="E218" s="122">
        <v>89542.526337883653</v>
      </c>
      <c r="F218" s="122">
        <v>238306.80510844028</v>
      </c>
      <c r="G218" s="122">
        <v>122261.62040300664</v>
      </c>
      <c r="H218" s="122">
        <v>-61410.703399999999</v>
      </c>
      <c r="I218" s="122">
        <v>0</v>
      </c>
      <c r="J218" s="122"/>
      <c r="K218" s="122">
        <v>-14622.385400000001</v>
      </c>
      <c r="L218" s="122">
        <v>-3119.0783000000001</v>
      </c>
      <c r="M218" s="122">
        <v>5227.2820000000002</v>
      </c>
      <c r="N218" s="122">
        <v>0</v>
      </c>
      <c r="O218" s="122">
        <v>0</v>
      </c>
      <c r="P218" s="122"/>
      <c r="Q218" s="122">
        <v>7900.9409999999998</v>
      </c>
      <c r="R218" s="122">
        <v>149413.6678</v>
      </c>
      <c r="S218" s="122">
        <v>57541.971700000002</v>
      </c>
      <c r="T218" s="122">
        <v>-61410.703399999999</v>
      </c>
      <c r="U218" s="122">
        <v>0</v>
      </c>
      <c r="V218" s="122"/>
      <c r="W218" s="122">
        <v>69144.451400000005</v>
      </c>
      <c r="X218" s="122">
        <v>69144.451400000005</v>
      </c>
      <c r="Y218" s="122">
        <v>40839.391000000003</v>
      </c>
      <c r="Z218" s="122">
        <v>0</v>
      </c>
      <c r="AA218" s="122">
        <v>0</v>
      </c>
      <c r="AB218" s="122"/>
      <c r="AC218" s="122">
        <v>28511.327801135332</v>
      </c>
      <c r="AD218" s="122">
        <v>24259.572671691942</v>
      </c>
      <c r="AE218" s="122">
        <v>19334.961849999963</v>
      </c>
      <c r="AF218" s="122">
        <v>0</v>
      </c>
      <c r="AG218" s="122">
        <v>0</v>
      </c>
      <c r="AH218" s="122"/>
      <c r="AI218" s="122">
        <v>-1391.8084632516836</v>
      </c>
      <c r="AJ218" s="122">
        <v>-1391.8084632516836</v>
      </c>
      <c r="AK218" s="122">
        <v>-681.98614699332529</v>
      </c>
      <c r="AL218" s="122">
        <v>0</v>
      </c>
      <c r="AM218" s="122">
        <v>0</v>
      </c>
    </row>
    <row r="219" spans="1:39">
      <c r="A219" s="36">
        <v>36502</v>
      </c>
      <c r="B219" s="37" t="s">
        <v>198</v>
      </c>
      <c r="C219" s="121">
        <v>4.9200000000000003E-5</v>
      </c>
      <c r="E219" s="122">
        <v>22825.62447021078</v>
      </c>
      <c r="F219" s="122">
        <v>71632.681688283425</v>
      </c>
      <c r="G219" s="122">
        <v>32692.741000445436</v>
      </c>
      <c r="H219" s="122">
        <v>-21143.503200000003</v>
      </c>
      <c r="I219" s="122">
        <v>0</v>
      </c>
      <c r="J219" s="122"/>
      <c r="K219" s="122">
        <v>-5034.4392000000007</v>
      </c>
      <c r="L219" s="122">
        <v>-1073.8884</v>
      </c>
      <c r="M219" s="122">
        <v>1799.7360000000001</v>
      </c>
      <c r="N219" s="122">
        <v>0</v>
      </c>
      <c r="O219" s="122">
        <v>0</v>
      </c>
      <c r="P219" s="122"/>
      <c r="Q219" s="122">
        <v>2720.268</v>
      </c>
      <c r="R219" s="122">
        <v>51442.634400000003</v>
      </c>
      <c r="S219" s="122">
        <v>19811.511600000002</v>
      </c>
      <c r="T219" s="122">
        <v>-21143.503200000003</v>
      </c>
      <c r="U219" s="122">
        <v>0</v>
      </c>
      <c r="V219" s="122"/>
      <c r="W219" s="122">
        <v>23806.207200000001</v>
      </c>
      <c r="X219" s="122">
        <v>23806.207200000001</v>
      </c>
      <c r="Y219" s="122">
        <v>14060.868</v>
      </c>
      <c r="Z219" s="122">
        <v>0</v>
      </c>
      <c r="AA219" s="122">
        <v>0</v>
      </c>
      <c r="AB219" s="122"/>
      <c r="AC219" s="122">
        <v>10048.097454809491</v>
      </c>
      <c r="AD219" s="122">
        <v>4865.292449888635</v>
      </c>
      <c r="AE219" s="122">
        <v>2383.9933004454324</v>
      </c>
      <c r="AF219" s="122">
        <v>0</v>
      </c>
      <c r="AG219" s="122">
        <v>0</v>
      </c>
      <c r="AH219" s="122"/>
      <c r="AI219" s="122">
        <v>-8714.5089845987095</v>
      </c>
      <c r="AJ219" s="122">
        <v>-7407.5639616052158</v>
      </c>
      <c r="AK219" s="122">
        <v>-5363.3679000000047</v>
      </c>
      <c r="AL219" s="122">
        <v>0</v>
      </c>
      <c r="AM219" s="122">
        <v>0</v>
      </c>
    </row>
    <row r="220" spans="1:39">
      <c r="A220" s="36">
        <v>36505</v>
      </c>
      <c r="B220" s="37" t="s">
        <v>199</v>
      </c>
      <c r="C220" s="121">
        <v>2.2230000000000001E-3</v>
      </c>
      <c r="E220" s="122">
        <v>1193681.0446297273</v>
      </c>
      <c r="F220" s="122">
        <v>3499953.3171747322</v>
      </c>
      <c r="G220" s="122">
        <v>1761538.4568161473</v>
      </c>
      <c r="H220" s="122">
        <v>-955325.35800000001</v>
      </c>
      <c r="I220" s="122">
        <v>0</v>
      </c>
      <c r="J220" s="122"/>
      <c r="K220" s="122">
        <v>-227470.698</v>
      </c>
      <c r="L220" s="122">
        <v>-48521.421000000002</v>
      </c>
      <c r="M220" s="122">
        <v>81317.340000000011</v>
      </c>
      <c r="N220" s="122">
        <v>0</v>
      </c>
      <c r="O220" s="122">
        <v>0</v>
      </c>
      <c r="P220" s="122"/>
      <c r="Q220" s="122">
        <v>122909.67000000001</v>
      </c>
      <c r="R220" s="122">
        <v>2324328.7860000003</v>
      </c>
      <c r="S220" s="122">
        <v>895142.07900000003</v>
      </c>
      <c r="T220" s="122">
        <v>-955325.35800000001</v>
      </c>
      <c r="U220" s="122">
        <v>0</v>
      </c>
      <c r="V220" s="122"/>
      <c r="W220" s="122">
        <v>1075634.118</v>
      </c>
      <c r="X220" s="122">
        <v>1075634.118</v>
      </c>
      <c r="Y220" s="122">
        <v>635311.17000000004</v>
      </c>
      <c r="Z220" s="122">
        <v>0</v>
      </c>
      <c r="AA220" s="122">
        <v>0</v>
      </c>
      <c r="AB220" s="122"/>
      <c r="AC220" s="122">
        <v>296014.26525879453</v>
      </c>
      <c r="AD220" s="122">
        <v>193289.68365846324</v>
      </c>
      <c r="AE220" s="122">
        <v>149767.8678161471</v>
      </c>
      <c r="AF220" s="122">
        <v>0</v>
      </c>
      <c r="AG220" s="122">
        <v>0</v>
      </c>
      <c r="AH220" s="122"/>
      <c r="AI220" s="122">
        <v>-73406.310629067186</v>
      </c>
      <c r="AJ220" s="122">
        <v>-44777.849483731006</v>
      </c>
      <c r="AK220" s="122">
        <v>0</v>
      </c>
      <c r="AL220" s="122">
        <v>0</v>
      </c>
      <c r="AM220" s="122">
        <v>0</v>
      </c>
    </row>
    <row r="221" spans="1:39">
      <c r="A221" s="36">
        <v>36600</v>
      </c>
      <c r="B221" s="37" t="s">
        <v>200</v>
      </c>
      <c r="C221" s="121">
        <v>7.8490000000000005E-4</v>
      </c>
      <c r="E221" s="122">
        <v>271147.14001457731</v>
      </c>
      <c r="F221" s="122">
        <v>1156576.3590115022</v>
      </c>
      <c r="G221" s="122">
        <v>575541.85523246124</v>
      </c>
      <c r="H221" s="122">
        <v>-337307.63540000003</v>
      </c>
      <c r="I221" s="122">
        <v>0</v>
      </c>
      <c r="J221" s="122"/>
      <c r="K221" s="122">
        <v>-80315.6774</v>
      </c>
      <c r="L221" s="122">
        <v>-17132.012300000002</v>
      </c>
      <c r="M221" s="122">
        <v>28711.642000000003</v>
      </c>
      <c r="N221" s="122">
        <v>0</v>
      </c>
      <c r="O221" s="122">
        <v>0</v>
      </c>
      <c r="P221" s="122"/>
      <c r="Q221" s="122">
        <v>43397.120999999999</v>
      </c>
      <c r="R221" s="122">
        <v>820677.31180000002</v>
      </c>
      <c r="S221" s="122">
        <v>316058.03770000004</v>
      </c>
      <c r="T221" s="122">
        <v>-337307.63540000003</v>
      </c>
      <c r="U221" s="122">
        <v>0</v>
      </c>
      <c r="V221" s="122"/>
      <c r="W221" s="122">
        <v>379786.42340000003</v>
      </c>
      <c r="X221" s="122">
        <v>379786.42340000003</v>
      </c>
      <c r="Y221" s="122">
        <v>224316.57100000003</v>
      </c>
      <c r="Z221" s="122">
        <v>0</v>
      </c>
      <c r="AA221" s="122">
        <v>0</v>
      </c>
      <c r="AB221" s="122"/>
      <c r="AC221" s="122">
        <v>16489.316875000135</v>
      </c>
      <c r="AD221" s="122">
        <v>16489.316875000135</v>
      </c>
      <c r="AE221" s="122">
        <v>16489.316875000135</v>
      </c>
      <c r="AF221" s="122">
        <v>0</v>
      </c>
      <c r="AG221" s="122">
        <v>0</v>
      </c>
      <c r="AH221" s="122"/>
      <c r="AI221" s="122">
        <v>-88210.043860422869</v>
      </c>
      <c r="AJ221" s="122">
        <v>-43244.680763497672</v>
      </c>
      <c r="AK221" s="122">
        <v>-10033.712342538993</v>
      </c>
      <c r="AL221" s="122">
        <v>0</v>
      </c>
      <c r="AM221" s="122">
        <v>0</v>
      </c>
    </row>
    <row r="222" spans="1:39">
      <c r="A222" s="36">
        <v>36601</v>
      </c>
      <c r="B222" s="37" t="s">
        <v>201</v>
      </c>
      <c r="C222" s="121">
        <v>4.5150000000000002E-4</v>
      </c>
      <c r="E222" s="122">
        <v>318563.9882563334</v>
      </c>
      <c r="F222" s="122">
        <v>763340.31940162147</v>
      </c>
      <c r="G222" s="122">
        <v>368926.22261753911</v>
      </c>
      <c r="H222" s="122">
        <v>-194030.31900000002</v>
      </c>
      <c r="I222" s="122">
        <v>0</v>
      </c>
      <c r="J222" s="122"/>
      <c r="K222" s="122">
        <v>-46200.189000000006</v>
      </c>
      <c r="L222" s="122">
        <v>-9854.8905000000013</v>
      </c>
      <c r="M222" s="122">
        <v>16515.870000000003</v>
      </c>
      <c r="N222" s="122">
        <v>0</v>
      </c>
      <c r="O222" s="122">
        <v>0</v>
      </c>
      <c r="P222" s="122"/>
      <c r="Q222" s="122">
        <v>24963.435000000001</v>
      </c>
      <c r="R222" s="122">
        <v>472080.27300000004</v>
      </c>
      <c r="S222" s="122">
        <v>181806.85950000002</v>
      </c>
      <c r="T222" s="122">
        <v>-194030.31900000002</v>
      </c>
      <c r="U222" s="122">
        <v>0</v>
      </c>
      <c r="V222" s="122"/>
      <c r="W222" s="122">
        <v>218465.49900000001</v>
      </c>
      <c r="X222" s="122">
        <v>218465.49900000001</v>
      </c>
      <c r="Y222" s="122">
        <v>129034.18500000001</v>
      </c>
      <c r="Z222" s="122">
        <v>0</v>
      </c>
      <c r="AA222" s="122">
        <v>0</v>
      </c>
      <c r="AB222" s="122"/>
      <c r="AC222" s="122">
        <v>121335.24325633339</v>
      </c>
      <c r="AD222" s="122">
        <v>82649.437901621379</v>
      </c>
      <c r="AE222" s="122">
        <v>41569.308117539083</v>
      </c>
      <c r="AF222" s="122">
        <v>0</v>
      </c>
      <c r="AG222" s="122">
        <v>0</v>
      </c>
      <c r="AH222" s="122"/>
      <c r="AI222" s="122">
        <v>0</v>
      </c>
      <c r="AJ222" s="122">
        <v>0</v>
      </c>
      <c r="AK222" s="122">
        <v>0</v>
      </c>
      <c r="AL222" s="122">
        <v>0</v>
      </c>
      <c r="AM222" s="122">
        <v>0</v>
      </c>
    </row>
    <row r="223" spans="1:39">
      <c r="A223" s="36">
        <v>36700</v>
      </c>
      <c r="B223" s="37" t="s">
        <v>202</v>
      </c>
      <c r="C223" s="121">
        <v>9.1883999999999993E-3</v>
      </c>
      <c r="E223" s="122">
        <v>3907714.337523032</v>
      </c>
      <c r="F223" s="122">
        <v>13489196.32165011</v>
      </c>
      <c r="G223" s="122">
        <v>6334725.6043656981</v>
      </c>
      <c r="H223" s="122">
        <v>-3948678.1463999995</v>
      </c>
      <c r="I223" s="122">
        <v>0</v>
      </c>
      <c r="J223" s="122"/>
      <c r="K223" s="122">
        <v>-940212.2183999999</v>
      </c>
      <c r="L223" s="122">
        <v>-200555.20679999999</v>
      </c>
      <c r="M223" s="122">
        <v>336111.67199999996</v>
      </c>
      <c r="N223" s="122">
        <v>0</v>
      </c>
      <c r="O223" s="122">
        <v>0</v>
      </c>
      <c r="P223" s="122"/>
      <c r="Q223" s="122">
        <v>508026.63599999994</v>
      </c>
      <c r="R223" s="122">
        <v>9607225.6487999987</v>
      </c>
      <c r="S223" s="122">
        <v>3699920.5931999995</v>
      </c>
      <c r="T223" s="122">
        <v>-3948678.1463999995</v>
      </c>
      <c r="U223" s="122">
        <v>0</v>
      </c>
      <c r="V223" s="122"/>
      <c r="W223" s="122">
        <v>4445954.3543999996</v>
      </c>
      <c r="X223" s="122">
        <v>4445954.3543999996</v>
      </c>
      <c r="Y223" s="122">
        <v>2625952.8359999997</v>
      </c>
      <c r="Z223" s="122">
        <v>0</v>
      </c>
      <c r="AA223" s="122">
        <v>0</v>
      </c>
      <c r="AB223" s="122"/>
      <c r="AC223" s="122">
        <v>449657.00656445988</v>
      </c>
      <c r="AD223" s="122">
        <v>192282.96629154016</v>
      </c>
      <c r="AE223" s="122">
        <v>0</v>
      </c>
      <c r="AF223" s="122">
        <v>0</v>
      </c>
      <c r="AG223" s="122">
        <v>0</v>
      </c>
      <c r="AH223" s="122"/>
      <c r="AI223" s="122">
        <v>-555711.44104142766</v>
      </c>
      <c r="AJ223" s="122">
        <v>-555711.44104142766</v>
      </c>
      <c r="AK223" s="122">
        <v>-327259.49683430151</v>
      </c>
      <c r="AL223" s="122">
        <v>0</v>
      </c>
      <c r="AM223" s="122">
        <v>0</v>
      </c>
    </row>
    <row r="224" spans="1:39">
      <c r="A224" s="36">
        <v>36701</v>
      </c>
      <c r="B224" s="37" t="s">
        <v>203</v>
      </c>
      <c r="C224" s="121">
        <v>3.2400000000000001E-5</v>
      </c>
      <c r="E224" s="122">
        <v>37468.655229624725</v>
      </c>
      <c r="F224" s="122">
        <v>45379.578623193374</v>
      </c>
      <c r="G224" s="122">
        <v>7768.0458026169108</v>
      </c>
      <c r="H224" s="122">
        <v>-13923.770400000001</v>
      </c>
      <c r="I224" s="122">
        <v>0</v>
      </c>
      <c r="J224" s="122"/>
      <c r="K224" s="122">
        <v>-3315.3624</v>
      </c>
      <c r="L224" s="122">
        <v>-707.19479999999999</v>
      </c>
      <c r="M224" s="122">
        <v>1185.192</v>
      </c>
      <c r="N224" s="122">
        <v>0</v>
      </c>
      <c r="O224" s="122">
        <v>0</v>
      </c>
      <c r="P224" s="122"/>
      <c r="Q224" s="122">
        <v>1791.3960000000002</v>
      </c>
      <c r="R224" s="122">
        <v>33876.856800000001</v>
      </c>
      <c r="S224" s="122">
        <v>13046.6052</v>
      </c>
      <c r="T224" s="122">
        <v>-13923.770400000001</v>
      </c>
      <c r="U224" s="122">
        <v>0</v>
      </c>
      <c r="V224" s="122"/>
      <c r="W224" s="122">
        <v>15677.258400000001</v>
      </c>
      <c r="X224" s="122">
        <v>15677.258400000001</v>
      </c>
      <c r="Y224" s="122">
        <v>9259.5959999999995</v>
      </c>
      <c r="Z224" s="122">
        <v>0</v>
      </c>
      <c r="AA224" s="122">
        <v>0</v>
      </c>
      <c r="AB224" s="122"/>
      <c r="AC224" s="122">
        <v>43633.206354624737</v>
      </c>
      <c r="AD224" s="122">
        <v>16850.501348193386</v>
      </c>
      <c r="AE224" s="122">
        <v>4594.4957276169307</v>
      </c>
      <c r="AF224" s="122">
        <v>0</v>
      </c>
      <c r="AG224" s="122">
        <v>0</v>
      </c>
      <c r="AH224" s="122"/>
      <c r="AI224" s="122">
        <v>-20317.843125000018</v>
      </c>
      <c r="AJ224" s="122">
        <v>-20317.843125000018</v>
      </c>
      <c r="AK224" s="122">
        <v>-20317.843125000018</v>
      </c>
      <c r="AL224" s="122">
        <v>0</v>
      </c>
      <c r="AM224" s="122">
        <v>0</v>
      </c>
    </row>
    <row r="225" spans="1:39">
      <c r="A225" s="36">
        <v>36705</v>
      </c>
      <c r="B225" s="37" t="s">
        <v>204</v>
      </c>
      <c r="C225" s="121">
        <v>1.0859000000000001E-3</v>
      </c>
      <c r="E225" s="122">
        <v>544760.66590334987</v>
      </c>
      <c r="F225" s="122">
        <v>1727359.5962320638</v>
      </c>
      <c r="G225" s="122">
        <v>862150.87790629244</v>
      </c>
      <c r="H225" s="122">
        <v>-466661.18140000006</v>
      </c>
      <c r="I225" s="122">
        <v>0</v>
      </c>
      <c r="J225" s="122"/>
      <c r="K225" s="122">
        <v>-111115.8034</v>
      </c>
      <c r="L225" s="122">
        <v>-23701.939300000002</v>
      </c>
      <c r="M225" s="122">
        <v>39722.222000000002</v>
      </c>
      <c r="N225" s="122">
        <v>0</v>
      </c>
      <c r="O225" s="122">
        <v>0</v>
      </c>
      <c r="P225" s="122"/>
      <c r="Q225" s="122">
        <v>60039.411000000007</v>
      </c>
      <c r="R225" s="122">
        <v>1135397.4938000001</v>
      </c>
      <c r="S225" s="122">
        <v>437262.61070000002</v>
      </c>
      <c r="T225" s="122">
        <v>-466661.18140000006</v>
      </c>
      <c r="U225" s="122">
        <v>0</v>
      </c>
      <c r="V225" s="122"/>
      <c r="W225" s="122">
        <v>525430.08940000006</v>
      </c>
      <c r="X225" s="122">
        <v>525430.08940000006</v>
      </c>
      <c r="Y225" s="122">
        <v>310339.36100000003</v>
      </c>
      <c r="Z225" s="122">
        <v>0</v>
      </c>
      <c r="AA225" s="122">
        <v>0</v>
      </c>
      <c r="AB225" s="122"/>
      <c r="AC225" s="122">
        <v>95314.850404081168</v>
      </c>
      <c r="AD225" s="122">
        <v>90233.952332063811</v>
      </c>
      <c r="AE225" s="122">
        <v>74826.684206292397</v>
      </c>
      <c r="AF225" s="122">
        <v>0</v>
      </c>
      <c r="AG225" s="122">
        <v>0</v>
      </c>
      <c r="AH225" s="122"/>
      <c r="AI225" s="122">
        <v>-24907.881500731346</v>
      </c>
      <c r="AJ225" s="122">
        <v>0</v>
      </c>
      <c r="AK225" s="122">
        <v>0</v>
      </c>
      <c r="AL225" s="122">
        <v>0</v>
      </c>
      <c r="AM225" s="122">
        <v>0</v>
      </c>
    </row>
    <row r="226" spans="1:39">
      <c r="A226" s="36">
        <v>36800</v>
      </c>
      <c r="B226" s="37" t="s">
        <v>205</v>
      </c>
      <c r="C226" s="121">
        <v>3.5022999999999999E-3</v>
      </c>
      <c r="E226" s="122">
        <v>1733705.7659204167</v>
      </c>
      <c r="F226" s="122">
        <v>5490773.6063735466</v>
      </c>
      <c r="G226" s="122">
        <v>2663430.4689650335</v>
      </c>
      <c r="H226" s="122">
        <v>-1505099.4157999998</v>
      </c>
      <c r="I226" s="122">
        <v>0</v>
      </c>
      <c r="J226" s="122"/>
      <c r="K226" s="122">
        <v>-358376.34979999997</v>
      </c>
      <c r="L226" s="122">
        <v>-76444.702099999995</v>
      </c>
      <c r="M226" s="122">
        <v>128114.13399999999</v>
      </c>
      <c r="N226" s="122">
        <v>0</v>
      </c>
      <c r="O226" s="122">
        <v>0</v>
      </c>
      <c r="P226" s="122"/>
      <c r="Q226" s="122">
        <v>193642.16699999999</v>
      </c>
      <c r="R226" s="122">
        <v>3661941.8385999999</v>
      </c>
      <c r="S226" s="122">
        <v>1410281.6479</v>
      </c>
      <c r="T226" s="122">
        <v>-1505099.4157999998</v>
      </c>
      <c r="U226" s="122">
        <v>0</v>
      </c>
      <c r="V226" s="122"/>
      <c r="W226" s="122">
        <v>1694643.8917999999</v>
      </c>
      <c r="X226" s="122">
        <v>1694643.8917999999</v>
      </c>
      <c r="Y226" s="122">
        <v>1000922.3169999999</v>
      </c>
      <c r="Z226" s="122">
        <v>0</v>
      </c>
      <c r="AA226" s="122">
        <v>0</v>
      </c>
      <c r="AB226" s="122"/>
      <c r="AC226" s="122">
        <v>234340.28391129069</v>
      </c>
      <c r="AD226" s="122">
        <v>210632.57807354664</v>
      </c>
      <c r="AE226" s="122">
        <v>124112.37006503329</v>
      </c>
      <c r="AF226" s="122">
        <v>0</v>
      </c>
      <c r="AG226" s="122">
        <v>0</v>
      </c>
      <c r="AH226" s="122"/>
      <c r="AI226" s="122">
        <v>-30544.226990873805</v>
      </c>
      <c r="AJ226" s="122">
        <v>0</v>
      </c>
      <c r="AK226" s="122">
        <v>0</v>
      </c>
      <c r="AL226" s="122">
        <v>0</v>
      </c>
      <c r="AM226" s="122">
        <v>0</v>
      </c>
    </row>
    <row r="227" spans="1:39">
      <c r="A227" s="36">
        <v>36801</v>
      </c>
      <c r="B227" s="37" t="s">
        <v>206</v>
      </c>
      <c r="C227" s="121">
        <v>0</v>
      </c>
      <c r="E227" s="122">
        <v>-69991.834844700628</v>
      </c>
      <c r="F227" s="122">
        <v>-63967.429321473122</v>
      </c>
      <c r="G227" s="122">
        <v>-28701.816133630302</v>
      </c>
      <c r="H227" s="122">
        <v>0</v>
      </c>
      <c r="I227" s="122">
        <v>0</v>
      </c>
      <c r="J227" s="122"/>
      <c r="K227" s="122">
        <v>0</v>
      </c>
      <c r="L227" s="122">
        <v>0</v>
      </c>
      <c r="M227" s="122">
        <v>0</v>
      </c>
      <c r="N227" s="122">
        <v>0</v>
      </c>
      <c r="O227" s="122">
        <v>0</v>
      </c>
      <c r="P227" s="122"/>
      <c r="Q227" s="122">
        <v>0</v>
      </c>
      <c r="R227" s="122">
        <v>0</v>
      </c>
      <c r="S227" s="122">
        <v>0</v>
      </c>
      <c r="T227" s="122">
        <v>0</v>
      </c>
      <c r="U227" s="122">
        <v>0</v>
      </c>
      <c r="V227" s="122"/>
      <c r="W227" s="122">
        <v>0</v>
      </c>
      <c r="X227" s="122">
        <v>0</v>
      </c>
      <c r="Y227" s="122">
        <v>0</v>
      </c>
      <c r="Z227" s="122">
        <v>0</v>
      </c>
      <c r="AA227" s="122">
        <v>0</v>
      </c>
      <c r="AB227" s="122"/>
      <c r="AC227" s="122">
        <v>0</v>
      </c>
      <c r="AD227" s="122">
        <v>0</v>
      </c>
      <c r="AE227" s="122">
        <v>0</v>
      </c>
      <c r="AF227" s="122">
        <v>0</v>
      </c>
      <c r="AG227" s="122">
        <v>0</v>
      </c>
      <c r="AH227" s="122"/>
      <c r="AI227" s="122">
        <v>-69991.834844700628</v>
      </c>
      <c r="AJ227" s="122">
        <v>-63967.429321473122</v>
      </c>
      <c r="AK227" s="122">
        <v>-28701.816133630302</v>
      </c>
      <c r="AL227" s="122">
        <v>0</v>
      </c>
      <c r="AM227" s="122">
        <v>0</v>
      </c>
    </row>
    <row r="228" spans="1:39">
      <c r="A228" s="36">
        <v>36802</v>
      </c>
      <c r="B228" s="37" t="s">
        <v>207</v>
      </c>
      <c r="C228" s="121">
        <v>1.2549999999999999E-4</v>
      </c>
      <c r="E228" s="122">
        <v>70684.846462705667</v>
      </c>
      <c r="F228" s="122">
        <v>218771.36576572628</v>
      </c>
      <c r="G228" s="122">
        <v>124912.02820005568</v>
      </c>
      <c r="H228" s="122">
        <v>-53933.122999999992</v>
      </c>
      <c r="I228" s="122">
        <v>0</v>
      </c>
      <c r="J228" s="122"/>
      <c r="K228" s="122">
        <v>-12841.912999999999</v>
      </c>
      <c r="L228" s="122">
        <v>-2739.2884999999997</v>
      </c>
      <c r="M228" s="122">
        <v>4590.79</v>
      </c>
      <c r="N228" s="122">
        <v>0</v>
      </c>
      <c r="O228" s="122">
        <v>0</v>
      </c>
      <c r="P228" s="122"/>
      <c r="Q228" s="122">
        <v>6938.8949999999995</v>
      </c>
      <c r="R228" s="122">
        <v>131220.541</v>
      </c>
      <c r="S228" s="122">
        <v>50535.461499999998</v>
      </c>
      <c r="T228" s="122">
        <v>-53933.122999999992</v>
      </c>
      <c r="U228" s="122">
        <v>0</v>
      </c>
      <c r="V228" s="122"/>
      <c r="W228" s="122">
        <v>60725.182999999997</v>
      </c>
      <c r="X228" s="122">
        <v>60725.182999999997</v>
      </c>
      <c r="Y228" s="122">
        <v>35866.644999999997</v>
      </c>
      <c r="Z228" s="122">
        <v>0</v>
      </c>
      <c r="AA228" s="122">
        <v>0</v>
      </c>
      <c r="AB228" s="122"/>
      <c r="AC228" s="122">
        <v>34105.864531236068</v>
      </c>
      <c r="AD228" s="122">
        <v>34105.864531236068</v>
      </c>
      <c r="AE228" s="122">
        <v>33919.131700055674</v>
      </c>
      <c r="AF228" s="122">
        <v>0</v>
      </c>
      <c r="AG228" s="122">
        <v>0</v>
      </c>
      <c r="AH228" s="122"/>
      <c r="AI228" s="122">
        <v>-18243.183068530398</v>
      </c>
      <c r="AJ228" s="122">
        <v>-4540.9342655097616</v>
      </c>
      <c r="AK228" s="122">
        <v>0</v>
      </c>
      <c r="AL228" s="122">
        <v>0</v>
      </c>
      <c r="AM228" s="122">
        <v>0</v>
      </c>
    </row>
    <row r="229" spans="1:39">
      <c r="A229" s="36">
        <v>36810</v>
      </c>
      <c r="B229" s="37" t="s">
        <v>208</v>
      </c>
      <c r="C229" s="121">
        <v>6.5713000000000004E-3</v>
      </c>
      <c r="E229" s="122">
        <v>2861648.7616747888</v>
      </c>
      <c r="F229" s="122">
        <v>9828243.5613699704</v>
      </c>
      <c r="G229" s="122">
        <v>4577737.1000146996</v>
      </c>
      <c r="H229" s="122">
        <v>-2823989.8898</v>
      </c>
      <c r="I229" s="122">
        <v>0</v>
      </c>
      <c r="J229" s="122"/>
      <c r="K229" s="122">
        <v>-672414.84380000003</v>
      </c>
      <c r="L229" s="122">
        <v>-143431.76510000002</v>
      </c>
      <c r="M229" s="122">
        <v>240378.15400000001</v>
      </c>
      <c r="N229" s="122">
        <v>0</v>
      </c>
      <c r="O229" s="122">
        <v>0</v>
      </c>
      <c r="P229" s="122"/>
      <c r="Q229" s="122">
        <v>363327.17700000003</v>
      </c>
      <c r="R229" s="122">
        <v>6870832.9966000002</v>
      </c>
      <c r="S229" s="122">
        <v>2646085.0849000001</v>
      </c>
      <c r="T229" s="122">
        <v>-2823989.8898</v>
      </c>
      <c r="U229" s="122">
        <v>0</v>
      </c>
      <c r="V229" s="122"/>
      <c r="W229" s="122">
        <v>3179628.6458000001</v>
      </c>
      <c r="X229" s="122">
        <v>3179628.6458000001</v>
      </c>
      <c r="Y229" s="122">
        <v>1878011.827</v>
      </c>
      <c r="Z229" s="122">
        <v>0</v>
      </c>
      <c r="AA229" s="122">
        <v>0</v>
      </c>
      <c r="AB229" s="122"/>
      <c r="AC229" s="122">
        <v>188369.06737478875</v>
      </c>
      <c r="AD229" s="122">
        <v>118474.96876997047</v>
      </c>
      <c r="AE229" s="122">
        <v>10523.318814699833</v>
      </c>
      <c r="AF229" s="122">
        <v>0</v>
      </c>
      <c r="AG229" s="122">
        <v>0</v>
      </c>
      <c r="AH229" s="122"/>
      <c r="AI229" s="122">
        <v>-197261.28470000019</v>
      </c>
      <c r="AJ229" s="122">
        <v>-197261.28470000019</v>
      </c>
      <c r="AK229" s="122">
        <v>-197261.28470000019</v>
      </c>
      <c r="AL229" s="122">
        <v>0</v>
      </c>
      <c r="AM229" s="122">
        <v>0</v>
      </c>
    </row>
    <row r="230" spans="1:39">
      <c r="A230" s="36">
        <v>36900</v>
      </c>
      <c r="B230" s="37" t="s">
        <v>209</v>
      </c>
      <c r="C230" s="121">
        <v>6.4899999999999995E-4</v>
      </c>
      <c r="E230" s="122">
        <v>296584.55778358085</v>
      </c>
      <c r="F230" s="122">
        <v>988094.27887254197</v>
      </c>
      <c r="G230" s="122">
        <v>470614.18451937637</v>
      </c>
      <c r="H230" s="122">
        <v>-278905.15399999998</v>
      </c>
      <c r="I230" s="122">
        <v>0</v>
      </c>
      <c r="J230" s="122"/>
      <c r="K230" s="122">
        <v>-66409.573999999993</v>
      </c>
      <c r="L230" s="122">
        <v>-14165.722999999998</v>
      </c>
      <c r="M230" s="122">
        <v>23740.42</v>
      </c>
      <c r="N230" s="122">
        <v>0</v>
      </c>
      <c r="O230" s="122">
        <v>0</v>
      </c>
      <c r="P230" s="122"/>
      <c r="Q230" s="122">
        <v>35883.21</v>
      </c>
      <c r="R230" s="122">
        <v>678582.71799999999</v>
      </c>
      <c r="S230" s="122">
        <v>261334.77699999997</v>
      </c>
      <c r="T230" s="122">
        <v>-278905.15399999998</v>
      </c>
      <c r="U230" s="122">
        <v>0</v>
      </c>
      <c r="V230" s="122"/>
      <c r="W230" s="122">
        <v>314029.03399999999</v>
      </c>
      <c r="X230" s="122">
        <v>314029.03399999999</v>
      </c>
      <c r="Y230" s="122">
        <v>185477.71</v>
      </c>
      <c r="Z230" s="122">
        <v>0</v>
      </c>
      <c r="AA230" s="122">
        <v>0</v>
      </c>
      <c r="AB230" s="122"/>
      <c r="AC230" s="122">
        <v>21642.178183580785</v>
      </c>
      <c r="AD230" s="122">
        <v>18208.54027254193</v>
      </c>
      <c r="AE230" s="122">
        <v>8621.5679193763499</v>
      </c>
      <c r="AF230" s="122">
        <v>0</v>
      </c>
      <c r="AG230" s="122">
        <v>0</v>
      </c>
      <c r="AH230" s="122"/>
      <c r="AI230" s="122">
        <v>-8560.2903999999689</v>
      </c>
      <c r="AJ230" s="122">
        <v>-8560.2903999999689</v>
      </c>
      <c r="AK230" s="122">
        <v>-8560.2903999999689</v>
      </c>
      <c r="AL230" s="122">
        <v>0</v>
      </c>
      <c r="AM230" s="122">
        <v>0</v>
      </c>
    </row>
    <row r="231" spans="1:39">
      <c r="A231" s="36">
        <v>36901</v>
      </c>
      <c r="B231" s="37" t="s">
        <v>210</v>
      </c>
      <c r="C231" s="121">
        <v>2.232E-4</v>
      </c>
      <c r="E231" s="122">
        <v>134250.14538493138</v>
      </c>
      <c r="F231" s="122">
        <v>368708.82451019174</v>
      </c>
      <c r="G231" s="122">
        <v>177157.81766720492</v>
      </c>
      <c r="H231" s="122">
        <v>-95919.307199999996</v>
      </c>
      <c r="I231" s="122">
        <v>0</v>
      </c>
      <c r="J231" s="122"/>
      <c r="K231" s="122">
        <v>-22839.163199999999</v>
      </c>
      <c r="L231" s="122">
        <v>-4871.7864</v>
      </c>
      <c r="M231" s="122">
        <v>8164.6559999999999</v>
      </c>
      <c r="N231" s="122">
        <v>0</v>
      </c>
      <c r="O231" s="122">
        <v>0</v>
      </c>
      <c r="P231" s="122"/>
      <c r="Q231" s="122">
        <v>12340.728000000001</v>
      </c>
      <c r="R231" s="122">
        <v>233373.90239999999</v>
      </c>
      <c r="S231" s="122">
        <v>89876.613599999997</v>
      </c>
      <c r="T231" s="122">
        <v>-95919.307199999996</v>
      </c>
      <c r="U231" s="122">
        <v>0</v>
      </c>
      <c r="V231" s="122"/>
      <c r="W231" s="122">
        <v>107998.8912</v>
      </c>
      <c r="X231" s="122">
        <v>107998.8912</v>
      </c>
      <c r="Y231" s="122">
        <v>63788.328000000001</v>
      </c>
      <c r="Z231" s="122">
        <v>0</v>
      </c>
      <c r="AA231" s="122">
        <v>0</v>
      </c>
      <c r="AB231" s="122"/>
      <c r="AC231" s="122">
        <v>37140.375049888047</v>
      </c>
      <c r="AD231" s="122">
        <v>32207.817310191742</v>
      </c>
      <c r="AE231" s="122">
        <v>15328.220067204911</v>
      </c>
      <c r="AF231" s="122">
        <v>0</v>
      </c>
      <c r="AG231" s="122">
        <v>0</v>
      </c>
      <c r="AH231" s="122"/>
      <c r="AI231" s="122">
        <v>-390.68566495665857</v>
      </c>
      <c r="AJ231" s="122">
        <v>0</v>
      </c>
      <c r="AK231" s="122">
        <v>0</v>
      </c>
      <c r="AL231" s="122">
        <v>0</v>
      </c>
      <c r="AM231" s="122">
        <v>0</v>
      </c>
    </row>
    <row r="232" spans="1:39">
      <c r="A232" s="36">
        <v>36905</v>
      </c>
      <c r="B232" s="37" t="s">
        <v>211</v>
      </c>
      <c r="C232" s="121">
        <v>2.2240000000000001E-4</v>
      </c>
      <c r="E232" s="122">
        <v>149456.12244818633</v>
      </c>
      <c r="F232" s="122">
        <v>379289.91567906138</v>
      </c>
      <c r="G232" s="122">
        <v>196543.92381759477</v>
      </c>
      <c r="H232" s="122">
        <v>-95575.510399999999</v>
      </c>
      <c r="I232" s="122">
        <v>0</v>
      </c>
      <c r="J232" s="122"/>
      <c r="K232" s="122">
        <v>-22757.3024</v>
      </c>
      <c r="L232" s="122">
        <v>-4854.3248000000003</v>
      </c>
      <c r="M232" s="122">
        <v>8135.3920000000007</v>
      </c>
      <c r="N232" s="122">
        <v>0</v>
      </c>
      <c r="O232" s="122">
        <v>0</v>
      </c>
      <c r="P232" s="122"/>
      <c r="Q232" s="122">
        <v>12296.496000000001</v>
      </c>
      <c r="R232" s="122">
        <v>232537.43680000002</v>
      </c>
      <c r="S232" s="122">
        <v>89554.475200000001</v>
      </c>
      <c r="T232" s="122">
        <v>-95575.510399999999</v>
      </c>
      <c r="U232" s="122">
        <v>0</v>
      </c>
      <c r="V232" s="122"/>
      <c r="W232" s="122">
        <v>107611.7984</v>
      </c>
      <c r="X232" s="122">
        <v>107611.7984</v>
      </c>
      <c r="Y232" s="122">
        <v>63559.696000000004</v>
      </c>
      <c r="Z232" s="122">
        <v>0</v>
      </c>
      <c r="AA232" s="122">
        <v>0</v>
      </c>
      <c r="AB232" s="122"/>
      <c r="AC232" s="122">
        <v>52520.307975301323</v>
      </c>
      <c r="AD232" s="122">
        <v>44126.263570601455</v>
      </c>
      <c r="AE232" s="122">
        <v>35294.360617594772</v>
      </c>
      <c r="AF232" s="122">
        <v>0</v>
      </c>
      <c r="AG232" s="122">
        <v>0</v>
      </c>
      <c r="AH232" s="122"/>
      <c r="AI232" s="122">
        <v>-215.17752711497087</v>
      </c>
      <c r="AJ232" s="122">
        <v>-131.25829154013229</v>
      </c>
      <c r="AK232" s="122">
        <v>0</v>
      </c>
      <c r="AL232" s="122">
        <v>0</v>
      </c>
      <c r="AM232" s="122">
        <v>0</v>
      </c>
    </row>
    <row r="233" spans="1:39">
      <c r="A233" s="36">
        <v>37000</v>
      </c>
      <c r="B233" s="37" t="s">
        <v>212</v>
      </c>
      <c r="C233" s="121">
        <v>2.1825E-3</v>
      </c>
      <c r="E233" s="122">
        <v>880896.59662561188</v>
      </c>
      <c r="F233" s="122">
        <v>3273404.6955589815</v>
      </c>
      <c r="G233" s="122">
        <v>1477718.654636526</v>
      </c>
      <c r="H233" s="122">
        <v>-937920.64500000002</v>
      </c>
      <c r="I233" s="122">
        <v>0</v>
      </c>
      <c r="J233" s="122"/>
      <c r="K233" s="122">
        <v>-223326.495</v>
      </c>
      <c r="L233" s="122">
        <v>-47637.427499999998</v>
      </c>
      <c r="M233" s="122">
        <v>79835.850000000006</v>
      </c>
      <c r="N233" s="122">
        <v>0</v>
      </c>
      <c r="O233" s="122">
        <v>0</v>
      </c>
      <c r="P233" s="122"/>
      <c r="Q233" s="122">
        <v>120670.425</v>
      </c>
      <c r="R233" s="122">
        <v>2281982.7149999999</v>
      </c>
      <c r="S233" s="122">
        <v>878833.82250000001</v>
      </c>
      <c r="T233" s="122">
        <v>-937920.64500000002</v>
      </c>
      <c r="U233" s="122">
        <v>0</v>
      </c>
      <c r="V233" s="122"/>
      <c r="W233" s="122">
        <v>1056037.5449999999</v>
      </c>
      <c r="X233" s="122">
        <v>1056037.5449999999</v>
      </c>
      <c r="Y233" s="122">
        <v>623736.67500000005</v>
      </c>
      <c r="Z233" s="122">
        <v>0</v>
      </c>
      <c r="AA233" s="122">
        <v>0</v>
      </c>
      <c r="AB233" s="122"/>
      <c r="AC233" s="122">
        <v>160536.53772384059</v>
      </c>
      <c r="AD233" s="122">
        <v>137776.44315898154</v>
      </c>
      <c r="AE233" s="122">
        <v>50066.887236525632</v>
      </c>
      <c r="AF233" s="122">
        <v>0</v>
      </c>
      <c r="AG233" s="122">
        <v>0</v>
      </c>
      <c r="AH233" s="122"/>
      <c r="AI233" s="122">
        <v>-233021.41609822863</v>
      </c>
      <c r="AJ233" s="122">
        <v>-154754.58009999956</v>
      </c>
      <c r="AK233" s="122">
        <v>-154754.58009999956</v>
      </c>
      <c r="AL233" s="122">
        <v>0</v>
      </c>
      <c r="AM233" s="122">
        <v>0</v>
      </c>
    </row>
    <row r="234" spans="1:39">
      <c r="A234" s="36">
        <v>37001</v>
      </c>
      <c r="B234" s="37" t="s">
        <v>370</v>
      </c>
      <c r="C234" s="121">
        <v>8.7800000000000006E-5</v>
      </c>
      <c r="E234" s="122">
        <v>129497.62442399777</v>
      </c>
      <c r="F234" s="122">
        <v>223513.07422399777</v>
      </c>
      <c r="G234" s="122">
        <v>133164.28667900892</v>
      </c>
      <c r="H234" s="122">
        <v>-37731.698800000006</v>
      </c>
      <c r="I234" s="122">
        <v>0</v>
      </c>
      <c r="J234" s="122"/>
      <c r="K234" s="122">
        <v>-8984.2228000000014</v>
      </c>
      <c r="L234" s="122">
        <v>-1916.4106000000002</v>
      </c>
      <c r="M234" s="122">
        <v>3211.7240000000002</v>
      </c>
      <c r="N234" s="122">
        <v>0</v>
      </c>
      <c r="O234" s="122">
        <v>0</v>
      </c>
      <c r="P234" s="122"/>
      <c r="Q234" s="122">
        <v>4854.4620000000004</v>
      </c>
      <c r="R234" s="122">
        <v>91802.099600000001</v>
      </c>
      <c r="S234" s="122">
        <v>35354.689400000003</v>
      </c>
      <c r="T234" s="122">
        <v>-37731.698800000006</v>
      </c>
      <c r="U234" s="122">
        <v>0</v>
      </c>
      <c r="V234" s="122"/>
      <c r="W234" s="122">
        <v>42483.434800000003</v>
      </c>
      <c r="X234" s="122">
        <v>42483.434800000003</v>
      </c>
      <c r="Y234" s="122">
        <v>25092.362000000001</v>
      </c>
      <c r="Z234" s="122">
        <v>0</v>
      </c>
      <c r="AA234" s="122">
        <v>0</v>
      </c>
      <c r="AB234" s="122"/>
      <c r="AC234" s="122">
        <v>91143.950423997769</v>
      </c>
      <c r="AD234" s="122">
        <v>91143.950423997769</v>
      </c>
      <c r="AE234" s="122">
        <v>69505.511279008919</v>
      </c>
      <c r="AF234" s="122">
        <v>0</v>
      </c>
      <c r="AG234" s="122">
        <v>0</v>
      </c>
      <c r="AH234" s="122"/>
      <c r="AI234" s="122">
        <v>0</v>
      </c>
      <c r="AJ234" s="122">
        <v>0</v>
      </c>
      <c r="AK234" s="122">
        <v>0</v>
      </c>
      <c r="AL234" s="122">
        <v>0</v>
      </c>
      <c r="AM234" s="122">
        <v>0</v>
      </c>
    </row>
    <row r="235" spans="1:39">
      <c r="A235" s="36">
        <v>37005</v>
      </c>
      <c r="B235" s="37" t="s">
        <v>213</v>
      </c>
      <c r="C235" s="121">
        <v>5.287E-4</v>
      </c>
      <c r="E235" s="122">
        <v>264019.70401904883</v>
      </c>
      <c r="F235" s="122">
        <v>820139.24759451195</v>
      </c>
      <c r="G235" s="122">
        <v>395438.62887667044</v>
      </c>
      <c r="H235" s="122">
        <v>-227206.7102</v>
      </c>
      <c r="I235" s="122">
        <v>0</v>
      </c>
      <c r="J235" s="122"/>
      <c r="K235" s="122">
        <v>-54099.756200000003</v>
      </c>
      <c r="L235" s="122">
        <v>-11539.9349</v>
      </c>
      <c r="M235" s="122">
        <v>19339.846000000001</v>
      </c>
      <c r="N235" s="122">
        <v>0</v>
      </c>
      <c r="O235" s="122">
        <v>0</v>
      </c>
      <c r="P235" s="122"/>
      <c r="Q235" s="122">
        <v>29231.823</v>
      </c>
      <c r="R235" s="122">
        <v>552799.2034</v>
      </c>
      <c r="S235" s="122">
        <v>212893.2151</v>
      </c>
      <c r="T235" s="122">
        <v>-227206.7102</v>
      </c>
      <c r="U235" s="122">
        <v>0</v>
      </c>
      <c r="V235" s="122"/>
      <c r="W235" s="122">
        <v>255819.95420000001</v>
      </c>
      <c r="X235" s="122">
        <v>255819.95420000001</v>
      </c>
      <c r="Y235" s="122">
        <v>151097.17300000001</v>
      </c>
      <c r="Z235" s="122">
        <v>0</v>
      </c>
      <c r="AA235" s="122">
        <v>0</v>
      </c>
      <c r="AB235" s="122"/>
      <c r="AC235" s="122">
        <v>33067.683019048811</v>
      </c>
      <c r="AD235" s="122">
        <v>23060.02489451188</v>
      </c>
      <c r="AE235" s="122">
        <v>12108.394776670419</v>
      </c>
      <c r="AF235" s="122">
        <v>0</v>
      </c>
      <c r="AG235" s="122">
        <v>0</v>
      </c>
      <c r="AH235" s="122"/>
      <c r="AI235" s="122">
        <v>0</v>
      </c>
      <c r="AJ235" s="122">
        <v>0</v>
      </c>
      <c r="AK235" s="122">
        <v>0</v>
      </c>
      <c r="AL235" s="122">
        <v>0</v>
      </c>
      <c r="AM235" s="122">
        <v>0</v>
      </c>
    </row>
    <row r="236" spans="1:39">
      <c r="A236" s="36">
        <v>37100</v>
      </c>
      <c r="B236" s="37" t="s">
        <v>214</v>
      </c>
      <c r="C236" s="121">
        <v>3.2637999999999999E-3</v>
      </c>
      <c r="E236" s="122">
        <v>1481283.9176426416</v>
      </c>
      <c r="F236" s="122">
        <v>5072897.6764506232</v>
      </c>
      <c r="G236" s="122">
        <v>2420775.3304873598</v>
      </c>
      <c r="H236" s="122">
        <v>-1402604.9948</v>
      </c>
      <c r="I236" s="122">
        <v>0</v>
      </c>
      <c r="J236" s="122"/>
      <c r="K236" s="122">
        <v>-333971.59879999998</v>
      </c>
      <c r="L236" s="122">
        <v>-71238.962599999999</v>
      </c>
      <c r="M236" s="122">
        <v>119389.80399999999</v>
      </c>
      <c r="N236" s="122">
        <v>0</v>
      </c>
      <c r="O236" s="122">
        <v>0</v>
      </c>
      <c r="P236" s="122"/>
      <c r="Q236" s="122">
        <v>180455.50199999998</v>
      </c>
      <c r="R236" s="122">
        <v>3412570.5315999999</v>
      </c>
      <c r="S236" s="122">
        <v>1314244.1373999999</v>
      </c>
      <c r="T236" s="122">
        <v>-1402604.9948</v>
      </c>
      <c r="U236" s="122">
        <v>0</v>
      </c>
      <c r="V236" s="122"/>
      <c r="W236" s="122">
        <v>1579241.8507999999</v>
      </c>
      <c r="X236" s="122">
        <v>1579241.8507999999</v>
      </c>
      <c r="Y236" s="122">
        <v>932761.402</v>
      </c>
      <c r="Z236" s="122">
        <v>0</v>
      </c>
      <c r="AA236" s="122">
        <v>0</v>
      </c>
      <c r="AB236" s="122"/>
      <c r="AC236" s="122">
        <v>204387.05694910529</v>
      </c>
      <c r="AD236" s="122">
        <v>152324.25665062387</v>
      </c>
      <c r="AE236" s="122">
        <v>54379.987087360343</v>
      </c>
      <c r="AF236" s="122">
        <v>0</v>
      </c>
      <c r="AG236" s="122">
        <v>0</v>
      </c>
      <c r="AH236" s="122"/>
      <c r="AI236" s="122">
        <v>-148828.89330646381</v>
      </c>
      <c r="AJ236" s="122">
        <v>0</v>
      </c>
      <c r="AK236" s="122">
        <v>0</v>
      </c>
      <c r="AL236" s="122">
        <v>0</v>
      </c>
      <c r="AM236" s="122">
        <v>0</v>
      </c>
    </row>
    <row r="237" spans="1:39">
      <c r="A237" s="36">
        <v>37200</v>
      </c>
      <c r="B237" s="37" t="s">
        <v>215</v>
      </c>
      <c r="C237" s="121">
        <v>7.2869999999999999E-4</v>
      </c>
      <c r="E237" s="122">
        <v>308882.74970206292</v>
      </c>
      <c r="F237" s="122">
        <v>1099645.6859905664</v>
      </c>
      <c r="G237" s="122">
        <v>524297.79804966622</v>
      </c>
      <c r="H237" s="122">
        <v>-313155.91019999998</v>
      </c>
      <c r="I237" s="122">
        <v>0</v>
      </c>
      <c r="J237" s="122"/>
      <c r="K237" s="122">
        <v>-74564.956200000001</v>
      </c>
      <c r="L237" s="122">
        <v>-15905.3349</v>
      </c>
      <c r="M237" s="122">
        <v>26655.845999999998</v>
      </c>
      <c r="N237" s="122">
        <v>0</v>
      </c>
      <c r="O237" s="122">
        <v>0</v>
      </c>
      <c r="P237" s="122"/>
      <c r="Q237" s="122">
        <v>40289.822999999997</v>
      </c>
      <c r="R237" s="122">
        <v>761915.60340000002</v>
      </c>
      <c r="S237" s="122">
        <v>293427.81510000001</v>
      </c>
      <c r="T237" s="122">
        <v>-313155.91019999998</v>
      </c>
      <c r="U237" s="122">
        <v>0</v>
      </c>
      <c r="V237" s="122"/>
      <c r="W237" s="122">
        <v>352593.15419999999</v>
      </c>
      <c r="X237" s="122">
        <v>352593.15419999999</v>
      </c>
      <c r="Y237" s="122">
        <v>208255.17300000001</v>
      </c>
      <c r="Z237" s="122">
        <v>0</v>
      </c>
      <c r="AA237" s="122">
        <v>0</v>
      </c>
      <c r="AB237" s="122"/>
      <c r="AC237" s="122">
        <v>37084.115118004614</v>
      </c>
      <c r="AD237" s="122">
        <v>25770.960127982889</v>
      </c>
      <c r="AE237" s="122">
        <v>8076.0254000001587</v>
      </c>
      <c r="AF237" s="122">
        <v>0</v>
      </c>
      <c r="AG237" s="122">
        <v>0</v>
      </c>
      <c r="AH237" s="122"/>
      <c r="AI237" s="122">
        <v>-46519.386415941728</v>
      </c>
      <c r="AJ237" s="122">
        <v>-24728.696837416486</v>
      </c>
      <c r="AK237" s="122">
        <v>-12117.061450334084</v>
      </c>
      <c r="AL237" s="122">
        <v>0</v>
      </c>
      <c r="AM237" s="122">
        <v>0</v>
      </c>
    </row>
    <row r="238" spans="1:39">
      <c r="A238" s="36">
        <v>37300</v>
      </c>
      <c r="B238" s="37" t="s">
        <v>216</v>
      </c>
      <c r="C238" s="121">
        <v>1.9358999999999999E-3</v>
      </c>
      <c r="E238" s="122">
        <v>733134.97581814742</v>
      </c>
      <c r="F238" s="122">
        <v>2928082.2745357081</v>
      </c>
      <c r="G238" s="122">
        <v>1427350.4444461577</v>
      </c>
      <c r="H238" s="122">
        <v>-831945.28139999998</v>
      </c>
      <c r="I238" s="122">
        <v>0</v>
      </c>
      <c r="J238" s="122"/>
      <c r="K238" s="122">
        <v>-198092.90339999998</v>
      </c>
      <c r="L238" s="122">
        <v>-42254.889299999995</v>
      </c>
      <c r="M238" s="122">
        <v>70815.221999999994</v>
      </c>
      <c r="N238" s="122">
        <v>0</v>
      </c>
      <c r="O238" s="122">
        <v>0</v>
      </c>
      <c r="P238" s="122"/>
      <c r="Q238" s="122">
        <v>107035.91099999999</v>
      </c>
      <c r="R238" s="122">
        <v>2024142.1938</v>
      </c>
      <c r="S238" s="122">
        <v>779534.66070000001</v>
      </c>
      <c r="T238" s="122">
        <v>-831945.28139999998</v>
      </c>
      <c r="U238" s="122">
        <v>0</v>
      </c>
      <c r="V238" s="122"/>
      <c r="W238" s="122">
        <v>936716.18940000003</v>
      </c>
      <c r="X238" s="122">
        <v>936716.18940000003</v>
      </c>
      <c r="Y238" s="122">
        <v>553260.86100000003</v>
      </c>
      <c r="Z238" s="122">
        <v>0</v>
      </c>
      <c r="AA238" s="122">
        <v>0</v>
      </c>
      <c r="AB238" s="122"/>
      <c r="AC238" s="122">
        <v>38675.161094710013</v>
      </c>
      <c r="AD238" s="122">
        <v>38675.161094710013</v>
      </c>
      <c r="AE238" s="122">
        <v>23739.700746157592</v>
      </c>
      <c r="AF238" s="122">
        <v>0</v>
      </c>
      <c r="AG238" s="122">
        <v>0</v>
      </c>
      <c r="AH238" s="122"/>
      <c r="AI238" s="122">
        <v>-151199.3822765626</v>
      </c>
      <c r="AJ238" s="122">
        <v>-29196.38045900207</v>
      </c>
      <c r="AK238" s="122">
        <v>0</v>
      </c>
      <c r="AL238" s="122">
        <v>0</v>
      </c>
      <c r="AM238" s="122">
        <v>0</v>
      </c>
    </row>
    <row r="239" spans="1:39">
      <c r="A239" s="36">
        <v>37301</v>
      </c>
      <c r="B239" s="37" t="s">
        <v>217</v>
      </c>
      <c r="C239" s="121">
        <v>2.153E-4</v>
      </c>
      <c r="E239" s="122">
        <v>141867.82076168776</v>
      </c>
      <c r="F239" s="122">
        <v>356184.07342427794</v>
      </c>
      <c r="G239" s="122">
        <v>171854.94650261695</v>
      </c>
      <c r="H239" s="122">
        <v>-92524.313800000004</v>
      </c>
      <c r="I239" s="122">
        <v>0</v>
      </c>
      <c r="J239" s="122"/>
      <c r="K239" s="122">
        <v>-22030.787800000002</v>
      </c>
      <c r="L239" s="122">
        <v>-4699.3531000000003</v>
      </c>
      <c r="M239" s="122">
        <v>7875.674</v>
      </c>
      <c r="N239" s="122">
        <v>0</v>
      </c>
      <c r="O239" s="122">
        <v>0</v>
      </c>
      <c r="P239" s="122"/>
      <c r="Q239" s="122">
        <v>11903.937</v>
      </c>
      <c r="R239" s="122">
        <v>225113.8046</v>
      </c>
      <c r="S239" s="122">
        <v>86695.496899999998</v>
      </c>
      <c r="T239" s="122">
        <v>-92524.313800000004</v>
      </c>
      <c r="U239" s="122">
        <v>0</v>
      </c>
      <c r="V239" s="122"/>
      <c r="W239" s="122">
        <v>104176.3498</v>
      </c>
      <c r="X239" s="122">
        <v>104176.3498</v>
      </c>
      <c r="Y239" s="122">
        <v>61530.587</v>
      </c>
      <c r="Z239" s="122">
        <v>0</v>
      </c>
      <c r="AA239" s="122">
        <v>0</v>
      </c>
      <c r="AB239" s="122"/>
      <c r="AC239" s="122">
        <v>48185.359868592008</v>
      </c>
      <c r="AD239" s="122">
        <v>31960.310231182222</v>
      </c>
      <c r="AE239" s="122">
        <v>15933.037275000024</v>
      </c>
      <c r="AF239" s="122">
        <v>0</v>
      </c>
      <c r="AG239" s="122">
        <v>0</v>
      </c>
      <c r="AH239" s="122"/>
      <c r="AI239" s="122">
        <v>-367.03810690423643</v>
      </c>
      <c r="AJ239" s="122">
        <v>-367.03810690423643</v>
      </c>
      <c r="AK239" s="122">
        <v>-179.84867238307592</v>
      </c>
      <c r="AL239" s="122">
        <v>0</v>
      </c>
      <c r="AM239" s="122">
        <v>0</v>
      </c>
    </row>
    <row r="240" spans="1:39">
      <c r="A240" s="36">
        <v>37305</v>
      </c>
      <c r="B240" s="37" t="s">
        <v>218</v>
      </c>
      <c r="C240" s="121">
        <v>5.2039999999999996E-4</v>
      </c>
      <c r="E240" s="122">
        <v>67261.175503633509</v>
      </c>
      <c r="F240" s="122">
        <v>680280.82043645321</v>
      </c>
      <c r="G240" s="122">
        <v>343023.1237983295</v>
      </c>
      <c r="H240" s="122">
        <v>-223639.81839999999</v>
      </c>
      <c r="I240" s="122">
        <v>0</v>
      </c>
      <c r="J240" s="122"/>
      <c r="K240" s="122">
        <v>-53250.450399999994</v>
      </c>
      <c r="L240" s="122">
        <v>-11358.770799999998</v>
      </c>
      <c r="M240" s="122">
        <v>19036.232</v>
      </c>
      <c r="N240" s="122">
        <v>0</v>
      </c>
      <c r="O240" s="122">
        <v>0</v>
      </c>
      <c r="P240" s="122"/>
      <c r="Q240" s="122">
        <v>28772.915999999997</v>
      </c>
      <c r="R240" s="122">
        <v>544120.87280000001</v>
      </c>
      <c r="S240" s="122">
        <v>209551.02919999999</v>
      </c>
      <c r="T240" s="122">
        <v>-223639.81839999999</v>
      </c>
      <c r="U240" s="122">
        <v>0</v>
      </c>
      <c r="V240" s="122"/>
      <c r="W240" s="122">
        <v>251803.86639999997</v>
      </c>
      <c r="X240" s="122">
        <v>251803.86639999997</v>
      </c>
      <c r="Y240" s="122">
        <v>148725.11599999998</v>
      </c>
      <c r="Z240" s="122">
        <v>0</v>
      </c>
      <c r="AA240" s="122">
        <v>0</v>
      </c>
      <c r="AB240" s="122"/>
      <c r="AC240" s="122">
        <v>0</v>
      </c>
      <c r="AD240" s="122">
        <v>0</v>
      </c>
      <c r="AE240" s="122">
        <v>0</v>
      </c>
      <c r="AF240" s="122">
        <v>0</v>
      </c>
      <c r="AG240" s="122">
        <v>0</v>
      </c>
      <c r="AH240" s="122"/>
      <c r="AI240" s="122">
        <v>-160065.15649636646</v>
      </c>
      <c r="AJ240" s="122">
        <v>-104285.14796354674</v>
      </c>
      <c r="AK240" s="122">
        <v>-34289.253401670489</v>
      </c>
      <c r="AL240" s="122">
        <v>0</v>
      </c>
      <c r="AM240" s="122">
        <v>0</v>
      </c>
    </row>
    <row r="241" spans="1:39">
      <c r="A241" s="36">
        <v>37400</v>
      </c>
      <c r="B241" s="37" t="s">
        <v>219</v>
      </c>
      <c r="C241" s="121">
        <v>8.9949000000000001E-3</v>
      </c>
      <c r="E241" s="122">
        <v>3107276.0208287025</v>
      </c>
      <c r="F241" s="122">
        <v>12866602.716565963</v>
      </c>
      <c r="G241" s="122">
        <v>5939259.7733972175</v>
      </c>
      <c r="H241" s="122">
        <v>-3865522.2954000002</v>
      </c>
      <c r="I241" s="122">
        <v>0</v>
      </c>
      <c r="J241" s="122"/>
      <c r="K241" s="122">
        <v>-920412.13740000001</v>
      </c>
      <c r="L241" s="122">
        <v>-196331.68230000001</v>
      </c>
      <c r="M241" s="122">
        <v>329033.44199999998</v>
      </c>
      <c r="N241" s="122">
        <v>0</v>
      </c>
      <c r="O241" s="122">
        <v>0</v>
      </c>
      <c r="P241" s="122"/>
      <c r="Q241" s="122">
        <v>497328.02100000001</v>
      </c>
      <c r="R241" s="122">
        <v>9404905.5318</v>
      </c>
      <c r="S241" s="122">
        <v>3622003.3676999998</v>
      </c>
      <c r="T241" s="122">
        <v>-3865522.2954000002</v>
      </c>
      <c r="U241" s="122">
        <v>0</v>
      </c>
      <c r="V241" s="122"/>
      <c r="W241" s="122">
        <v>4352326.2834000001</v>
      </c>
      <c r="X241" s="122">
        <v>4352326.2834000001</v>
      </c>
      <c r="Y241" s="122">
        <v>2570652.4709999999</v>
      </c>
      <c r="Z241" s="122">
        <v>0</v>
      </c>
      <c r="AA241" s="122">
        <v>0</v>
      </c>
      <c r="AB241" s="122"/>
      <c r="AC241" s="122">
        <v>39202.771193058579</v>
      </c>
      <c r="AD241" s="122">
        <v>23913.690427765745</v>
      </c>
      <c r="AE241" s="122">
        <v>0</v>
      </c>
      <c r="AF241" s="122">
        <v>0</v>
      </c>
      <c r="AG241" s="122">
        <v>0</v>
      </c>
      <c r="AH241" s="122"/>
      <c r="AI241" s="122">
        <v>-861168.91736435588</v>
      </c>
      <c r="AJ241" s="122">
        <v>-718211.10676180176</v>
      </c>
      <c r="AK241" s="122">
        <v>-582429.50730278227</v>
      </c>
      <c r="AL241" s="122">
        <v>0</v>
      </c>
      <c r="AM241" s="122">
        <v>0</v>
      </c>
    </row>
    <row r="242" spans="1:39">
      <c r="A242" s="36">
        <v>37405</v>
      </c>
      <c r="B242" s="37" t="s">
        <v>220</v>
      </c>
      <c r="C242" s="121">
        <v>2.1207999999999999E-3</v>
      </c>
      <c r="E242" s="122">
        <v>1159783.7352755747</v>
      </c>
      <c r="F242" s="122">
        <v>3343337.2520433227</v>
      </c>
      <c r="G242" s="122">
        <v>1593831.2216093533</v>
      </c>
      <c r="H242" s="122">
        <v>-911405.31680000003</v>
      </c>
      <c r="I242" s="122">
        <v>0</v>
      </c>
      <c r="J242" s="122"/>
      <c r="K242" s="122">
        <v>-217012.98079999999</v>
      </c>
      <c r="L242" s="122">
        <v>-46290.7016</v>
      </c>
      <c r="M242" s="122">
        <v>77578.864000000001</v>
      </c>
      <c r="N242" s="122">
        <v>0</v>
      </c>
      <c r="O242" s="122">
        <v>0</v>
      </c>
      <c r="P242" s="122"/>
      <c r="Q242" s="122">
        <v>117259.03199999999</v>
      </c>
      <c r="R242" s="122">
        <v>2217470.3056000001</v>
      </c>
      <c r="S242" s="122">
        <v>853988.89839999995</v>
      </c>
      <c r="T242" s="122">
        <v>-911405.31680000003</v>
      </c>
      <c r="U242" s="122">
        <v>0</v>
      </c>
      <c r="V242" s="122"/>
      <c r="W242" s="122">
        <v>1026183.0128</v>
      </c>
      <c r="X242" s="122">
        <v>1026183.0128</v>
      </c>
      <c r="Y242" s="122">
        <v>606103.43200000003</v>
      </c>
      <c r="Z242" s="122">
        <v>0</v>
      </c>
      <c r="AA242" s="122">
        <v>0</v>
      </c>
      <c r="AB242" s="122"/>
      <c r="AC242" s="122">
        <v>233354.67127557466</v>
      </c>
      <c r="AD242" s="122">
        <v>145974.63524332226</v>
      </c>
      <c r="AE242" s="122">
        <v>56160.027209353306</v>
      </c>
      <c r="AF242" s="122">
        <v>0</v>
      </c>
      <c r="AG242" s="122">
        <v>0</v>
      </c>
      <c r="AH242" s="122"/>
      <c r="AI242" s="122">
        <v>0</v>
      </c>
      <c r="AJ242" s="122">
        <v>0</v>
      </c>
      <c r="AK242" s="122">
        <v>0</v>
      </c>
      <c r="AL242" s="122">
        <v>0</v>
      </c>
      <c r="AM242" s="122">
        <v>0</v>
      </c>
    </row>
    <row r="243" spans="1:39">
      <c r="A243" s="36">
        <v>37500</v>
      </c>
      <c r="B243" s="37" t="s">
        <v>221</v>
      </c>
      <c r="C243" s="121">
        <v>1.0158000000000001E-3</v>
      </c>
      <c r="E243" s="122">
        <v>508903.36493064777</v>
      </c>
      <c r="F243" s="122">
        <v>1538536.734130023</v>
      </c>
      <c r="G243" s="122">
        <v>724351.74325317389</v>
      </c>
      <c r="H243" s="122">
        <v>-436535.98680000001</v>
      </c>
      <c r="I243" s="122">
        <v>0</v>
      </c>
      <c r="J243" s="122"/>
      <c r="K243" s="122">
        <v>-103942.75080000001</v>
      </c>
      <c r="L243" s="122">
        <v>-22171.866600000001</v>
      </c>
      <c r="M243" s="122">
        <v>37157.964</v>
      </c>
      <c r="N243" s="122">
        <v>0</v>
      </c>
      <c r="O243" s="122">
        <v>0</v>
      </c>
      <c r="P243" s="122"/>
      <c r="Q243" s="122">
        <v>56163.582000000002</v>
      </c>
      <c r="R243" s="122">
        <v>1062102.1956</v>
      </c>
      <c r="S243" s="122">
        <v>409035.23340000003</v>
      </c>
      <c r="T243" s="122">
        <v>-436535.98680000001</v>
      </c>
      <c r="U243" s="122">
        <v>0</v>
      </c>
      <c r="V243" s="122"/>
      <c r="W243" s="122">
        <v>491511.08280000003</v>
      </c>
      <c r="X243" s="122">
        <v>491511.08280000003</v>
      </c>
      <c r="Y243" s="122">
        <v>290305.48200000002</v>
      </c>
      <c r="Z243" s="122">
        <v>0</v>
      </c>
      <c r="AA243" s="122">
        <v>0</v>
      </c>
      <c r="AB243" s="122"/>
      <c r="AC243" s="122">
        <v>96173.560975191212</v>
      </c>
      <c r="AD243" s="122">
        <v>38097.432374566546</v>
      </c>
      <c r="AE243" s="122">
        <v>3044.0977750002057</v>
      </c>
      <c r="AF243" s="122">
        <v>0</v>
      </c>
      <c r="AG243" s="122">
        <v>0</v>
      </c>
      <c r="AH243" s="122"/>
      <c r="AI243" s="122">
        <v>-31002.11004454353</v>
      </c>
      <c r="AJ243" s="122">
        <v>-31002.11004454353</v>
      </c>
      <c r="AK243" s="122">
        <v>-15191.033921826336</v>
      </c>
      <c r="AL243" s="122">
        <v>0</v>
      </c>
      <c r="AM243" s="122">
        <v>0</v>
      </c>
    </row>
    <row r="244" spans="1:39">
      <c r="A244" s="36">
        <v>37600</v>
      </c>
      <c r="B244" s="37" t="s">
        <v>222</v>
      </c>
      <c r="C244" s="121">
        <v>6.3562999999999996E-3</v>
      </c>
      <c r="E244" s="122">
        <v>2120174.9702057829</v>
      </c>
      <c r="F244" s="122">
        <v>9068910.7364740763</v>
      </c>
      <c r="G244" s="122">
        <v>4301855.6515830709</v>
      </c>
      <c r="H244" s="122">
        <v>-2731594.4997999999</v>
      </c>
      <c r="I244" s="122">
        <v>0</v>
      </c>
      <c r="J244" s="122"/>
      <c r="K244" s="122">
        <v>-650414.75379999995</v>
      </c>
      <c r="L244" s="122">
        <v>-138738.9601</v>
      </c>
      <c r="M244" s="122">
        <v>232513.454</v>
      </c>
      <c r="N244" s="122">
        <v>0</v>
      </c>
      <c r="O244" s="122">
        <v>0</v>
      </c>
      <c r="P244" s="122"/>
      <c r="Q244" s="122">
        <v>351439.82699999999</v>
      </c>
      <c r="R244" s="122">
        <v>6646032.8665999994</v>
      </c>
      <c r="S244" s="122">
        <v>2559510.3898999998</v>
      </c>
      <c r="T244" s="122">
        <v>-2731594.4997999999</v>
      </c>
      <c r="U244" s="122">
        <v>0</v>
      </c>
      <c r="V244" s="122"/>
      <c r="W244" s="122">
        <v>3075597.4557999996</v>
      </c>
      <c r="X244" s="122">
        <v>3075597.4557999996</v>
      </c>
      <c r="Y244" s="122">
        <v>1816566.977</v>
      </c>
      <c r="Z244" s="122">
        <v>0</v>
      </c>
      <c r="AA244" s="122">
        <v>0</v>
      </c>
      <c r="AB244" s="122"/>
      <c r="AC244" s="122">
        <v>0</v>
      </c>
      <c r="AD244" s="122">
        <v>0</v>
      </c>
      <c r="AE244" s="122">
        <v>0</v>
      </c>
      <c r="AF244" s="122">
        <v>0</v>
      </c>
      <c r="AG244" s="122">
        <v>0</v>
      </c>
      <c r="AH244" s="122"/>
      <c r="AI244" s="122">
        <v>-656447.5587942166</v>
      </c>
      <c r="AJ244" s="122">
        <v>-513980.62582592247</v>
      </c>
      <c r="AK244" s="122">
        <v>-306735.16931692848</v>
      </c>
      <c r="AL244" s="122">
        <v>0</v>
      </c>
      <c r="AM244" s="122">
        <v>0</v>
      </c>
    </row>
    <row r="245" spans="1:39">
      <c r="A245" s="36">
        <v>37601</v>
      </c>
      <c r="B245" s="37" t="s">
        <v>223</v>
      </c>
      <c r="C245" s="121">
        <v>2.5470000000000001E-4</v>
      </c>
      <c r="E245" s="122">
        <v>353773.61612694245</v>
      </c>
      <c r="F245" s="122">
        <v>568107.05308342527</v>
      </c>
      <c r="G245" s="122">
        <v>286391.82364699338</v>
      </c>
      <c r="H245" s="122">
        <v>-109456.30620000001</v>
      </c>
      <c r="I245" s="122">
        <v>0</v>
      </c>
      <c r="J245" s="122"/>
      <c r="K245" s="122">
        <v>-26062.432200000003</v>
      </c>
      <c r="L245" s="122">
        <v>-5559.3369000000002</v>
      </c>
      <c r="M245" s="122">
        <v>9316.9260000000013</v>
      </c>
      <c r="N245" s="122">
        <v>0</v>
      </c>
      <c r="O245" s="122">
        <v>0</v>
      </c>
      <c r="P245" s="122"/>
      <c r="Q245" s="122">
        <v>14082.363000000001</v>
      </c>
      <c r="R245" s="122">
        <v>266309.73540000001</v>
      </c>
      <c r="S245" s="122">
        <v>102560.8131</v>
      </c>
      <c r="T245" s="122">
        <v>-109456.30620000001</v>
      </c>
      <c r="U245" s="122">
        <v>0</v>
      </c>
      <c r="V245" s="122"/>
      <c r="W245" s="122">
        <v>123240.67020000001</v>
      </c>
      <c r="X245" s="122">
        <v>123240.67020000001</v>
      </c>
      <c r="Y245" s="122">
        <v>72790.713000000003</v>
      </c>
      <c r="Z245" s="122">
        <v>0</v>
      </c>
      <c r="AA245" s="122">
        <v>0</v>
      </c>
      <c r="AB245" s="122"/>
      <c r="AC245" s="122">
        <v>242513.01512694245</v>
      </c>
      <c r="AD245" s="122">
        <v>184115.98438342527</v>
      </c>
      <c r="AE245" s="122">
        <v>101723.37154699341</v>
      </c>
      <c r="AF245" s="122">
        <v>0</v>
      </c>
      <c r="AG245" s="122">
        <v>0</v>
      </c>
      <c r="AH245" s="122"/>
      <c r="AI245" s="122">
        <v>0</v>
      </c>
      <c r="AJ245" s="122">
        <v>0</v>
      </c>
      <c r="AK245" s="122">
        <v>0</v>
      </c>
      <c r="AL245" s="122">
        <v>0</v>
      </c>
      <c r="AM245" s="122">
        <v>0</v>
      </c>
    </row>
    <row r="246" spans="1:39">
      <c r="A246" s="36">
        <v>37605</v>
      </c>
      <c r="B246" s="37" t="s">
        <v>224</v>
      </c>
      <c r="C246" s="121">
        <v>7.8950000000000005E-4</v>
      </c>
      <c r="E246" s="122">
        <v>372130.09538880235</v>
      </c>
      <c r="F246" s="122">
        <v>1221433.3932903446</v>
      </c>
      <c r="G246" s="122">
        <v>595454.6189837415</v>
      </c>
      <c r="H246" s="122">
        <v>-339284.467</v>
      </c>
      <c r="I246" s="122">
        <v>0</v>
      </c>
      <c r="J246" s="122"/>
      <c r="K246" s="122">
        <v>-80786.377000000008</v>
      </c>
      <c r="L246" s="122">
        <v>-17232.416500000003</v>
      </c>
      <c r="M246" s="122">
        <v>28879.910000000003</v>
      </c>
      <c r="N246" s="122">
        <v>0</v>
      </c>
      <c r="O246" s="122">
        <v>0</v>
      </c>
      <c r="P246" s="122"/>
      <c r="Q246" s="122">
        <v>43651.455000000002</v>
      </c>
      <c r="R246" s="122">
        <v>825486.98900000006</v>
      </c>
      <c r="S246" s="122">
        <v>317910.33350000001</v>
      </c>
      <c r="T246" s="122">
        <v>-339284.467</v>
      </c>
      <c r="U246" s="122">
        <v>0</v>
      </c>
      <c r="V246" s="122"/>
      <c r="W246" s="122">
        <v>382012.20700000005</v>
      </c>
      <c r="X246" s="122">
        <v>382012.20700000005</v>
      </c>
      <c r="Y246" s="122">
        <v>225631.20500000002</v>
      </c>
      <c r="Z246" s="122">
        <v>0</v>
      </c>
      <c r="AA246" s="122">
        <v>0</v>
      </c>
      <c r="AB246" s="122"/>
      <c r="AC246" s="122">
        <v>35246.926179064394</v>
      </c>
      <c r="AD246" s="122">
        <v>35246.926179064394</v>
      </c>
      <c r="AE246" s="122">
        <v>23033.170483741549</v>
      </c>
      <c r="AF246" s="122">
        <v>0</v>
      </c>
      <c r="AG246" s="122">
        <v>0</v>
      </c>
      <c r="AH246" s="122"/>
      <c r="AI246" s="122">
        <v>-7994.1157902620744</v>
      </c>
      <c r="AJ246" s="122">
        <v>-4080.3123887201036</v>
      </c>
      <c r="AK246" s="122">
        <v>0</v>
      </c>
      <c r="AL246" s="122">
        <v>0</v>
      </c>
      <c r="AM246" s="122">
        <v>0</v>
      </c>
    </row>
    <row r="247" spans="1:39">
      <c r="A247" s="36">
        <v>37610</v>
      </c>
      <c r="B247" s="37" t="s">
        <v>225</v>
      </c>
      <c r="C247" s="121">
        <v>1.9607000000000001E-3</v>
      </c>
      <c r="E247" s="122">
        <v>543784.88690378668</v>
      </c>
      <c r="F247" s="122">
        <v>2672719.0390244359</v>
      </c>
      <c r="G247" s="122">
        <v>1283439.5007785084</v>
      </c>
      <c r="H247" s="122">
        <v>-842602.98220000009</v>
      </c>
      <c r="I247" s="122">
        <v>0</v>
      </c>
      <c r="J247" s="122"/>
      <c r="K247" s="122">
        <v>-200630.5882</v>
      </c>
      <c r="L247" s="122">
        <v>-42796.198900000003</v>
      </c>
      <c r="M247" s="122">
        <v>71722.406000000003</v>
      </c>
      <c r="N247" s="122">
        <v>0</v>
      </c>
      <c r="O247" s="122">
        <v>0</v>
      </c>
      <c r="P247" s="122"/>
      <c r="Q247" s="122">
        <v>108407.103</v>
      </c>
      <c r="R247" s="122">
        <v>2050072.6274000001</v>
      </c>
      <c r="S247" s="122">
        <v>789520.95110000006</v>
      </c>
      <c r="T247" s="122">
        <v>-842602.98220000009</v>
      </c>
      <c r="U247" s="122">
        <v>0</v>
      </c>
      <c r="V247" s="122"/>
      <c r="W247" s="122">
        <v>948716.0662</v>
      </c>
      <c r="X247" s="122">
        <v>948716.0662</v>
      </c>
      <c r="Y247" s="122">
        <v>560348.45299999998</v>
      </c>
      <c r="Z247" s="122">
        <v>0</v>
      </c>
      <c r="AA247" s="122">
        <v>0</v>
      </c>
      <c r="AB247" s="122"/>
      <c r="AC247" s="122">
        <v>4595.303081303131</v>
      </c>
      <c r="AD247" s="122">
        <v>0</v>
      </c>
      <c r="AE247" s="122">
        <v>0</v>
      </c>
      <c r="AF247" s="122">
        <v>0</v>
      </c>
      <c r="AG247" s="122">
        <v>0</v>
      </c>
      <c r="AH247" s="122"/>
      <c r="AI247" s="122">
        <v>-317302.99717751646</v>
      </c>
      <c r="AJ247" s="122">
        <v>-283273.4556755643</v>
      </c>
      <c r="AK247" s="122">
        <v>-138152.30932149148</v>
      </c>
      <c r="AL247" s="122">
        <v>0</v>
      </c>
      <c r="AM247" s="122">
        <v>0</v>
      </c>
    </row>
    <row r="248" spans="1:39">
      <c r="A248" s="36">
        <v>37700</v>
      </c>
      <c r="B248" s="37" t="s">
        <v>226</v>
      </c>
      <c r="C248" s="121">
        <v>2.6852E-3</v>
      </c>
      <c r="E248" s="122">
        <v>1019738.9328930717</v>
      </c>
      <c r="F248" s="122">
        <v>3960645.7631464005</v>
      </c>
      <c r="G248" s="122">
        <v>1859487.954069654</v>
      </c>
      <c r="H248" s="122">
        <v>-1153953.9591999999</v>
      </c>
      <c r="I248" s="122">
        <v>0</v>
      </c>
      <c r="J248" s="122"/>
      <c r="K248" s="122">
        <v>-274765.77519999997</v>
      </c>
      <c r="L248" s="122">
        <v>-58609.860399999998</v>
      </c>
      <c r="M248" s="122">
        <v>98224.615999999995</v>
      </c>
      <c r="N248" s="122">
        <v>0</v>
      </c>
      <c r="O248" s="122">
        <v>0</v>
      </c>
      <c r="P248" s="122"/>
      <c r="Q248" s="122">
        <v>148464.70800000001</v>
      </c>
      <c r="R248" s="122">
        <v>2807596.7864000001</v>
      </c>
      <c r="S248" s="122">
        <v>1081257.5396</v>
      </c>
      <c r="T248" s="122">
        <v>-1153953.9591999999</v>
      </c>
      <c r="U248" s="122">
        <v>0</v>
      </c>
      <c r="V248" s="122"/>
      <c r="W248" s="122">
        <v>1299276.9831999999</v>
      </c>
      <c r="X248" s="122">
        <v>1299276.9831999999</v>
      </c>
      <c r="Y248" s="122">
        <v>767403.30799999996</v>
      </c>
      <c r="Z248" s="122">
        <v>0</v>
      </c>
      <c r="AA248" s="122">
        <v>0</v>
      </c>
      <c r="AB248" s="122"/>
      <c r="AC248" s="122">
        <v>15818.540601336179</v>
      </c>
      <c r="AD248" s="122">
        <v>15818.540601336179</v>
      </c>
      <c r="AE248" s="122">
        <v>7751.0848946547312</v>
      </c>
      <c r="AF248" s="122">
        <v>0</v>
      </c>
      <c r="AG248" s="122">
        <v>0</v>
      </c>
      <c r="AH248" s="122"/>
      <c r="AI248" s="122">
        <v>-169055.52370826449</v>
      </c>
      <c r="AJ248" s="122">
        <v>-103436.68665493563</v>
      </c>
      <c r="AK248" s="122">
        <v>-95148.594425000716</v>
      </c>
      <c r="AL248" s="122">
        <v>0</v>
      </c>
      <c r="AM248" s="122">
        <v>0</v>
      </c>
    </row>
    <row r="249" spans="1:39">
      <c r="A249" s="36">
        <v>37705</v>
      </c>
      <c r="B249" s="37" t="s">
        <v>227</v>
      </c>
      <c r="C249" s="121">
        <v>8.0670000000000004E-4</v>
      </c>
      <c r="E249" s="122">
        <v>445151.42054225522</v>
      </c>
      <c r="F249" s="122">
        <v>1231180.9418424997</v>
      </c>
      <c r="G249" s="122">
        <v>591477.14793591329</v>
      </c>
      <c r="H249" s="122">
        <v>-346676.09820000001</v>
      </c>
      <c r="I249" s="122">
        <v>0</v>
      </c>
      <c r="J249" s="122"/>
      <c r="K249" s="122">
        <v>-82546.3842</v>
      </c>
      <c r="L249" s="122">
        <v>-17607.840899999999</v>
      </c>
      <c r="M249" s="122">
        <v>29509.086000000003</v>
      </c>
      <c r="N249" s="122">
        <v>0</v>
      </c>
      <c r="O249" s="122">
        <v>0</v>
      </c>
      <c r="P249" s="122"/>
      <c r="Q249" s="122">
        <v>44602.442999999999</v>
      </c>
      <c r="R249" s="122">
        <v>843470.99940000009</v>
      </c>
      <c r="S249" s="122">
        <v>324836.30910000001</v>
      </c>
      <c r="T249" s="122">
        <v>-346676.09820000001</v>
      </c>
      <c r="U249" s="122">
        <v>0</v>
      </c>
      <c r="V249" s="122"/>
      <c r="W249" s="122">
        <v>390334.7022</v>
      </c>
      <c r="X249" s="122">
        <v>390334.7022</v>
      </c>
      <c r="Y249" s="122">
        <v>230546.79300000001</v>
      </c>
      <c r="Z249" s="122">
        <v>0</v>
      </c>
      <c r="AA249" s="122">
        <v>0</v>
      </c>
      <c r="AB249" s="122"/>
      <c r="AC249" s="122">
        <v>93176.249519983612</v>
      </c>
      <c r="AD249" s="122">
        <v>15398.6711202279</v>
      </c>
      <c r="AE249" s="122">
        <v>6788.598925000173</v>
      </c>
      <c r="AF249" s="122">
        <v>0</v>
      </c>
      <c r="AG249" s="122">
        <v>0</v>
      </c>
      <c r="AH249" s="122"/>
      <c r="AI249" s="122">
        <v>-415.58997772840485</v>
      </c>
      <c r="AJ249" s="122">
        <v>-415.58997772840485</v>
      </c>
      <c r="AK249" s="122">
        <v>-203.63908908691846</v>
      </c>
      <c r="AL249" s="122">
        <v>0</v>
      </c>
      <c r="AM249" s="122">
        <v>0</v>
      </c>
    </row>
    <row r="250" spans="1:39">
      <c r="A250" s="36">
        <v>37800</v>
      </c>
      <c r="B250" s="37" t="s">
        <v>228</v>
      </c>
      <c r="C250" s="121">
        <v>8.3280000000000003E-3</v>
      </c>
      <c r="E250" s="122">
        <v>3633447.4289259277</v>
      </c>
      <c r="F250" s="122">
        <v>12460853.55662973</v>
      </c>
      <c r="G250" s="122">
        <v>5995127.755864922</v>
      </c>
      <c r="H250" s="122">
        <v>-3578924.6880000001</v>
      </c>
      <c r="I250" s="122">
        <v>0</v>
      </c>
      <c r="J250" s="122"/>
      <c r="K250" s="122">
        <v>-852170.92800000007</v>
      </c>
      <c r="L250" s="122">
        <v>-181775.25599999999</v>
      </c>
      <c r="M250" s="122">
        <v>304638.24</v>
      </c>
      <c r="N250" s="122">
        <v>0</v>
      </c>
      <c r="O250" s="122">
        <v>0</v>
      </c>
      <c r="P250" s="122"/>
      <c r="Q250" s="122">
        <v>460455.12</v>
      </c>
      <c r="R250" s="122">
        <v>8707606.8959999997</v>
      </c>
      <c r="S250" s="122">
        <v>3353460.7439999999</v>
      </c>
      <c r="T250" s="122">
        <v>-3578924.6880000001</v>
      </c>
      <c r="U250" s="122">
        <v>0</v>
      </c>
      <c r="V250" s="122"/>
      <c r="W250" s="122">
        <v>4029636.048</v>
      </c>
      <c r="X250" s="122">
        <v>4029636.048</v>
      </c>
      <c r="Y250" s="122">
        <v>2380059.12</v>
      </c>
      <c r="Z250" s="122">
        <v>0</v>
      </c>
      <c r="AA250" s="122">
        <v>0</v>
      </c>
      <c r="AB250" s="122"/>
      <c r="AC250" s="122">
        <v>102692.10433177368</v>
      </c>
      <c r="AD250" s="122">
        <v>0</v>
      </c>
      <c r="AE250" s="122">
        <v>0</v>
      </c>
      <c r="AF250" s="122">
        <v>0</v>
      </c>
      <c r="AG250" s="122">
        <v>0</v>
      </c>
      <c r="AH250" s="122"/>
      <c r="AI250" s="122">
        <v>-107164.91540584563</v>
      </c>
      <c r="AJ250" s="122">
        <v>-94614.131370270756</v>
      </c>
      <c r="AK250" s="122">
        <v>-43030.348135077948</v>
      </c>
      <c r="AL250" s="122">
        <v>0</v>
      </c>
      <c r="AM250" s="122">
        <v>0</v>
      </c>
    </row>
    <row r="251" spans="1:39">
      <c r="A251" s="36">
        <v>37801</v>
      </c>
      <c r="B251" s="37" t="s">
        <v>229</v>
      </c>
      <c r="C251" s="121">
        <v>6.2799999999999995E-5</v>
      </c>
      <c r="E251" s="122">
        <v>88380.315300118673</v>
      </c>
      <c r="F251" s="122">
        <v>113537.07718593006</v>
      </c>
      <c r="G251" s="122">
        <v>50180.625762082404</v>
      </c>
      <c r="H251" s="122">
        <v>-26988.048799999997</v>
      </c>
      <c r="I251" s="122">
        <v>0</v>
      </c>
      <c r="J251" s="122"/>
      <c r="K251" s="122">
        <v>-6426.0727999999999</v>
      </c>
      <c r="L251" s="122">
        <v>-1370.7356</v>
      </c>
      <c r="M251" s="122">
        <v>2297.2239999999997</v>
      </c>
      <c r="N251" s="122">
        <v>0</v>
      </c>
      <c r="O251" s="122">
        <v>0</v>
      </c>
      <c r="P251" s="122"/>
      <c r="Q251" s="122">
        <v>3472.2119999999995</v>
      </c>
      <c r="R251" s="122">
        <v>65662.549599999998</v>
      </c>
      <c r="S251" s="122">
        <v>25287.864399999999</v>
      </c>
      <c r="T251" s="122">
        <v>-26988.048799999997</v>
      </c>
      <c r="U251" s="122">
        <v>0</v>
      </c>
      <c r="V251" s="122"/>
      <c r="W251" s="122">
        <v>30386.784799999998</v>
      </c>
      <c r="X251" s="122">
        <v>30386.784799999998</v>
      </c>
      <c r="Y251" s="122">
        <v>17947.611999999997</v>
      </c>
      <c r="Z251" s="122">
        <v>0</v>
      </c>
      <c r="AA251" s="122">
        <v>0</v>
      </c>
      <c r="AB251" s="122"/>
      <c r="AC251" s="122">
        <v>64720.802346889264</v>
      </c>
      <c r="AD251" s="122">
        <v>22631.889432700664</v>
      </c>
      <c r="AE251" s="122">
        <v>6496.8967750000011</v>
      </c>
      <c r="AF251" s="122">
        <v>0</v>
      </c>
      <c r="AG251" s="122">
        <v>0</v>
      </c>
      <c r="AH251" s="122"/>
      <c r="AI251" s="122">
        <v>-3773.4110467705927</v>
      </c>
      <c r="AJ251" s="122">
        <v>-3773.4110467705927</v>
      </c>
      <c r="AK251" s="122">
        <v>-1848.9714129175914</v>
      </c>
      <c r="AL251" s="122">
        <v>0</v>
      </c>
      <c r="AM251" s="122">
        <v>0</v>
      </c>
    </row>
    <row r="252" spans="1:39">
      <c r="A252" s="36">
        <v>37805</v>
      </c>
      <c r="B252" s="37" t="s">
        <v>230</v>
      </c>
      <c r="C252" s="121">
        <v>6.332E-4</v>
      </c>
      <c r="E252" s="122">
        <v>131853.61944606237</v>
      </c>
      <c r="F252" s="122">
        <v>805380.18653506157</v>
      </c>
      <c r="G252" s="122">
        <v>393288.07301219378</v>
      </c>
      <c r="H252" s="122">
        <v>-272115.16720000003</v>
      </c>
      <c r="I252" s="122">
        <v>0</v>
      </c>
      <c r="J252" s="122"/>
      <c r="K252" s="122">
        <v>-64792.823199999999</v>
      </c>
      <c r="L252" s="122">
        <v>-13820.856400000001</v>
      </c>
      <c r="M252" s="122">
        <v>23162.455999999998</v>
      </c>
      <c r="N252" s="122">
        <v>0</v>
      </c>
      <c r="O252" s="122">
        <v>0</v>
      </c>
      <c r="P252" s="122"/>
      <c r="Q252" s="122">
        <v>35009.627999999997</v>
      </c>
      <c r="R252" s="122">
        <v>662062.52240000002</v>
      </c>
      <c r="S252" s="122">
        <v>254972.5436</v>
      </c>
      <c r="T252" s="122">
        <v>-272115.16720000003</v>
      </c>
      <c r="U252" s="122">
        <v>0</v>
      </c>
      <c r="V252" s="122"/>
      <c r="W252" s="122">
        <v>306383.95120000001</v>
      </c>
      <c r="X252" s="122">
        <v>306383.95120000001</v>
      </c>
      <c r="Y252" s="122">
        <v>180962.228</v>
      </c>
      <c r="Z252" s="122">
        <v>0</v>
      </c>
      <c r="AA252" s="122">
        <v>0</v>
      </c>
      <c r="AB252" s="122"/>
      <c r="AC252" s="122">
        <v>34986.092353950829</v>
      </c>
      <c r="AD252" s="122">
        <v>0</v>
      </c>
      <c r="AE252" s="122">
        <v>0</v>
      </c>
      <c r="AF252" s="122">
        <v>0</v>
      </c>
      <c r="AG252" s="122">
        <v>0</v>
      </c>
      <c r="AH252" s="122"/>
      <c r="AI252" s="122">
        <v>-179733.22890788846</v>
      </c>
      <c r="AJ252" s="122">
        <v>-149245.43066493835</v>
      </c>
      <c r="AK252" s="122">
        <v>-65809.154587806232</v>
      </c>
      <c r="AL252" s="122">
        <v>0</v>
      </c>
      <c r="AM252" s="122">
        <v>0</v>
      </c>
    </row>
    <row r="253" spans="1:39">
      <c r="A253" s="36">
        <v>37900</v>
      </c>
      <c r="B253" s="37" t="s">
        <v>231</v>
      </c>
      <c r="C253" s="121">
        <v>4.3984999999999996E-3</v>
      </c>
      <c r="E253" s="122">
        <v>1338548.807390288</v>
      </c>
      <c r="F253" s="122">
        <v>6090076.8453609776</v>
      </c>
      <c r="G253" s="122">
        <v>2875897.4538963255</v>
      </c>
      <c r="H253" s="122">
        <v>-1890237.7809999997</v>
      </c>
      <c r="I253" s="122">
        <v>0</v>
      </c>
      <c r="J253" s="122"/>
      <c r="K253" s="122">
        <v>-450080.91099999996</v>
      </c>
      <c r="L253" s="122">
        <v>-96006.059499999988</v>
      </c>
      <c r="M253" s="122">
        <v>160897.12999999998</v>
      </c>
      <c r="N253" s="122">
        <v>0</v>
      </c>
      <c r="O253" s="122">
        <v>0</v>
      </c>
      <c r="P253" s="122"/>
      <c r="Q253" s="122">
        <v>243193.06499999997</v>
      </c>
      <c r="R253" s="122">
        <v>4598992.4269999992</v>
      </c>
      <c r="S253" s="122">
        <v>1771157.1904999998</v>
      </c>
      <c r="T253" s="122">
        <v>-1890237.7809999997</v>
      </c>
      <c r="U253" s="122">
        <v>0</v>
      </c>
      <c r="V253" s="122"/>
      <c r="W253" s="122">
        <v>2128284.6009999998</v>
      </c>
      <c r="X253" s="122">
        <v>2128284.6009999998</v>
      </c>
      <c r="Y253" s="122">
        <v>1257047.3149999999</v>
      </c>
      <c r="Z253" s="122">
        <v>0</v>
      </c>
      <c r="AA253" s="122">
        <v>0</v>
      </c>
      <c r="AB253" s="122"/>
      <c r="AC253" s="122">
        <v>38934.712157509181</v>
      </c>
      <c r="AD253" s="122">
        <v>0</v>
      </c>
      <c r="AE253" s="122">
        <v>0</v>
      </c>
      <c r="AF253" s="122">
        <v>0</v>
      </c>
      <c r="AG253" s="122">
        <v>0</v>
      </c>
      <c r="AH253" s="122"/>
      <c r="AI253" s="122">
        <v>-621782.65976722119</v>
      </c>
      <c r="AJ253" s="122">
        <v>-541194.12313902145</v>
      </c>
      <c r="AK253" s="122">
        <v>-313204.18160367437</v>
      </c>
      <c r="AL253" s="122">
        <v>0</v>
      </c>
      <c r="AM253" s="122">
        <v>0</v>
      </c>
    </row>
    <row r="254" spans="1:39">
      <c r="A254" s="36">
        <v>37901</v>
      </c>
      <c r="B254" s="37" t="s">
        <v>232</v>
      </c>
      <c r="C254" s="121">
        <v>5.91E-5</v>
      </c>
      <c r="E254" s="122">
        <v>19527.843912557979</v>
      </c>
      <c r="F254" s="122">
        <v>82604.289410710844</v>
      </c>
      <c r="G254" s="122">
        <v>38173.216120768382</v>
      </c>
      <c r="H254" s="122">
        <v>-25397.988600000001</v>
      </c>
      <c r="I254" s="122">
        <v>0</v>
      </c>
      <c r="J254" s="122"/>
      <c r="K254" s="122">
        <v>-6047.4665999999997</v>
      </c>
      <c r="L254" s="122">
        <v>-1289.9757</v>
      </c>
      <c r="M254" s="122">
        <v>2161.8780000000002</v>
      </c>
      <c r="N254" s="122">
        <v>0</v>
      </c>
      <c r="O254" s="122">
        <v>0</v>
      </c>
      <c r="P254" s="122"/>
      <c r="Q254" s="122">
        <v>3267.6390000000001</v>
      </c>
      <c r="R254" s="122">
        <v>61793.896200000003</v>
      </c>
      <c r="S254" s="122">
        <v>23797.974300000002</v>
      </c>
      <c r="T254" s="122">
        <v>-25397.988600000001</v>
      </c>
      <c r="U254" s="122">
        <v>0</v>
      </c>
      <c r="V254" s="122"/>
      <c r="W254" s="122">
        <v>28596.480599999999</v>
      </c>
      <c r="X254" s="122">
        <v>28596.480599999999</v>
      </c>
      <c r="Y254" s="122">
        <v>16890.188999999998</v>
      </c>
      <c r="Z254" s="122">
        <v>0</v>
      </c>
      <c r="AA254" s="122">
        <v>0</v>
      </c>
      <c r="AB254" s="122"/>
      <c r="AC254" s="122">
        <v>243.14276150006083</v>
      </c>
      <c r="AD254" s="122">
        <v>35.840159652924875</v>
      </c>
      <c r="AE254" s="122">
        <v>0</v>
      </c>
      <c r="AF254" s="122">
        <v>0</v>
      </c>
      <c r="AG254" s="122">
        <v>0</v>
      </c>
      <c r="AH254" s="122"/>
      <c r="AI254" s="122">
        <v>-6531.9518489420816</v>
      </c>
      <c r="AJ254" s="122">
        <v>-6531.9518489420816</v>
      </c>
      <c r="AK254" s="122">
        <v>-4676.8251792316169</v>
      </c>
      <c r="AL254" s="122">
        <v>0</v>
      </c>
      <c r="AM254" s="122">
        <v>0</v>
      </c>
    </row>
    <row r="255" spans="1:39">
      <c r="A255" s="36">
        <v>37905</v>
      </c>
      <c r="B255" s="37" t="s">
        <v>233</v>
      </c>
      <c r="C255" s="121">
        <v>5.3850000000000002E-4</v>
      </c>
      <c r="E255" s="122">
        <v>277173.96275529492</v>
      </c>
      <c r="F255" s="122">
        <v>859476.23791242496</v>
      </c>
      <c r="G255" s="122">
        <v>443641.55865740555</v>
      </c>
      <c r="H255" s="122">
        <v>-231418.22100000002</v>
      </c>
      <c r="I255" s="122">
        <v>0</v>
      </c>
      <c r="J255" s="122"/>
      <c r="K255" s="122">
        <v>-55102.550999999999</v>
      </c>
      <c r="L255" s="122">
        <v>-11753.8395</v>
      </c>
      <c r="M255" s="122">
        <v>19698.330000000002</v>
      </c>
      <c r="N255" s="122">
        <v>0</v>
      </c>
      <c r="O255" s="122">
        <v>0</v>
      </c>
      <c r="P255" s="122"/>
      <c r="Q255" s="122">
        <v>29773.665000000001</v>
      </c>
      <c r="R255" s="122">
        <v>563045.90700000001</v>
      </c>
      <c r="S255" s="122">
        <v>216839.4105</v>
      </c>
      <c r="T255" s="122">
        <v>-231418.22100000002</v>
      </c>
      <c r="U255" s="122">
        <v>0</v>
      </c>
      <c r="V255" s="122"/>
      <c r="W255" s="122">
        <v>260561.84100000001</v>
      </c>
      <c r="X255" s="122">
        <v>260561.84100000001</v>
      </c>
      <c r="Y255" s="122">
        <v>153897.91500000001</v>
      </c>
      <c r="Z255" s="122">
        <v>0</v>
      </c>
      <c r="AA255" s="122">
        <v>0</v>
      </c>
      <c r="AB255" s="122"/>
      <c r="AC255" s="122">
        <v>58986.342332301341</v>
      </c>
      <c r="AD255" s="122">
        <v>58019.983504398871</v>
      </c>
      <c r="AE255" s="122">
        <v>53205.903157405555</v>
      </c>
      <c r="AF255" s="122">
        <v>0</v>
      </c>
      <c r="AG255" s="122">
        <v>0</v>
      </c>
      <c r="AH255" s="122"/>
      <c r="AI255" s="122">
        <v>-17045.334577006455</v>
      </c>
      <c r="AJ255" s="122">
        <v>-10397.654091973944</v>
      </c>
      <c r="AK255" s="122">
        <v>0</v>
      </c>
      <c r="AL255" s="122">
        <v>0</v>
      </c>
      <c r="AM255" s="122">
        <v>0</v>
      </c>
    </row>
    <row r="256" spans="1:39">
      <c r="A256" s="36">
        <v>38000</v>
      </c>
      <c r="B256" s="37" t="s">
        <v>234</v>
      </c>
      <c r="C256" s="121">
        <v>7.2432E-3</v>
      </c>
      <c r="E256" s="122">
        <v>2533395.0232102848</v>
      </c>
      <c r="F256" s="122">
        <v>10799867.28052683</v>
      </c>
      <c r="G256" s="122">
        <v>5231141.5726101864</v>
      </c>
      <c r="H256" s="122">
        <v>-3112736.2272000001</v>
      </c>
      <c r="I256" s="122">
        <v>0</v>
      </c>
      <c r="J256" s="122"/>
      <c r="K256" s="122">
        <v>-741167.68319999997</v>
      </c>
      <c r="L256" s="122">
        <v>-158097.32639999999</v>
      </c>
      <c r="M256" s="122">
        <v>264956.25599999999</v>
      </c>
      <c r="N256" s="122">
        <v>0</v>
      </c>
      <c r="O256" s="122">
        <v>0</v>
      </c>
      <c r="P256" s="122"/>
      <c r="Q256" s="122">
        <v>400476.52799999999</v>
      </c>
      <c r="R256" s="122">
        <v>7573359.5423999997</v>
      </c>
      <c r="S256" s="122">
        <v>2916641.0735999998</v>
      </c>
      <c r="T256" s="122">
        <v>-3112736.2272000001</v>
      </c>
      <c r="U256" s="122">
        <v>0</v>
      </c>
      <c r="V256" s="122"/>
      <c r="W256" s="122">
        <v>3504738.2111999998</v>
      </c>
      <c r="X256" s="122">
        <v>3504738.2111999998</v>
      </c>
      <c r="Y256" s="122">
        <v>2070034.128</v>
      </c>
      <c r="Z256" s="122">
        <v>0</v>
      </c>
      <c r="AA256" s="122">
        <v>0</v>
      </c>
      <c r="AB256" s="122"/>
      <c r="AC256" s="122">
        <v>0</v>
      </c>
      <c r="AD256" s="122">
        <v>0</v>
      </c>
      <c r="AE256" s="122">
        <v>0</v>
      </c>
      <c r="AF256" s="122">
        <v>0</v>
      </c>
      <c r="AG256" s="122">
        <v>0</v>
      </c>
      <c r="AH256" s="122"/>
      <c r="AI256" s="122">
        <v>-630652.03278971522</v>
      </c>
      <c r="AJ256" s="122">
        <v>-120133.14667317035</v>
      </c>
      <c r="AK256" s="122">
        <v>-20489.884989812661</v>
      </c>
      <c r="AL256" s="122">
        <v>0</v>
      </c>
      <c r="AM256" s="122">
        <v>0</v>
      </c>
    </row>
    <row r="257" spans="1:39">
      <c r="A257" s="36">
        <v>38005</v>
      </c>
      <c r="B257" s="37" t="s">
        <v>235</v>
      </c>
      <c r="C257" s="121">
        <v>1.3967000000000001E-3</v>
      </c>
      <c r="E257" s="122">
        <v>624001.48211064143</v>
      </c>
      <c r="F257" s="122">
        <v>2057099.2904248312</v>
      </c>
      <c r="G257" s="122">
        <v>912770.95845100237</v>
      </c>
      <c r="H257" s="122">
        <v>-600226.23820000002</v>
      </c>
      <c r="I257" s="122">
        <v>0</v>
      </c>
      <c r="J257" s="122"/>
      <c r="K257" s="122">
        <v>-142918.7242</v>
      </c>
      <c r="L257" s="122">
        <v>-30485.770900000003</v>
      </c>
      <c r="M257" s="122">
        <v>51091.286</v>
      </c>
      <c r="N257" s="122">
        <v>0</v>
      </c>
      <c r="O257" s="122">
        <v>0</v>
      </c>
      <c r="P257" s="122"/>
      <c r="Q257" s="122">
        <v>77223.543000000005</v>
      </c>
      <c r="R257" s="122">
        <v>1460364.3794</v>
      </c>
      <c r="S257" s="122">
        <v>562413.37910000002</v>
      </c>
      <c r="T257" s="122">
        <v>-600226.23820000002</v>
      </c>
      <c r="U257" s="122">
        <v>0</v>
      </c>
      <c r="V257" s="122"/>
      <c r="W257" s="122">
        <v>675815.6422</v>
      </c>
      <c r="X257" s="122">
        <v>675815.6422</v>
      </c>
      <c r="Y257" s="122">
        <v>399162.89300000004</v>
      </c>
      <c r="Z257" s="122">
        <v>0</v>
      </c>
      <c r="AA257" s="122">
        <v>0</v>
      </c>
      <c r="AB257" s="122"/>
      <c r="AC257" s="122">
        <v>140326.20811064137</v>
      </c>
      <c r="AD257" s="122">
        <v>77850.226724830878</v>
      </c>
      <c r="AE257" s="122">
        <v>26548.587351002272</v>
      </c>
      <c r="AF257" s="122">
        <v>0</v>
      </c>
      <c r="AG257" s="122">
        <v>0</v>
      </c>
      <c r="AH257" s="122"/>
      <c r="AI257" s="122">
        <v>-126445.18699999992</v>
      </c>
      <c r="AJ257" s="122">
        <v>-126445.18699999992</v>
      </c>
      <c r="AK257" s="122">
        <v>-126445.18699999992</v>
      </c>
      <c r="AL257" s="122">
        <v>0</v>
      </c>
      <c r="AM257" s="122">
        <v>0</v>
      </c>
    </row>
    <row r="258" spans="1:39">
      <c r="A258" s="36">
        <v>38100</v>
      </c>
      <c r="B258" s="37" t="s">
        <v>236</v>
      </c>
      <c r="C258" s="121">
        <v>3.2550999999999999E-3</v>
      </c>
      <c r="E258" s="122">
        <v>1127480.9760798712</v>
      </c>
      <c r="F258" s="122">
        <v>4796808.9674755437</v>
      </c>
      <c r="G258" s="122">
        <v>2276513.4712915369</v>
      </c>
      <c r="H258" s="122">
        <v>-1398866.2046000001</v>
      </c>
      <c r="I258" s="122">
        <v>0</v>
      </c>
      <c r="J258" s="122"/>
      <c r="K258" s="122">
        <v>-333081.36259999999</v>
      </c>
      <c r="L258" s="122">
        <v>-71049.0677</v>
      </c>
      <c r="M258" s="122">
        <v>119071.55799999999</v>
      </c>
      <c r="N258" s="122">
        <v>0</v>
      </c>
      <c r="O258" s="122">
        <v>0</v>
      </c>
      <c r="P258" s="122"/>
      <c r="Q258" s="122">
        <v>179974.47899999999</v>
      </c>
      <c r="R258" s="122">
        <v>3403473.9682</v>
      </c>
      <c r="S258" s="122">
        <v>1310740.8822999999</v>
      </c>
      <c r="T258" s="122">
        <v>-1398866.2046000001</v>
      </c>
      <c r="U258" s="122">
        <v>0</v>
      </c>
      <c r="V258" s="122"/>
      <c r="W258" s="122">
        <v>1575032.2165999999</v>
      </c>
      <c r="X258" s="122">
        <v>1575032.2165999999</v>
      </c>
      <c r="Y258" s="122">
        <v>930275.02899999998</v>
      </c>
      <c r="Z258" s="122">
        <v>0</v>
      </c>
      <c r="AA258" s="122">
        <v>0</v>
      </c>
      <c r="AB258" s="122"/>
      <c r="AC258" s="122">
        <v>0</v>
      </c>
      <c r="AD258" s="122">
        <v>0</v>
      </c>
      <c r="AE258" s="122">
        <v>0</v>
      </c>
      <c r="AF258" s="122">
        <v>0</v>
      </c>
      <c r="AG258" s="122">
        <v>0</v>
      </c>
      <c r="AH258" s="122"/>
      <c r="AI258" s="122">
        <v>-294444.35692012875</v>
      </c>
      <c r="AJ258" s="122">
        <v>-110648.1496244567</v>
      </c>
      <c r="AK258" s="122">
        <v>-83573.998008463095</v>
      </c>
      <c r="AL258" s="122">
        <v>0</v>
      </c>
      <c r="AM258" s="122">
        <v>0</v>
      </c>
    </row>
    <row r="259" spans="1:39">
      <c r="A259" s="36">
        <v>38105</v>
      </c>
      <c r="B259" s="37" t="s">
        <v>237</v>
      </c>
      <c r="C259" s="121">
        <v>6.6710000000000001E-4</v>
      </c>
      <c r="E259" s="122">
        <v>235479.34227482125</v>
      </c>
      <c r="F259" s="122">
        <v>964167.63203402166</v>
      </c>
      <c r="G259" s="122">
        <v>456754.86123869714</v>
      </c>
      <c r="H259" s="122">
        <v>-286683.55660000001</v>
      </c>
      <c r="I259" s="122">
        <v>0</v>
      </c>
      <c r="J259" s="122"/>
      <c r="K259" s="122">
        <v>-68261.674599999998</v>
      </c>
      <c r="L259" s="122">
        <v>-14560.7917</v>
      </c>
      <c r="M259" s="122">
        <v>24402.518</v>
      </c>
      <c r="N259" s="122">
        <v>0</v>
      </c>
      <c r="O259" s="122">
        <v>0</v>
      </c>
      <c r="P259" s="122"/>
      <c r="Q259" s="122">
        <v>36883.959000000003</v>
      </c>
      <c r="R259" s="122">
        <v>697507.75219999999</v>
      </c>
      <c r="S259" s="122">
        <v>268623.15830000001</v>
      </c>
      <c r="T259" s="122">
        <v>-286683.55660000001</v>
      </c>
      <c r="U259" s="122">
        <v>0</v>
      </c>
      <c r="V259" s="122"/>
      <c r="W259" s="122">
        <v>322787.0086</v>
      </c>
      <c r="X259" s="122">
        <v>322787.0086</v>
      </c>
      <c r="Y259" s="122">
        <v>190650.50899999999</v>
      </c>
      <c r="Z259" s="122">
        <v>0</v>
      </c>
      <c r="AA259" s="122">
        <v>0</v>
      </c>
      <c r="AB259" s="122"/>
      <c r="AC259" s="122">
        <v>0</v>
      </c>
      <c r="AD259" s="122">
        <v>0</v>
      </c>
      <c r="AE259" s="122">
        <v>0</v>
      </c>
      <c r="AF259" s="122">
        <v>0</v>
      </c>
      <c r="AG259" s="122">
        <v>0</v>
      </c>
      <c r="AH259" s="122"/>
      <c r="AI259" s="122">
        <v>-55929.950725178744</v>
      </c>
      <c r="AJ259" s="122">
        <v>-41566.337065978463</v>
      </c>
      <c r="AK259" s="122">
        <v>-26921.324061302872</v>
      </c>
      <c r="AL259" s="122">
        <v>0</v>
      </c>
      <c r="AM259" s="122">
        <v>0</v>
      </c>
    </row>
    <row r="260" spans="1:39">
      <c r="A260" s="36">
        <v>38200</v>
      </c>
      <c r="B260" s="37" t="s">
        <v>238</v>
      </c>
      <c r="C260" s="121">
        <v>3.1018E-3</v>
      </c>
      <c r="E260" s="122">
        <v>1054626.0293758069</v>
      </c>
      <c r="F260" s="122">
        <v>4361970.0218421416</v>
      </c>
      <c r="G260" s="122">
        <v>2008028.697224444</v>
      </c>
      <c r="H260" s="122">
        <v>-1332986.1428</v>
      </c>
      <c r="I260" s="122">
        <v>0</v>
      </c>
      <c r="J260" s="122"/>
      <c r="K260" s="122">
        <v>-317394.7868</v>
      </c>
      <c r="L260" s="122">
        <v>-67702.988599999997</v>
      </c>
      <c r="M260" s="122">
        <v>113463.844</v>
      </c>
      <c r="N260" s="122">
        <v>0</v>
      </c>
      <c r="O260" s="122">
        <v>0</v>
      </c>
      <c r="P260" s="122"/>
      <c r="Q260" s="122">
        <v>171498.522</v>
      </c>
      <c r="R260" s="122">
        <v>3243186.2475999999</v>
      </c>
      <c r="S260" s="122">
        <v>1249011.1114000001</v>
      </c>
      <c r="T260" s="122">
        <v>-1332986.1428</v>
      </c>
      <c r="U260" s="122">
        <v>0</v>
      </c>
      <c r="V260" s="122"/>
      <c r="W260" s="122">
        <v>1500855.5588</v>
      </c>
      <c r="X260" s="122">
        <v>1500855.5588</v>
      </c>
      <c r="Y260" s="122">
        <v>886463.42200000002</v>
      </c>
      <c r="Z260" s="122">
        <v>0</v>
      </c>
      <c r="AA260" s="122">
        <v>0</v>
      </c>
      <c r="AB260" s="122"/>
      <c r="AC260" s="122">
        <v>22177.389970541612</v>
      </c>
      <c r="AD260" s="122">
        <v>0</v>
      </c>
      <c r="AE260" s="122">
        <v>0</v>
      </c>
      <c r="AF260" s="122">
        <v>0</v>
      </c>
      <c r="AG260" s="122">
        <v>0</v>
      </c>
      <c r="AH260" s="122"/>
      <c r="AI260" s="122">
        <v>-322510.65459473489</v>
      </c>
      <c r="AJ260" s="122">
        <v>-314368.79595785862</v>
      </c>
      <c r="AK260" s="122">
        <v>-240909.68017555613</v>
      </c>
      <c r="AL260" s="122">
        <v>0</v>
      </c>
      <c r="AM260" s="122">
        <v>0</v>
      </c>
    </row>
    <row r="261" spans="1:39">
      <c r="A261" s="36">
        <v>38205</v>
      </c>
      <c r="B261" s="37" t="s">
        <v>239</v>
      </c>
      <c r="C261" s="121">
        <v>4.6220000000000001E-4</v>
      </c>
      <c r="E261" s="122">
        <v>198331.80584777697</v>
      </c>
      <c r="F261" s="122">
        <v>709719.74558651901</v>
      </c>
      <c r="G261" s="122">
        <v>360428.92147160368</v>
      </c>
      <c r="H261" s="122">
        <v>-198628.6012</v>
      </c>
      <c r="I261" s="122">
        <v>0</v>
      </c>
      <c r="J261" s="122"/>
      <c r="K261" s="122">
        <v>-47295.0772</v>
      </c>
      <c r="L261" s="122">
        <v>-10088.439400000001</v>
      </c>
      <c r="M261" s="122">
        <v>16907.276000000002</v>
      </c>
      <c r="N261" s="122">
        <v>0</v>
      </c>
      <c r="O261" s="122">
        <v>0</v>
      </c>
      <c r="P261" s="122"/>
      <c r="Q261" s="122">
        <v>25555.038</v>
      </c>
      <c r="R261" s="122">
        <v>483268.00040000002</v>
      </c>
      <c r="S261" s="122">
        <v>186115.46059999999</v>
      </c>
      <c r="T261" s="122">
        <v>-198628.6012</v>
      </c>
      <c r="U261" s="122">
        <v>0</v>
      </c>
      <c r="V261" s="122"/>
      <c r="W261" s="122">
        <v>223642.8652</v>
      </c>
      <c r="X261" s="122">
        <v>223642.8652</v>
      </c>
      <c r="Y261" s="122">
        <v>132092.13800000001</v>
      </c>
      <c r="Z261" s="122">
        <v>0</v>
      </c>
      <c r="AA261" s="122">
        <v>0</v>
      </c>
      <c r="AB261" s="122"/>
      <c r="AC261" s="122">
        <v>29700.571569599189</v>
      </c>
      <c r="AD261" s="122">
        <v>29700.571569599189</v>
      </c>
      <c r="AE261" s="122">
        <v>25314.046871603674</v>
      </c>
      <c r="AF261" s="122">
        <v>0</v>
      </c>
      <c r="AG261" s="122">
        <v>0</v>
      </c>
      <c r="AH261" s="122"/>
      <c r="AI261" s="122">
        <v>-33271.591721822217</v>
      </c>
      <c r="AJ261" s="122">
        <v>-16803.252183080298</v>
      </c>
      <c r="AK261" s="122">
        <v>0</v>
      </c>
      <c r="AL261" s="122">
        <v>0</v>
      </c>
      <c r="AM261" s="122">
        <v>0</v>
      </c>
    </row>
    <row r="262" spans="1:39">
      <c r="A262" s="36">
        <v>38210</v>
      </c>
      <c r="B262" s="37" t="s">
        <v>240</v>
      </c>
      <c r="C262" s="121">
        <v>1.1766000000000001E-3</v>
      </c>
      <c r="E262" s="122">
        <v>498346.78221513005</v>
      </c>
      <c r="F262" s="122">
        <v>1748092.1305108587</v>
      </c>
      <c r="G262" s="122">
        <v>835643.10716475523</v>
      </c>
      <c r="H262" s="122">
        <v>-505639.14360000001</v>
      </c>
      <c r="I262" s="122">
        <v>0</v>
      </c>
      <c r="J262" s="122"/>
      <c r="K262" s="122">
        <v>-120396.77160000001</v>
      </c>
      <c r="L262" s="122">
        <v>-25681.648200000003</v>
      </c>
      <c r="M262" s="122">
        <v>43040.028000000006</v>
      </c>
      <c r="N262" s="122">
        <v>0</v>
      </c>
      <c r="O262" s="122">
        <v>0</v>
      </c>
      <c r="P262" s="122"/>
      <c r="Q262" s="122">
        <v>65054.214000000007</v>
      </c>
      <c r="R262" s="122">
        <v>1230231.7812000001</v>
      </c>
      <c r="S262" s="122">
        <v>473785.05180000002</v>
      </c>
      <c r="T262" s="122">
        <v>-505639.14360000001</v>
      </c>
      <c r="U262" s="122">
        <v>0</v>
      </c>
      <c r="V262" s="122"/>
      <c r="W262" s="122">
        <v>569316.73560000001</v>
      </c>
      <c r="X262" s="122">
        <v>569316.73560000001</v>
      </c>
      <c r="Y262" s="122">
        <v>336260.51400000002</v>
      </c>
      <c r="Z262" s="122">
        <v>0</v>
      </c>
      <c r="AA262" s="122">
        <v>0</v>
      </c>
      <c r="AB262" s="122"/>
      <c r="AC262" s="122">
        <v>31971.920460954392</v>
      </c>
      <c r="AD262" s="122">
        <v>12440.863652561296</v>
      </c>
      <c r="AE262" s="122">
        <v>6096.0231897550375</v>
      </c>
      <c r="AF262" s="122">
        <v>0</v>
      </c>
      <c r="AG262" s="122">
        <v>0</v>
      </c>
      <c r="AH262" s="122"/>
      <c r="AI262" s="122">
        <v>-47599.316245824331</v>
      </c>
      <c r="AJ262" s="122">
        <v>-38215.601741702783</v>
      </c>
      <c r="AK262" s="122">
        <v>-23538.509824999841</v>
      </c>
      <c r="AL262" s="122">
        <v>0</v>
      </c>
      <c r="AM262" s="122">
        <v>0</v>
      </c>
    </row>
    <row r="263" spans="1:39">
      <c r="A263" s="36">
        <v>38300</v>
      </c>
      <c r="B263" s="37" t="s">
        <v>241</v>
      </c>
      <c r="C263" s="121">
        <v>2.4562E-3</v>
      </c>
      <c r="E263" s="122">
        <v>741844.02209354064</v>
      </c>
      <c r="F263" s="122">
        <v>3560359.131493574</v>
      </c>
      <c r="G263" s="122">
        <v>1651761.1202874721</v>
      </c>
      <c r="H263" s="122">
        <v>-1055542.1251999999</v>
      </c>
      <c r="I263" s="122">
        <v>0</v>
      </c>
      <c r="J263" s="122"/>
      <c r="K263" s="122">
        <v>-251333.12119999999</v>
      </c>
      <c r="L263" s="122">
        <v>-53611.477399999996</v>
      </c>
      <c r="M263" s="122">
        <v>89847.796000000002</v>
      </c>
      <c r="N263" s="122">
        <v>0</v>
      </c>
      <c r="O263" s="122">
        <v>0</v>
      </c>
      <c r="P263" s="122"/>
      <c r="Q263" s="122">
        <v>135803.29800000001</v>
      </c>
      <c r="R263" s="122">
        <v>2568158.5084000002</v>
      </c>
      <c r="S263" s="122">
        <v>989045.42259999993</v>
      </c>
      <c r="T263" s="122">
        <v>-1055542.1251999999</v>
      </c>
      <c r="U263" s="122">
        <v>0</v>
      </c>
      <c r="V263" s="122"/>
      <c r="W263" s="122">
        <v>1188471.6691999999</v>
      </c>
      <c r="X263" s="122">
        <v>1188471.6691999999</v>
      </c>
      <c r="Y263" s="122">
        <v>701957.39800000004</v>
      </c>
      <c r="Z263" s="122">
        <v>0</v>
      </c>
      <c r="AA263" s="122">
        <v>0</v>
      </c>
      <c r="AB263" s="122"/>
      <c r="AC263" s="122">
        <v>0</v>
      </c>
      <c r="AD263" s="122">
        <v>0</v>
      </c>
      <c r="AE263" s="122">
        <v>0</v>
      </c>
      <c r="AF263" s="122">
        <v>0</v>
      </c>
      <c r="AG263" s="122">
        <v>0</v>
      </c>
      <c r="AH263" s="122"/>
      <c r="AI263" s="122">
        <v>-331097.82390645926</v>
      </c>
      <c r="AJ263" s="122">
        <v>-142659.56870642598</v>
      </c>
      <c r="AK263" s="122">
        <v>-129089.49631252796</v>
      </c>
      <c r="AL263" s="122">
        <v>0</v>
      </c>
      <c r="AM263" s="122">
        <v>0</v>
      </c>
    </row>
    <row r="264" spans="1:39">
      <c r="A264" s="36">
        <v>38400</v>
      </c>
      <c r="B264" s="37" t="s">
        <v>242</v>
      </c>
      <c r="C264" s="121">
        <v>3.0192000000000001E-3</v>
      </c>
      <c r="E264" s="122">
        <v>879058.13596586022</v>
      </c>
      <c r="F264" s="122">
        <v>4292831.3903151732</v>
      </c>
      <c r="G264" s="122">
        <v>1990594.54500167</v>
      </c>
      <c r="H264" s="122">
        <v>-1297489.1232</v>
      </c>
      <c r="I264" s="122">
        <v>0</v>
      </c>
      <c r="J264" s="122"/>
      <c r="K264" s="122">
        <v>-308942.65919999999</v>
      </c>
      <c r="L264" s="122">
        <v>-65900.078399999999</v>
      </c>
      <c r="M264" s="122">
        <v>110442.33600000001</v>
      </c>
      <c r="N264" s="122">
        <v>0</v>
      </c>
      <c r="O264" s="122">
        <v>0</v>
      </c>
      <c r="P264" s="122"/>
      <c r="Q264" s="122">
        <v>166931.568</v>
      </c>
      <c r="R264" s="122">
        <v>3156821.1743999999</v>
      </c>
      <c r="S264" s="122">
        <v>1215750.3216000001</v>
      </c>
      <c r="T264" s="122">
        <v>-1297489.1232</v>
      </c>
      <c r="U264" s="122">
        <v>0</v>
      </c>
      <c r="V264" s="122"/>
      <c r="W264" s="122">
        <v>1460888.2272000001</v>
      </c>
      <c r="X264" s="122">
        <v>1460888.2272000001</v>
      </c>
      <c r="Y264" s="122">
        <v>862857.16800000006</v>
      </c>
      <c r="Z264" s="122">
        <v>0</v>
      </c>
      <c r="AA264" s="122">
        <v>0</v>
      </c>
      <c r="AB264" s="122"/>
      <c r="AC264" s="122">
        <v>3232.4289804772998</v>
      </c>
      <c r="AD264" s="122">
        <v>1971.7816780911539</v>
      </c>
      <c r="AE264" s="122">
        <v>0</v>
      </c>
      <c r="AF264" s="122">
        <v>0</v>
      </c>
      <c r="AG264" s="122">
        <v>0</v>
      </c>
      <c r="AH264" s="122"/>
      <c r="AI264" s="122">
        <v>-443051.42901461734</v>
      </c>
      <c r="AJ264" s="122">
        <v>-260949.71456291794</v>
      </c>
      <c r="AK264" s="122">
        <v>-198455.28059833002</v>
      </c>
      <c r="AL264" s="122">
        <v>0</v>
      </c>
      <c r="AM264" s="122">
        <v>0</v>
      </c>
    </row>
    <row r="265" spans="1:39">
      <c r="A265" s="36">
        <v>38402</v>
      </c>
      <c r="B265" s="37" t="s">
        <v>243</v>
      </c>
      <c r="C265" s="121">
        <v>1.2290000000000001E-4</v>
      </c>
      <c r="E265" s="122">
        <v>70269.639973406054</v>
      </c>
      <c r="F265" s="122">
        <v>194492.39878413596</v>
      </c>
      <c r="G265" s="122">
        <v>103437.37697110245</v>
      </c>
      <c r="H265" s="122">
        <v>-52815.7834</v>
      </c>
      <c r="I265" s="122">
        <v>0</v>
      </c>
      <c r="J265" s="122"/>
      <c r="K265" s="122">
        <v>-12575.865400000001</v>
      </c>
      <c r="L265" s="122">
        <v>-2682.5383000000002</v>
      </c>
      <c r="M265" s="122">
        <v>4495.6819999999998</v>
      </c>
      <c r="N265" s="122">
        <v>0</v>
      </c>
      <c r="O265" s="122">
        <v>0</v>
      </c>
      <c r="P265" s="122"/>
      <c r="Q265" s="122">
        <v>6795.1410000000005</v>
      </c>
      <c r="R265" s="122">
        <v>128502.02780000001</v>
      </c>
      <c r="S265" s="122">
        <v>49488.511700000003</v>
      </c>
      <c r="T265" s="122">
        <v>-52815.7834</v>
      </c>
      <c r="U265" s="122">
        <v>0</v>
      </c>
      <c r="V265" s="122"/>
      <c r="W265" s="122">
        <v>59467.131400000006</v>
      </c>
      <c r="X265" s="122">
        <v>59467.131400000006</v>
      </c>
      <c r="Y265" s="122">
        <v>35123.591</v>
      </c>
      <c r="Z265" s="122">
        <v>0</v>
      </c>
      <c r="AA265" s="122">
        <v>0</v>
      </c>
      <c r="AB265" s="122"/>
      <c r="AC265" s="122">
        <v>25805.619908847075</v>
      </c>
      <c r="AD265" s="122">
        <v>16788.616324999988</v>
      </c>
      <c r="AE265" s="122">
        <v>16788.616324999988</v>
      </c>
      <c r="AF265" s="122">
        <v>0</v>
      </c>
      <c r="AG265" s="122">
        <v>0</v>
      </c>
      <c r="AH265" s="122"/>
      <c r="AI265" s="122">
        <v>-9222.3869354410308</v>
      </c>
      <c r="AJ265" s="122">
        <v>-7582.8384408640195</v>
      </c>
      <c r="AK265" s="122">
        <v>-2459.0240538975518</v>
      </c>
      <c r="AL265" s="122">
        <v>0</v>
      </c>
      <c r="AM265" s="122">
        <v>0</v>
      </c>
    </row>
    <row r="266" spans="1:39">
      <c r="A266" s="36">
        <v>38405</v>
      </c>
      <c r="B266" s="37" t="s">
        <v>244</v>
      </c>
      <c r="C266" s="121">
        <v>7.9290000000000003E-4</v>
      </c>
      <c r="E266" s="122">
        <v>313139.47143251332</v>
      </c>
      <c r="F266" s="122">
        <v>1193183.8506393251</v>
      </c>
      <c r="G266" s="122">
        <v>593459.38602371945</v>
      </c>
      <c r="H266" s="122">
        <v>-340745.60340000002</v>
      </c>
      <c r="I266" s="122">
        <v>0</v>
      </c>
      <c r="J266" s="122"/>
      <c r="K266" s="122">
        <v>-81134.285400000008</v>
      </c>
      <c r="L266" s="122">
        <v>-17306.6283</v>
      </c>
      <c r="M266" s="122">
        <v>29004.281999999999</v>
      </c>
      <c r="N266" s="122">
        <v>0</v>
      </c>
      <c r="O266" s="122">
        <v>0</v>
      </c>
      <c r="P266" s="122"/>
      <c r="Q266" s="122">
        <v>43839.440999999999</v>
      </c>
      <c r="R266" s="122">
        <v>829041.96779999998</v>
      </c>
      <c r="S266" s="122">
        <v>319279.42170000001</v>
      </c>
      <c r="T266" s="122">
        <v>-340745.60340000002</v>
      </c>
      <c r="U266" s="122">
        <v>0</v>
      </c>
      <c r="V266" s="122"/>
      <c r="W266" s="122">
        <v>383657.35139999999</v>
      </c>
      <c r="X266" s="122">
        <v>383657.35139999999</v>
      </c>
      <c r="Y266" s="122">
        <v>226602.891</v>
      </c>
      <c r="Z266" s="122">
        <v>0</v>
      </c>
      <c r="AA266" s="122">
        <v>0</v>
      </c>
      <c r="AB266" s="122"/>
      <c r="AC266" s="122">
        <v>20239.214950000111</v>
      </c>
      <c r="AD266" s="122">
        <v>20239.214950000111</v>
      </c>
      <c r="AE266" s="122">
        <v>20239.214950000111</v>
      </c>
      <c r="AF266" s="122">
        <v>0</v>
      </c>
      <c r="AG266" s="122">
        <v>0</v>
      </c>
      <c r="AH266" s="122"/>
      <c r="AI266" s="122">
        <v>-53462.250517486784</v>
      </c>
      <c r="AJ266" s="122">
        <v>-22448.055210675091</v>
      </c>
      <c r="AK266" s="122">
        <v>-1666.4236262806969</v>
      </c>
      <c r="AL266" s="122">
        <v>0</v>
      </c>
      <c r="AM266" s="122">
        <v>0</v>
      </c>
    </row>
    <row r="267" spans="1:39">
      <c r="A267" s="36">
        <v>38500</v>
      </c>
      <c r="B267" s="37" t="s">
        <v>245</v>
      </c>
      <c r="C267" s="121">
        <v>2.3335999999999999E-3</v>
      </c>
      <c r="E267" s="122">
        <v>584528.12437729677</v>
      </c>
      <c r="F267" s="122">
        <v>3164170.3677494084</v>
      </c>
      <c r="G267" s="122">
        <v>1439605.1564075162</v>
      </c>
      <c r="H267" s="122">
        <v>-1002855.2655999999</v>
      </c>
      <c r="I267" s="122">
        <v>0</v>
      </c>
      <c r="J267" s="122"/>
      <c r="K267" s="122">
        <v>-238787.95359999998</v>
      </c>
      <c r="L267" s="122">
        <v>-50935.487199999996</v>
      </c>
      <c r="M267" s="122">
        <v>85363.088000000003</v>
      </c>
      <c r="N267" s="122">
        <v>0</v>
      </c>
      <c r="O267" s="122">
        <v>0</v>
      </c>
      <c r="P267" s="122"/>
      <c r="Q267" s="122">
        <v>129024.74399999999</v>
      </c>
      <c r="R267" s="122">
        <v>2439970.1551999999</v>
      </c>
      <c r="S267" s="122">
        <v>939677.71279999998</v>
      </c>
      <c r="T267" s="122">
        <v>-1002855.2655999999</v>
      </c>
      <c r="U267" s="122">
        <v>0</v>
      </c>
      <c r="V267" s="122"/>
      <c r="W267" s="122">
        <v>1129149.6976000001</v>
      </c>
      <c r="X267" s="122">
        <v>1129149.6976000001</v>
      </c>
      <c r="Y267" s="122">
        <v>666919.54399999999</v>
      </c>
      <c r="Z267" s="122">
        <v>0</v>
      </c>
      <c r="AA267" s="122">
        <v>0</v>
      </c>
      <c r="AB267" s="122"/>
      <c r="AC267" s="122">
        <v>0</v>
      </c>
      <c r="AD267" s="122">
        <v>0</v>
      </c>
      <c r="AE267" s="122">
        <v>0</v>
      </c>
      <c r="AF267" s="122">
        <v>0</v>
      </c>
      <c r="AG267" s="122">
        <v>0</v>
      </c>
      <c r="AH267" s="122"/>
      <c r="AI267" s="122">
        <v>-434858.36362270336</v>
      </c>
      <c r="AJ267" s="122">
        <v>-354013.99785059172</v>
      </c>
      <c r="AK267" s="122">
        <v>-252355.1883924838</v>
      </c>
      <c r="AL267" s="122">
        <v>0</v>
      </c>
      <c r="AM267" s="122">
        <v>0</v>
      </c>
    </row>
    <row r="268" spans="1:39">
      <c r="A268" s="36">
        <v>38600</v>
      </c>
      <c r="B268" s="37" t="s">
        <v>246</v>
      </c>
      <c r="C268" s="121">
        <v>3.0501E-3</v>
      </c>
      <c r="E268" s="122">
        <v>999421.56484155788</v>
      </c>
      <c r="F268" s="122">
        <v>4434010.8117097775</v>
      </c>
      <c r="G268" s="122">
        <v>2082794.5737976623</v>
      </c>
      <c r="H268" s="122">
        <v>-1310768.2746000001</v>
      </c>
      <c r="I268" s="122">
        <v>0</v>
      </c>
      <c r="J268" s="122"/>
      <c r="K268" s="122">
        <v>-312104.53259999998</v>
      </c>
      <c r="L268" s="122">
        <v>-66574.532699999996</v>
      </c>
      <c r="M268" s="122">
        <v>111572.658</v>
      </c>
      <c r="N268" s="122">
        <v>0</v>
      </c>
      <c r="O268" s="122">
        <v>0</v>
      </c>
      <c r="P268" s="122"/>
      <c r="Q268" s="122">
        <v>168640.02900000001</v>
      </c>
      <c r="R268" s="122">
        <v>3189129.6581999999</v>
      </c>
      <c r="S268" s="122">
        <v>1228192.9173000001</v>
      </c>
      <c r="T268" s="122">
        <v>-1310768.2746000001</v>
      </c>
      <c r="U268" s="122">
        <v>0</v>
      </c>
      <c r="V268" s="122"/>
      <c r="W268" s="122">
        <v>1475839.6866000001</v>
      </c>
      <c r="X268" s="122">
        <v>1475839.6866000001</v>
      </c>
      <c r="Y268" s="122">
        <v>871688.07900000003</v>
      </c>
      <c r="Z268" s="122">
        <v>0</v>
      </c>
      <c r="AA268" s="122">
        <v>0</v>
      </c>
      <c r="AB268" s="122"/>
      <c r="AC268" s="122">
        <v>1588.0524945769612</v>
      </c>
      <c r="AD268" s="122">
        <v>968.7120216919468</v>
      </c>
      <c r="AE268" s="122">
        <v>0</v>
      </c>
      <c r="AF268" s="122">
        <v>0</v>
      </c>
      <c r="AG268" s="122">
        <v>0</v>
      </c>
      <c r="AH268" s="122"/>
      <c r="AI268" s="122">
        <v>-334541.67065301922</v>
      </c>
      <c r="AJ268" s="122">
        <v>-165352.71241191466</v>
      </c>
      <c r="AK268" s="122">
        <v>-128659.08050233778</v>
      </c>
      <c r="AL268" s="122">
        <v>0</v>
      </c>
      <c r="AM268" s="122">
        <v>0</v>
      </c>
    </row>
    <row r="269" spans="1:39">
      <c r="A269" s="36">
        <v>38601</v>
      </c>
      <c r="B269" s="37" t="s">
        <v>247</v>
      </c>
      <c r="C269" s="121">
        <v>3.4900000000000001E-5</v>
      </c>
      <c r="E269" s="122">
        <v>15181.921864326127</v>
      </c>
      <c r="F269" s="122">
        <v>46357.455942246932</v>
      </c>
      <c r="G269" s="122">
        <v>15996.419374721605</v>
      </c>
      <c r="H269" s="122">
        <v>-14998.135400000001</v>
      </c>
      <c r="I269" s="122">
        <v>0</v>
      </c>
      <c r="J269" s="122"/>
      <c r="K269" s="122">
        <v>-3571.1774</v>
      </c>
      <c r="L269" s="122">
        <v>-761.76229999999998</v>
      </c>
      <c r="M269" s="122">
        <v>1276.6420000000001</v>
      </c>
      <c r="N269" s="122">
        <v>0</v>
      </c>
      <c r="O269" s="122">
        <v>0</v>
      </c>
      <c r="P269" s="122"/>
      <c r="Q269" s="122">
        <v>1929.6210000000001</v>
      </c>
      <c r="R269" s="122">
        <v>36490.811800000003</v>
      </c>
      <c r="S269" s="122">
        <v>14053.287700000001</v>
      </c>
      <c r="T269" s="122">
        <v>-14998.135400000001</v>
      </c>
      <c r="U269" s="122">
        <v>0</v>
      </c>
      <c r="V269" s="122"/>
      <c r="W269" s="122">
        <v>16886.9234</v>
      </c>
      <c r="X269" s="122">
        <v>16886.9234</v>
      </c>
      <c r="Y269" s="122">
        <v>9974.0709999999999</v>
      </c>
      <c r="Z269" s="122">
        <v>0</v>
      </c>
      <c r="AA269" s="122">
        <v>0</v>
      </c>
      <c r="AB269" s="122"/>
      <c r="AC269" s="122">
        <v>9580.9626455065245</v>
      </c>
      <c r="AD269" s="122">
        <v>3385.8908234273299</v>
      </c>
      <c r="AE269" s="122">
        <v>0</v>
      </c>
      <c r="AF269" s="122">
        <v>0</v>
      </c>
      <c r="AG269" s="122">
        <v>0</v>
      </c>
      <c r="AH269" s="122"/>
      <c r="AI269" s="122">
        <v>-9644.4077811803982</v>
      </c>
      <c r="AJ269" s="122">
        <v>-9644.4077811803982</v>
      </c>
      <c r="AK269" s="122">
        <v>-9307.5813252783955</v>
      </c>
      <c r="AL269" s="122">
        <v>0</v>
      </c>
      <c r="AM269" s="122">
        <v>0</v>
      </c>
    </row>
    <row r="270" spans="1:39">
      <c r="A270" s="36">
        <v>38602</v>
      </c>
      <c r="B270" s="37" t="s">
        <v>248</v>
      </c>
      <c r="C270" s="121">
        <v>2.2479999999999999E-4</v>
      </c>
      <c r="E270" s="122">
        <v>179310.25556705811</v>
      </c>
      <c r="F270" s="122">
        <v>410171.26487847592</v>
      </c>
      <c r="G270" s="122">
        <v>214851.12924086861</v>
      </c>
      <c r="H270" s="122">
        <v>-96606.900799999989</v>
      </c>
      <c r="I270" s="122">
        <v>0</v>
      </c>
      <c r="J270" s="122"/>
      <c r="K270" s="122">
        <v>-23002.8848</v>
      </c>
      <c r="L270" s="122">
        <v>-4906.7096000000001</v>
      </c>
      <c r="M270" s="122">
        <v>8223.1839999999993</v>
      </c>
      <c r="N270" s="122">
        <v>0</v>
      </c>
      <c r="O270" s="122">
        <v>0</v>
      </c>
      <c r="P270" s="122"/>
      <c r="Q270" s="122">
        <v>12429.191999999999</v>
      </c>
      <c r="R270" s="122">
        <v>235046.83359999998</v>
      </c>
      <c r="S270" s="122">
        <v>90520.890399999989</v>
      </c>
      <c r="T270" s="122">
        <v>-96606.900799999989</v>
      </c>
      <c r="U270" s="122">
        <v>0</v>
      </c>
      <c r="V270" s="122"/>
      <c r="W270" s="122">
        <v>108773.0768</v>
      </c>
      <c r="X270" s="122">
        <v>108773.0768</v>
      </c>
      <c r="Y270" s="122">
        <v>64245.591999999997</v>
      </c>
      <c r="Z270" s="122">
        <v>0</v>
      </c>
      <c r="AA270" s="122">
        <v>0</v>
      </c>
      <c r="AB270" s="122"/>
      <c r="AC270" s="122">
        <v>81110.871567058115</v>
      </c>
      <c r="AD270" s="122">
        <v>71258.064078475931</v>
      </c>
      <c r="AE270" s="122">
        <v>51861.462840868619</v>
      </c>
      <c r="AF270" s="122">
        <v>0</v>
      </c>
      <c r="AG270" s="122">
        <v>0</v>
      </c>
      <c r="AH270" s="122"/>
      <c r="AI270" s="122">
        <v>0</v>
      </c>
      <c r="AJ270" s="122">
        <v>0</v>
      </c>
      <c r="AK270" s="122">
        <v>0</v>
      </c>
      <c r="AL270" s="122">
        <v>0</v>
      </c>
      <c r="AM270" s="122">
        <v>0</v>
      </c>
    </row>
    <row r="271" spans="1:39">
      <c r="A271" s="36">
        <v>38605</v>
      </c>
      <c r="B271" s="37" t="s">
        <v>249</v>
      </c>
      <c r="C271" s="121">
        <v>8.4170000000000002E-4</v>
      </c>
      <c r="E271" s="122">
        <v>358232.94324006222</v>
      </c>
      <c r="F271" s="122">
        <v>1249300.9280637344</v>
      </c>
      <c r="G271" s="122">
        <v>597719.11047282862</v>
      </c>
      <c r="H271" s="122">
        <v>-361717.20819999999</v>
      </c>
      <c r="I271" s="122">
        <v>0</v>
      </c>
      <c r="J271" s="122"/>
      <c r="K271" s="122">
        <v>-86127.794200000004</v>
      </c>
      <c r="L271" s="122">
        <v>-18371.785899999999</v>
      </c>
      <c r="M271" s="122">
        <v>30789.386000000002</v>
      </c>
      <c r="N271" s="122">
        <v>0</v>
      </c>
      <c r="O271" s="122">
        <v>0</v>
      </c>
      <c r="P271" s="122"/>
      <c r="Q271" s="122">
        <v>46537.593000000001</v>
      </c>
      <c r="R271" s="122">
        <v>880066.36939999997</v>
      </c>
      <c r="S271" s="122">
        <v>338929.86410000001</v>
      </c>
      <c r="T271" s="122">
        <v>-361717.20819999999</v>
      </c>
      <c r="U271" s="122">
        <v>0</v>
      </c>
      <c r="V271" s="122"/>
      <c r="W271" s="122">
        <v>407270.0122</v>
      </c>
      <c r="X271" s="122">
        <v>407270.0122</v>
      </c>
      <c r="Y271" s="122">
        <v>240549.443</v>
      </c>
      <c r="Z271" s="122">
        <v>0</v>
      </c>
      <c r="AA271" s="122">
        <v>0</v>
      </c>
      <c r="AB271" s="122"/>
      <c r="AC271" s="122">
        <v>22069.822041797419</v>
      </c>
      <c r="AD271" s="122">
        <v>5508.5305567929327</v>
      </c>
      <c r="AE271" s="122">
        <v>2699.1799728285382</v>
      </c>
      <c r="AF271" s="122">
        <v>0</v>
      </c>
      <c r="AG271" s="122">
        <v>0</v>
      </c>
      <c r="AH271" s="122"/>
      <c r="AI271" s="122">
        <v>-31516.689801735178</v>
      </c>
      <c r="AJ271" s="122">
        <v>-25172.198193058426</v>
      </c>
      <c r="AK271" s="122">
        <v>-15248.7625999999</v>
      </c>
      <c r="AL271" s="122">
        <v>0</v>
      </c>
      <c r="AM271" s="122">
        <v>0</v>
      </c>
    </row>
    <row r="272" spans="1:39">
      <c r="A272" s="36">
        <v>38610</v>
      </c>
      <c r="B272" s="37" t="s">
        <v>250</v>
      </c>
      <c r="C272" s="121">
        <v>5.9389999999999996E-4</v>
      </c>
      <c r="E272" s="122">
        <v>239398.69299036174</v>
      </c>
      <c r="F272" s="122">
        <v>859440.86144888832</v>
      </c>
      <c r="G272" s="122">
        <v>398725.63285417599</v>
      </c>
      <c r="H272" s="122">
        <v>-255226.14939999999</v>
      </c>
      <c r="I272" s="122">
        <v>0</v>
      </c>
      <c r="J272" s="122"/>
      <c r="K272" s="122">
        <v>-60771.411399999997</v>
      </c>
      <c r="L272" s="122">
        <v>-12963.0553</v>
      </c>
      <c r="M272" s="122">
        <v>21724.861999999997</v>
      </c>
      <c r="N272" s="122">
        <v>0</v>
      </c>
      <c r="O272" s="122">
        <v>0</v>
      </c>
      <c r="P272" s="122"/>
      <c r="Q272" s="122">
        <v>32836.731</v>
      </c>
      <c r="R272" s="122">
        <v>620971.14980000001</v>
      </c>
      <c r="S272" s="122">
        <v>239147.49469999998</v>
      </c>
      <c r="T272" s="122">
        <v>-255226.14939999999</v>
      </c>
      <c r="U272" s="122">
        <v>0</v>
      </c>
      <c r="V272" s="122"/>
      <c r="W272" s="122">
        <v>287368.01739999995</v>
      </c>
      <c r="X272" s="122">
        <v>287368.01739999995</v>
      </c>
      <c r="Y272" s="122">
        <v>169730.68099999998</v>
      </c>
      <c r="Z272" s="122">
        <v>0</v>
      </c>
      <c r="AA272" s="122">
        <v>0</v>
      </c>
      <c r="AB272" s="122"/>
      <c r="AC272" s="122">
        <v>16155.394236701182</v>
      </c>
      <c r="AD272" s="122">
        <v>0</v>
      </c>
      <c r="AE272" s="122">
        <v>0</v>
      </c>
      <c r="AF272" s="122">
        <v>0</v>
      </c>
      <c r="AG272" s="122">
        <v>0</v>
      </c>
      <c r="AH272" s="122"/>
      <c r="AI272" s="122">
        <v>-36190.038246339383</v>
      </c>
      <c r="AJ272" s="122">
        <v>-35935.250451111635</v>
      </c>
      <c r="AK272" s="122">
        <v>-31877.40484582397</v>
      </c>
      <c r="AL272" s="122">
        <v>0</v>
      </c>
      <c r="AM272" s="122">
        <v>0</v>
      </c>
    </row>
    <row r="273" spans="1:39">
      <c r="A273" s="36">
        <v>38620</v>
      </c>
      <c r="B273" s="37" t="s">
        <v>251</v>
      </c>
      <c r="C273" s="121">
        <v>4.9620000000000003E-4</v>
      </c>
      <c r="E273" s="122">
        <v>205660.38932262457</v>
      </c>
      <c r="F273" s="122">
        <v>720958.00782627577</v>
      </c>
      <c r="G273" s="122">
        <v>313118.68936224922</v>
      </c>
      <c r="H273" s="122">
        <v>-213239.96520000001</v>
      </c>
      <c r="I273" s="122">
        <v>0</v>
      </c>
      <c r="J273" s="122"/>
      <c r="K273" s="122">
        <v>-50774.161200000002</v>
      </c>
      <c r="L273" s="122">
        <v>-10830.5574</v>
      </c>
      <c r="M273" s="122">
        <v>18150.995999999999</v>
      </c>
      <c r="N273" s="122">
        <v>0</v>
      </c>
      <c r="O273" s="122">
        <v>0</v>
      </c>
      <c r="P273" s="122"/>
      <c r="Q273" s="122">
        <v>27434.898000000001</v>
      </c>
      <c r="R273" s="122">
        <v>518817.78840000002</v>
      </c>
      <c r="S273" s="122">
        <v>199806.3426</v>
      </c>
      <c r="T273" s="122">
        <v>-213239.96520000001</v>
      </c>
      <c r="U273" s="122">
        <v>0</v>
      </c>
      <c r="V273" s="122"/>
      <c r="W273" s="122">
        <v>240094.30920000002</v>
      </c>
      <c r="X273" s="122">
        <v>240094.30920000002</v>
      </c>
      <c r="Y273" s="122">
        <v>141808.99800000002</v>
      </c>
      <c r="Z273" s="122">
        <v>0</v>
      </c>
      <c r="AA273" s="122">
        <v>0</v>
      </c>
      <c r="AB273" s="122"/>
      <c r="AC273" s="122">
        <v>37749.433872624773</v>
      </c>
      <c r="AD273" s="122">
        <v>21720.558176275961</v>
      </c>
      <c r="AE273" s="122">
        <v>2196.4433122493915</v>
      </c>
      <c r="AF273" s="122">
        <v>0</v>
      </c>
      <c r="AG273" s="122">
        <v>0</v>
      </c>
      <c r="AH273" s="122"/>
      <c r="AI273" s="122">
        <v>-48844.090550000226</v>
      </c>
      <c r="AJ273" s="122">
        <v>-48844.090550000226</v>
      </c>
      <c r="AK273" s="122">
        <v>-48844.090550000226</v>
      </c>
      <c r="AL273" s="122">
        <v>0</v>
      </c>
      <c r="AM273" s="122">
        <v>0</v>
      </c>
    </row>
    <row r="274" spans="1:39">
      <c r="A274" s="36">
        <v>38700</v>
      </c>
      <c r="B274" s="37" t="s">
        <v>252</v>
      </c>
      <c r="C274" s="121">
        <v>9.0870000000000002E-4</v>
      </c>
      <c r="E274" s="122">
        <v>448994.38065468072</v>
      </c>
      <c r="F274" s="122">
        <v>1383475.5096648047</v>
      </c>
      <c r="G274" s="122">
        <v>633445.77774176002</v>
      </c>
      <c r="H274" s="122">
        <v>-390510.19020000001</v>
      </c>
      <c r="I274" s="122">
        <v>0</v>
      </c>
      <c r="J274" s="122"/>
      <c r="K274" s="122">
        <v>-92983.636200000008</v>
      </c>
      <c r="L274" s="122">
        <v>-19834.194900000002</v>
      </c>
      <c r="M274" s="122">
        <v>33240.245999999999</v>
      </c>
      <c r="N274" s="122">
        <v>0</v>
      </c>
      <c r="O274" s="122">
        <v>0</v>
      </c>
      <c r="P274" s="122"/>
      <c r="Q274" s="122">
        <v>50242.023000000001</v>
      </c>
      <c r="R274" s="122">
        <v>950120.36340000003</v>
      </c>
      <c r="S274" s="122">
        <v>365908.95510000002</v>
      </c>
      <c r="T274" s="122">
        <v>-390510.19020000001</v>
      </c>
      <c r="U274" s="122">
        <v>0</v>
      </c>
      <c r="V274" s="122"/>
      <c r="W274" s="122">
        <v>439689.03419999999</v>
      </c>
      <c r="X274" s="122">
        <v>439689.03419999999</v>
      </c>
      <c r="Y274" s="122">
        <v>259697.37300000002</v>
      </c>
      <c r="Z274" s="122">
        <v>0</v>
      </c>
      <c r="AA274" s="122">
        <v>0</v>
      </c>
      <c r="AB274" s="122"/>
      <c r="AC274" s="122">
        <v>83107.420004680229</v>
      </c>
      <c r="AD274" s="122">
        <v>44560.767314804194</v>
      </c>
      <c r="AE274" s="122">
        <v>5659.6639917594239</v>
      </c>
      <c r="AF274" s="122">
        <v>0</v>
      </c>
      <c r="AG274" s="122">
        <v>0</v>
      </c>
      <c r="AH274" s="122"/>
      <c r="AI274" s="122">
        <v>-31060.460349999485</v>
      </c>
      <c r="AJ274" s="122">
        <v>-31060.460349999485</v>
      </c>
      <c r="AK274" s="122">
        <v>-31060.460349999485</v>
      </c>
      <c r="AL274" s="122">
        <v>0</v>
      </c>
      <c r="AM274" s="122">
        <v>0</v>
      </c>
    </row>
    <row r="275" spans="1:39">
      <c r="A275" s="36">
        <v>38701</v>
      </c>
      <c r="B275" s="37" t="s">
        <v>253</v>
      </c>
      <c r="C275" s="121">
        <v>5.2200000000000002E-5</v>
      </c>
      <c r="E275" s="122">
        <v>-1388.7347176130243</v>
      </c>
      <c r="F275" s="122">
        <v>65681.124845639017</v>
      </c>
      <c r="G275" s="122">
        <v>27123.263186804019</v>
      </c>
      <c r="H275" s="122">
        <v>-22432.7412</v>
      </c>
      <c r="I275" s="122">
        <v>0</v>
      </c>
      <c r="J275" s="122"/>
      <c r="K275" s="122">
        <v>-5341.4171999999999</v>
      </c>
      <c r="L275" s="122">
        <v>-1139.3694</v>
      </c>
      <c r="M275" s="122">
        <v>1909.4760000000001</v>
      </c>
      <c r="N275" s="122">
        <v>0</v>
      </c>
      <c r="O275" s="122">
        <v>0</v>
      </c>
      <c r="P275" s="122"/>
      <c r="Q275" s="122">
        <v>2886.1379999999999</v>
      </c>
      <c r="R275" s="122">
        <v>54579.380400000002</v>
      </c>
      <c r="S275" s="122">
        <v>21019.530600000002</v>
      </c>
      <c r="T275" s="122">
        <v>-22432.7412</v>
      </c>
      <c r="U275" s="122">
        <v>0</v>
      </c>
      <c r="V275" s="122"/>
      <c r="W275" s="122">
        <v>25257.805200000003</v>
      </c>
      <c r="X275" s="122">
        <v>25257.805200000003</v>
      </c>
      <c r="Y275" s="122">
        <v>14918.238000000001</v>
      </c>
      <c r="Z275" s="122">
        <v>0</v>
      </c>
      <c r="AA275" s="122">
        <v>0</v>
      </c>
      <c r="AB275" s="122"/>
      <c r="AC275" s="122">
        <v>1855.7749220489995</v>
      </c>
      <c r="AD275" s="122">
        <v>1855.7749220489995</v>
      </c>
      <c r="AE275" s="122">
        <v>909.32971180401012</v>
      </c>
      <c r="AF275" s="122">
        <v>0</v>
      </c>
      <c r="AG275" s="122">
        <v>0</v>
      </c>
      <c r="AH275" s="122"/>
      <c r="AI275" s="122">
        <v>-26047.035639662026</v>
      </c>
      <c r="AJ275" s="122">
        <v>-14872.466276409978</v>
      </c>
      <c r="AK275" s="122">
        <v>-11633.311125</v>
      </c>
      <c r="AL275" s="122">
        <v>0</v>
      </c>
      <c r="AM275" s="122">
        <v>0</v>
      </c>
    </row>
    <row r="276" spans="1:39">
      <c r="A276" s="36">
        <v>38800</v>
      </c>
      <c r="B276" s="37" t="s">
        <v>254</v>
      </c>
      <c r="C276" s="121">
        <v>1.5397E-3</v>
      </c>
      <c r="E276" s="122">
        <v>647649.85290909884</v>
      </c>
      <c r="F276" s="122">
        <v>2289896.7105231266</v>
      </c>
      <c r="G276" s="122">
        <v>1056435.4451796217</v>
      </c>
      <c r="H276" s="122">
        <v>-661679.91619999998</v>
      </c>
      <c r="I276" s="122">
        <v>0</v>
      </c>
      <c r="J276" s="122"/>
      <c r="K276" s="122">
        <v>-157551.34219999998</v>
      </c>
      <c r="L276" s="122">
        <v>-33607.031900000002</v>
      </c>
      <c r="M276" s="122">
        <v>56322.226000000002</v>
      </c>
      <c r="N276" s="122">
        <v>0</v>
      </c>
      <c r="O276" s="122">
        <v>0</v>
      </c>
      <c r="P276" s="122"/>
      <c r="Q276" s="122">
        <v>85130.012999999992</v>
      </c>
      <c r="R276" s="122">
        <v>1609882.6054</v>
      </c>
      <c r="S276" s="122">
        <v>619995.61809999996</v>
      </c>
      <c r="T276" s="122">
        <v>-661679.91619999998</v>
      </c>
      <c r="U276" s="122">
        <v>0</v>
      </c>
      <c r="V276" s="122"/>
      <c r="W276" s="122">
        <v>745008.48019999999</v>
      </c>
      <c r="X276" s="122">
        <v>745008.48019999999</v>
      </c>
      <c r="Y276" s="122">
        <v>440030.86300000001</v>
      </c>
      <c r="Z276" s="122">
        <v>0</v>
      </c>
      <c r="AA276" s="122">
        <v>0</v>
      </c>
      <c r="AB276" s="122"/>
      <c r="AC276" s="122">
        <v>47651.585303711974</v>
      </c>
      <c r="AD276" s="122">
        <v>31179.505373126263</v>
      </c>
      <c r="AE276" s="122">
        <v>2653.586629621419</v>
      </c>
      <c r="AF276" s="122">
        <v>0</v>
      </c>
      <c r="AG276" s="122">
        <v>0</v>
      </c>
      <c r="AH276" s="122"/>
      <c r="AI276" s="122">
        <v>-72588.883394613047</v>
      </c>
      <c r="AJ276" s="122">
        <v>-62566.848549999879</v>
      </c>
      <c r="AK276" s="122">
        <v>-62566.848549999879</v>
      </c>
      <c r="AL276" s="122">
        <v>0</v>
      </c>
      <c r="AM276" s="122">
        <v>0</v>
      </c>
    </row>
    <row r="277" spans="1:39">
      <c r="A277" s="36">
        <v>38801</v>
      </c>
      <c r="B277" s="37" t="s">
        <v>255</v>
      </c>
      <c r="C277" s="121">
        <v>1.261E-4</v>
      </c>
      <c r="E277" s="122">
        <v>93985.669153518407</v>
      </c>
      <c r="F277" s="122">
        <v>209864.89365019256</v>
      </c>
      <c r="G277" s="122">
        <v>110795.10668708244</v>
      </c>
      <c r="H277" s="122">
        <v>-54190.970600000001</v>
      </c>
      <c r="I277" s="122">
        <v>0</v>
      </c>
      <c r="J277" s="122"/>
      <c r="K277" s="122">
        <v>-12903.3086</v>
      </c>
      <c r="L277" s="122">
        <v>-2752.3847000000001</v>
      </c>
      <c r="M277" s="122">
        <v>4612.7380000000003</v>
      </c>
      <c r="N277" s="122">
        <v>0</v>
      </c>
      <c r="O277" s="122">
        <v>0</v>
      </c>
      <c r="P277" s="122"/>
      <c r="Q277" s="122">
        <v>6972.0690000000004</v>
      </c>
      <c r="R277" s="122">
        <v>131847.89019999999</v>
      </c>
      <c r="S277" s="122">
        <v>50777.065300000002</v>
      </c>
      <c r="T277" s="122">
        <v>-54190.970600000001</v>
      </c>
      <c r="U277" s="122">
        <v>0</v>
      </c>
      <c r="V277" s="122"/>
      <c r="W277" s="122">
        <v>61015.5026</v>
      </c>
      <c r="X277" s="122">
        <v>61015.5026</v>
      </c>
      <c r="Y277" s="122">
        <v>36038.118999999999</v>
      </c>
      <c r="Z277" s="122">
        <v>0</v>
      </c>
      <c r="AA277" s="122">
        <v>0</v>
      </c>
      <c r="AB277" s="122"/>
      <c r="AC277" s="122">
        <v>51427.985502759169</v>
      </c>
      <c r="AD277" s="122">
        <v>27395.098953229433</v>
      </c>
      <c r="AE277" s="122">
        <v>19367.184387082445</v>
      </c>
      <c r="AF277" s="122">
        <v>0</v>
      </c>
      <c r="AG277" s="122">
        <v>0</v>
      </c>
      <c r="AH277" s="122"/>
      <c r="AI277" s="122">
        <v>-12526.579349240765</v>
      </c>
      <c r="AJ277" s="122">
        <v>-7641.2134030368707</v>
      </c>
      <c r="AK277" s="122">
        <v>0</v>
      </c>
      <c r="AL277" s="122">
        <v>0</v>
      </c>
      <c r="AM277" s="122">
        <v>0</v>
      </c>
    </row>
    <row r="278" spans="1:39">
      <c r="A278" s="36">
        <v>38900</v>
      </c>
      <c r="B278" s="37" t="s">
        <v>256</v>
      </c>
      <c r="C278" s="121">
        <v>3.3700000000000001E-4</v>
      </c>
      <c r="E278" s="122">
        <v>118036.82697769668</v>
      </c>
      <c r="F278" s="122">
        <v>497781.63138324698</v>
      </c>
      <c r="G278" s="122">
        <v>222145.41357438755</v>
      </c>
      <c r="H278" s="122">
        <v>-144824.402</v>
      </c>
      <c r="I278" s="122">
        <v>0</v>
      </c>
      <c r="J278" s="122"/>
      <c r="K278" s="122">
        <v>-34483.862000000001</v>
      </c>
      <c r="L278" s="122">
        <v>-7355.6990000000005</v>
      </c>
      <c r="M278" s="122">
        <v>12327.460000000001</v>
      </c>
      <c r="N278" s="122">
        <v>0</v>
      </c>
      <c r="O278" s="122">
        <v>0</v>
      </c>
      <c r="P278" s="122"/>
      <c r="Q278" s="122">
        <v>18632.73</v>
      </c>
      <c r="R278" s="122">
        <v>352361.13400000002</v>
      </c>
      <c r="S278" s="122">
        <v>135700.80100000001</v>
      </c>
      <c r="T278" s="122">
        <v>-144824.402</v>
      </c>
      <c r="U278" s="122">
        <v>0</v>
      </c>
      <c r="V278" s="122"/>
      <c r="W278" s="122">
        <v>163062.842</v>
      </c>
      <c r="X278" s="122">
        <v>163062.842</v>
      </c>
      <c r="Y278" s="122">
        <v>96311.23</v>
      </c>
      <c r="Z278" s="122">
        <v>0</v>
      </c>
      <c r="AA278" s="122">
        <v>0</v>
      </c>
      <c r="AB278" s="122"/>
      <c r="AC278" s="122">
        <v>22029.27659344214</v>
      </c>
      <c r="AD278" s="122">
        <v>19406.523683246916</v>
      </c>
      <c r="AE278" s="122">
        <v>7499.09187438752</v>
      </c>
      <c r="AF278" s="122">
        <v>0</v>
      </c>
      <c r="AG278" s="122">
        <v>0</v>
      </c>
      <c r="AH278" s="122"/>
      <c r="AI278" s="122">
        <v>-51204.159615745441</v>
      </c>
      <c r="AJ278" s="122">
        <v>-29693.16929999995</v>
      </c>
      <c r="AK278" s="122">
        <v>-29693.16929999995</v>
      </c>
      <c r="AL278" s="122">
        <v>0</v>
      </c>
      <c r="AM278" s="122">
        <v>0</v>
      </c>
    </row>
    <row r="279" spans="1:39">
      <c r="A279" s="36">
        <v>39000</v>
      </c>
      <c r="B279" s="37" t="s">
        <v>257</v>
      </c>
      <c r="C279" s="121">
        <v>1.5960100000000001E-2</v>
      </c>
      <c r="E279" s="122">
        <v>6236101.8165448252</v>
      </c>
      <c r="F279" s="122">
        <v>23642631.329961568</v>
      </c>
      <c r="G279" s="122">
        <v>11114990.559472999</v>
      </c>
      <c r="H279" s="122">
        <v>-6858789.1346000005</v>
      </c>
      <c r="I279" s="122">
        <v>0</v>
      </c>
      <c r="J279" s="122"/>
      <c r="K279" s="122">
        <v>-1633133.1926000002</v>
      </c>
      <c r="L279" s="122">
        <v>-348361.10270000005</v>
      </c>
      <c r="M279" s="122">
        <v>583820.4580000001</v>
      </c>
      <c r="N279" s="122">
        <v>0</v>
      </c>
      <c r="O279" s="122">
        <v>0</v>
      </c>
      <c r="P279" s="122"/>
      <c r="Q279" s="122">
        <v>882433.92900000012</v>
      </c>
      <c r="R279" s="122">
        <v>16687593.278200001</v>
      </c>
      <c r="S279" s="122">
        <v>6426701.3473000005</v>
      </c>
      <c r="T279" s="122">
        <v>-6858789.1346000005</v>
      </c>
      <c r="U279" s="122">
        <v>0</v>
      </c>
      <c r="V279" s="122"/>
      <c r="W279" s="122">
        <v>7722549.7466000011</v>
      </c>
      <c r="X279" s="122">
        <v>7722549.7466000011</v>
      </c>
      <c r="Y279" s="122">
        <v>4561236.9790000003</v>
      </c>
      <c r="Z279" s="122">
        <v>0</v>
      </c>
      <c r="AA279" s="122">
        <v>0</v>
      </c>
      <c r="AB279" s="122"/>
      <c r="AC279" s="122">
        <v>246621.36477223254</v>
      </c>
      <c r="AD279" s="122">
        <v>150439.03251106193</v>
      </c>
      <c r="AE279" s="122">
        <v>0</v>
      </c>
      <c r="AF279" s="122">
        <v>0</v>
      </c>
      <c r="AG279" s="122">
        <v>0</v>
      </c>
      <c r="AH279" s="122"/>
      <c r="AI279" s="122">
        <v>-982370.03122740774</v>
      </c>
      <c r="AJ279" s="122">
        <v>-569589.62464949652</v>
      </c>
      <c r="AK279" s="122">
        <v>-456768.22482700256</v>
      </c>
      <c r="AL279" s="122">
        <v>0</v>
      </c>
      <c r="AM279" s="122">
        <v>0</v>
      </c>
    </row>
    <row r="280" spans="1:39">
      <c r="A280" s="36">
        <v>39100</v>
      </c>
      <c r="B280" s="37" t="s">
        <v>258</v>
      </c>
      <c r="C280" s="121">
        <v>2.3486000000000002E-3</v>
      </c>
      <c r="E280" s="122">
        <v>865006.94033632625</v>
      </c>
      <c r="F280" s="122">
        <v>3435242.3064401797</v>
      </c>
      <c r="G280" s="122">
        <v>1599499.8871591317</v>
      </c>
      <c r="H280" s="122">
        <v>-1009301.4556000001</v>
      </c>
      <c r="I280" s="122">
        <v>0</v>
      </c>
      <c r="J280" s="122"/>
      <c r="K280" s="122">
        <v>-240322.84360000002</v>
      </c>
      <c r="L280" s="122">
        <v>-51262.892200000002</v>
      </c>
      <c r="M280" s="122">
        <v>85911.788</v>
      </c>
      <c r="N280" s="122">
        <v>0</v>
      </c>
      <c r="O280" s="122">
        <v>0</v>
      </c>
      <c r="P280" s="122"/>
      <c r="Q280" s="122">
        <v>129854.09400000001</v>
      </c>
      <c r="R280" s="122">
        <v>2455653.8852000004</v>
      </c>
      <c r="S280" s="122">
        <v>945717.80780000007</v>
      </c>
      <c r="T280" s="122">
        <v>-1009301.4556000001</v>
      </c>
      <c r="U280" s="122">
        <v>0</v>
      </c>
      <c r="V280" s="122"/>
      <c r="W280" s="122">
        <v>1136407.6876000001</v>
      </c>
      <c r="X280" s="122">
        <v>1136407.6876000001</v>
      </c>
      <c r="Y280" s="122">
        <v>671206.39400000009</v>
      </c>
      <c r="Z280" s="122">
        <v>0</v>
      </c>
      <c r="AA280" s="122">
        <v>0</v>
      </c>
      <c r="AB280" s="122"/>
      <c r="AC280" s="122">
        <v>0</v>
      </c>
      <c r="AD280" s="122">
        <v>0</v>
      </c>
      <c r="AE280" s="122">
        <v>0</v>
      </c>
      <c r="AF280" s="122">
        <v>0</v>
      </c>
      <c r="AG280" s="122">
        <v>0</v>
      </c>
      <c r="AH280" s="122"/>
      <c r="AI280" s="122">
        <v>-160931.9976636738</v>
      </c>
      <c r="AJ280" s="122">
        <v>-105556.37415982074</v>
      </c>
      <c r="AK280" s="122">
        <v>-103336.10264086846</v>
      </c>
      <c r="AL280" s="122">
        <v>0</v>
      </c>
      <c r="AM280" s="122">
        <v>0</v>
      </c>
    </row>
    <row r="281" spans="1:39">
      <c r="A281" s="36">
        <v>39101</v>
      </c>
      <c r="B281" s="37" t="s">
        <v>259</v>
      </c>
      <c r="C281" s="121">
        <v>1.9579999999999999E-4</v>
      </c>
      <c r="E281" s="122">
        <v>100925.80712344509</v>
      </c>
      <c r="F281" s="122">
        <v>315669.5265510194</v>
      </c>
      <c r="G281" s="122">
        <v>166809.97326002226</v>
      </c>
      <c r="H281" s="122">
        <v>-84144.266799999998</v>
      </c>
      <c r="I281" s="122">
        <v>0</v>
      </c>
      <c r="J281" s="122"/>
      <c r="K281" s="122">
        <v>-20035.430799999998</v>
      </c>
      <c r="L281" s="122">
        <v>-4273.7266</v>
      </c>
      <c r="M281" s="122">
        <v>7162.3639999999996</v>
      </c>
      <c r="N281" s="122">
        <v>0</v>
      </c>
      <c r="O281" s="122">
        <v>0</v>
      </c>
      <c r="P281" s="122"/>
      <c r="Q281" s="122">
        <v>10825.781999999999</v>
      </c>
      <c r="R281" s="122">
        <v>204724.95559999999</v>
      </c>
      <c r="S281" s="122">
        <v>78843.373399999997</v>
      </c>
      <c r="T281" s="122">
        <v>-84144.266799999998</v>
      </c>
      <c r="U281" s="122">
        <v>0</v>
      </c>
      <c r="V281" s="122"/>
      <c r="W281" s="122">
        <v>94740.962799999994</v>
      </c>
      <c r="X281" s="122">
        <v>94740.962799999994</v>
      </c>
      <c r="Y281" s="122">
        <v>55957.681999999993</v>
      </c>
      <c r="Z281" s="122">
        <v>0</v>
      </c>
      <c r="AA281" s="122">
        <v>0</v>
      </c>
      <c r="AB281" s="122"/>
      <c r="AC281" s="122">
        <v>25519.301750000028</v>
      </c>
      <c r="AD281" s="122">
        <v>25519.301750000028</v>
      </c>
      <c r="AE281" s="122">
        <v>25519.301750000028</v>
      </c>
      <c r="AF281" s="122">
        <v>0</v>
      </c>
      <c r="AG281" s="122">
        <v>0</v>
      </c>
      <c r="AH281" s="122"/>
      <c r="AI281" s="122">
        <v>-10124.808626554928</v>
      </c>
      <c r="AJ281" s="122">
        <v>-5041.9669989806416</v>
      </c>
      <c r="AK281" s="122">
        <v>-672.74788997773499</v>
      </c>
      <c r="AL281" s="122">
        <v>0</v>
      </c>
      <c r="AM281" s="122">
        <v>0</v>
      </c>
    </row>
    <row r="282" spans="1:39">
      <c r="A282" s="36">
        <v>39105</v>
      </c>
      <c r="B282" s="37" t="s">
        <v>260</v>
      </c>
      <c r="C282" s="121">
        <v>9.7019999999999995E-4</v>
      </c>
      <c r="E282" s="122">
        <v>393962.29351564654</v>
      </c>
      <c r="F282" s="122">
        <v>1405345.6876448004</v>
      </c>
      <c r="G282" s="122">
        <v>647220.23781564552</v>
      </c>
      <c r="H282" s="122">
        <v>-416939.56919999997</v>
      </c>
      <c r="I282" s="122">
        <v>0</v>
      </c>
      <c r="J282" s="122"/>
      <c r="K282" s="122">
        <v>-99276.685199999993</v>
      </c>
      <c r="L282" s="122">
        <v>-21176.555399999997</v>
      </c>
      <c r="M282" s="122">
        <v>35489.915999999997</v>
      </c>
      <c r="N282" s="122">
        <v>0</v>
      </c>
      <c r="O282" s="122">
        <v>0</v>
      </c>
      <c r="P282" s="122"/>
      <c r="Q282" s="122">
        <v>53642.358</v>
      </c>
      <c r="R282" s="122">
        <v>1014423.6564</v>
      </c>
      <c r="S282" s="122">
        <v>390673.34459999995</v>
      </c>
      <c r="T282" s="122">
        <v>-416939.56919999997</v>
      </c>
      <c r="U282" s="122">
        <v>0</v>
      </c>
      <c r="V282" s="122"/>
      <c r="W282" s="122">
        <v>469446.79319999996</v>
      </c>
      <c r="X282" s="122">
        <v>469446.79319999996</v>
      </c>
      <c r="Y282" s="122">
        <v>277273.45799999998</v>
      </c>
      <c r="Z282" s="122">
        <v>0</v>
      </c>
      <c r="AA282" s="122">
        <v>0</v>
      </c>
      <c r="AB282" s="122"/>
      <c r="AC282" s="122">
        <v>37287.449038308318</v>
      </c>
      <c r="AD282" s="122">
        <v>9789.4149674620803</v>
      </c>
      <c r="AE282" s="122">
        <v>0</v>
      </c>
      <c r="AF282" s="122">
        <v>0</v>
      </c>
      <c r="AG282" s="122">
        <v>0</v>
      </c>
      <c r="AH282" s="122"/>
      <c r="AI282" s="122">
        <v>-67137.621522661706</v>
      </c>
      <c r="AJ282" s="122">
        <v>-67137.621522661706</v>
      </c>
      <c r="AK282" s="122">
        <v>-56216.480784354411</v>
      </c>
      <c r="AL282" s="122">
        <v>0</v>
      </c>
      <c r="AM282" s="122">
        <v>0</v>
      </c>
    </row>
    <row r="283" spans="1:39">
      <c r="A283" s="36">
        <v>39200</v>
      </c>
      <c r="B283" s="37" t="s">
        <v>261</v>
      </c>
      <c r="C283" s="121">
        <v>6.5650399999999998E-2</v>
      </c>
      <c r="E283" s="122">
        <v>31484296.696338139</v>
      </c>
      <c r="F283" s="122">
        <v>101168432.75018376</v>
      </c>
      <c r="G283" s="122">
        <v>48254286.713427827</v>
      </c>
      <c r="H283" s="122">
        <v>-28212996.7984</v>
      </c>
      <c r="I283" s="122">
        <v>0</v>
      </c>
      <c r="J283" s="122"/>
      <c r="K283" s="122">
        <v>-6717742.8303999994</v>
      </c>
      <c r="L283" s="122">
        <v>-1432951.2807999998</v>
      </c>
      <c r="M283" s="122">
        <v>2401491.6319999998</v>
      </c>
      <c r="N283" s="122">
        <v>0</v>
      </c>
      <c r="O283" s="122">
        <v>0</v>
      </c>
      <c r="P283" s="122"/>
      <c r="Q283" s="122">
        <v>3629810.6159999999</v>
      </c>
      <c r="R283" s="122">
        <v>68642876.532800004</v>
      </c>
      <c r="S283" s="122">
        <v>26435643.519200001</v>
      </c>
      <c r="T283" s="122">
        <v>-28212996.7984</v>
      </c>
      <c r="U283" s="122">
        <v>0</v>
      </c>
      <c r="V283" s="122"/>
      <c r="W283" s="122">
        <v>31765996.446399998</v>
      </c>
      <c r="X283" s="122">
        <v>31765996.446399998</v>
      </c>
      <c r="Y283" s="122">
        <v>18762227.816</v>
      </c>
      <c r="Z283" s="122">
        <v>0</v>
      </c>
      <c r="AA283" s="122">
        <v>0</v>
      </c>
      <c r="AB283" s="122"/>
      <c r="AC283" s="122">
        <v>2943529.0870381515</v>
      </c>
      <c r="AD283" s="122">
        <v>2329807.6744837663</v>
      </c>
      <c r="AE283" s="122">
        <v>792220.36892783956</v>
      </c>
      <c r="AF283" s="122">
        <v>0</v>
      </c>
      <c r="AG283" s="122">
        <v>0</v>
      </c>
      <c r="AH283" s="122"/>
      <c r="AI283" s="122">
        <v>-137296.6227000095</v>
      </c>
      <c r="AJ283" s="122">
        <v>-137296.6227000095</v>
      </c>
      <c r="AK283" s="122">
        <v>-137296.6227000095</v>
      </c>
      <c r="AL283" s="122">
        <v>0</v>
      </c>
      <c r="AM283" s="122">
        <v>0</v>
      </c>
    </row>
    <row r="284" spans="1:39">
      <c r="A284" s="36">
        <v>39201</v>
      </c>
      <c r="B284" s="37" t="s">
        <v>262</v>
      </c>
      <c r="C284" s="121">
        <v>1.94E-4</v>
      </c>
      <c r="E284" s="122">
        <v>74433.124417651008</v>
      </c>
      <c r="F284" s="122">
        <v>279590.84764241189</v>
      </c>
      <c r="G284" s="122">
        <v>120825.98771603563</v>
      </c>
      <c r="H284" s="122">
        <v>-83370.724000000002</v>
      </c>
      <c r="I284" s="122">
        <v>0</v>
      </c>
      <c r="J284" s="122"/>
      <c r="K284" s="122">
        <v>-19851.243999999999</v>
      </c>
      <c r="L284" s="122">
        <v>-4234.4380000000001</v>
      </c>
      <c r="M284" s="122">
        <v>7096.5199999999995</v>
      </c>
      <c r="N284" s="122">
        <v>0</v>
      </c>
      <c r="O284" s="122">
        <v>0</v>
      </c>
      <c r="P284" s="122"/>
      <c r="Q284" s="122">
        <v>10726.26</v>
      </c>
      <c r="R284" s="122">
        <v>202842.908</v>
      </c>
      <c r="S284" s="122">
        <v>78118.562000000005</v>
      </c>
      <c r="T284" s="122">
        <v>-83370.724000000002</v>
      </c>
      <c r="U284" s="122">
        <v>0</v>
      </c>
      <c r="V284" s="122"/>
      <c r="W284" s="122">
        <v>93870.004000000001</v>
      </c>
      <c r="X284" s="122">
        <v>93870.004000000001</v>
      </c>
      <c r="Y284" s="122">
        <v>55443.26</v>
      </c>
      <c r="Z284" s="122">
        <v>0</v>
      </c>
      <c r="AA284" s="122">
        <v>0</v>
      </c>
      <c r="AB284" s="122"/>
      <c r="AC284" s="122">
        <v>17708.684338394756</v>
      </c>
      <c r="AD284" s="122">
        <v>10802.297446420807</v>
      </c>
      <c r="AE284" s="122">
        <v>0</v>
      </c>
      <c r="AF284" s="122">
        <v>0</v>
      </c>
      <c r="AG284" s="122">
        <v>0</v>
      </c>
      <c r="AH284" s="122"/>
      <c r="AI284" s="122">
        <v>-28020.579920743749</v>
      </c>
      <c r="AJ284" s="122">
        <v>-23689.923804008919</v>
      </c>
      <c r="AK284" s="122">
        <v>-19832.354283964374</v>
      </c>
      <c r="AL284" s="122">
        <v>0</v>
      </c>
      <c r="AM284" s="122">
        <v>0</v>
      </c>
    </row>
    <row r="285" spans="1:39">
      <c r="A285" s="36">
        <v>39204</v>
      </c>
      <c r="B285" s="37" t="s">
        <v>263</v>
      </c>
      <c r="C285" s="121">
        <v>1.8000000000000001E-4</v>
      </c>
      <c r="E285" s="122">
        <v>202235.26192545966</v>
      </c>
      <c r="F285" s="122">
        <v>358693.15675729251</v>
      </c>
      <c r="G285" s="122">
        <v>183855.14212939871</v>
      </c>
      <c r="H285" s="122">
        <v>-77354.28</v>
      </c>
      <c r="I285" s="122">
        <v>0</v>
      </c>
      <c r="J285" s="122"/>
      <c r="K285" s="122">
        <v>-18418.68</v>
      </c>
      <c r="L285" s="122">
        <v>-3928.86</v>
      </c>
      <c r="M285" s="122">
        <v>6584.4000000000005</v>
      </c>
      <c r="N285" s="122">
        <v>0</v>
      </c>
      <c r="O285" s="122">
        <v>0</v>
      </c>
      <c r="P285" s="122"/>
      <c r="Q285" s="122">
        <v>9952.2000000000007</v>
      </c>
      <c r="R285" s="122">
        <v>188204.76</v>
      </c>
      <c r="S285" s="122">
        <v>72481.14</v>
      </c>
      <c r="T285" s="122">
        <v>-77354.28</v>
      </c>
      <c r="U285" s="122">
        <v>0</v>
      </c>
      <c r="V285" s="122"/>
      <c r="W285" s="122">
        <v>87095.88</v>
      </c>
      <c r="X285" s="122">
        <v>87095.88</v>
      </c>
      <c r="Y285" s="122">
        <v>51442.200000000004</v>
      </c>
      <c r="Z285" s="122">
        <v>0</v>
      </c>
      <c r="AA285" s="122">
        <v>0</v>
      </c>
      <c r="AB285" s="122"/>
      <c r="AC285" s="122">
        <v>123605.86192545967</v>
      </c>
      <c r="AD285" s="122">
        <v>87321.376757292484</v>
      </c>
      <c r="AE285" s="122">
        <v>53347.402129398732</v>
      </c>
      <c r="AF285" s="122">
        <v>0</v>
      </c>
      <c r="AG285" s="122">
        <v>0</v>
      </c>
      <c r="AH285" s="122"/>
      <c r="AI285" s="122">
        <v>0</v>
      </c>
      <c r="AJ285" s="122">
        <v>0</v>
      </c>
      <c r="AK285" s="122">
        <v>0</v>
      </c>
      <c r="AL285" s="122">
        <v>0</v>
      </c>
      <c r="AM285" s="122">
        <v>0</v>
      </c>
    </row>
    <row r="286" spans="1:39">
      <c r="A286" s="36">
        <v>39205</v>
      </c>
      <c r="B286" s="37" t="s">
        <v>264</v>
      </c>
      <c r="C286" s="121">
        <v>5.4140000000000004E-3</v>
      </c>
      <c r="E286" s="122">
        <v>3880363.9335260629</v>
      </c>
      <c r="F286" s="122">
        <v>9137368.8776124697</v>
      </c>
      <c r="G286" s="122">
        <v>4449859.0927506117</v>
      </c>
      <c r="H286" s="122">
        <v>-2326644.844</v>
      </c>
      <c r="I286" s="122">
        <v>0</v>
      </c>
      <c r="J286" s="122"/>
      <c r="K286" s="122">
        <v>-553992.96400000004</v>
      </c>
      <c r="L286" s="122">
        <v>-118171.37800000001</v>
      </c>
      <c r="M286" s="122">
        <v>198044.12000000002</v>
      </c>
      <c r="N286" s="122">
        <v>0</v>
      </c>
      <c r="O286" s="122">
        <v>0</v>
      </c>
      <c r="P286" s="122"/>
      <c r="Q286" s="122">
        <v>299340.06</v>
      </c>
      <c r="R286" s="122">
        <v>5660780.9480000008</v>
      </c>
      <c r="S286" s="122">
        <v>2180071.622</v>
      </c>
      <c r="T286" s="122">
        <v>-2326644.844</v>
      </c>
      <c r="U286" s="122">
        <v>0</v>
      </c>
      <c r="V286" s="122"/>
      <c r="W286" s="122">
        <v>2619650.5240000002</v>
      </c>
      <c r="X286" s="122">
        <v>2619650.5240000002</v>
      </c>
      <c r="Y286" s="122">
        <v>1547267.06</v>
      </c>
      <c r="Z286" s="122">
        <v>0</v>
      </c>
      <c r="AA286" s="122">
        <v>0</v>
      </c>
      <c r="AB286" s="122"/>
      <c r="AC286" s="122">
        <v>1515366.3135260628</v>
      </c>
      <c r="AD286" s="122">
        <v>975108.78361246875</v>
      </c>
      <c r="AE286" s="122">
        <v>524476.29075061169</v>
      </c>
      <c r="AF286" s="122">
        <v>0</v>
      </c>
      <c r="AG286" s="122">
        <v>0</v>
      </c>
      <c r="AH286" s="122"/>
      <c r="AI286" s="122">
        <v>0</v>
      </c>
      <c r="AJ286" s="122">
        <v>0</v>
      </c>
      <c r="AK286" s="122">
        <v>0</v>
      </c>
      <c r="AL286" s="122">
        <v>0</v>
      </c>
      <c r="AM286" s="122">
        <v>0</v>
      </c>
    </row>
    <row r="287" spans="1:39">
      <c r="A287" s="36">
        <v>39208</v>
      </c>
      <c r="B287" s="37" t="s">
        <v>291</v>
      </c>
      <c r="C287" s="121">
        <v>3.835E-4</v>
      </c>
      <c r="E287" s="122">
        <v>61597.892761680458</v>
      </c>
      <c r="F287" s="122">
        <v>512065.46414586768</v>
      </c>
      <c r="G287" s="122">
        <v>225045.62151831831</v>
      </c>
      <c r="H287" s="122">
        <v>-164807.59099999999</v>
      </c>
      <c r="I287" s="122">
        <v>0</v>
      </c>
      <c r="J287" s="122"/>
      <c r="K287" s="122">
        <v>-39242.021000000001</v>
      </c>
      <c r="L287" s="122">
        <v>-8370.6545000000006</v>
      </c>
      <c r="M287" s="122">
        <v>14028.43</v>
      </c>
      <c r="N287" s="122">
        <v>0</v>
      </c>
      <c r="O287" s="122">
        <v>0</v>
      </c>
      <c r="P287" s="122"/>
      <c r="Q287" s="122">
        <v>21203.715</v>
      </c>
      <c r="R287" s="122">
        <v>400980.69699999999</v>
      </c>
      <c r="S287" s="122">
        <v>154425.0955</v>
      </c>
      <c r="T287" s="122">
        <v>-164807.59099999999</v>
      </c>
      <c r="U287" s="122">
        <v>0</v>
      </c>
      <c r="V287" s="122"/>
      <c r="W287" s="122">
        <v>185562.611</v>
      </c>
      <c r="X287" s="122">
        <v>185562.611</v>
      </c>
      <c r="Y287" s="122">
        <v>109600.465</v>
      </c>
      <c r="Z287" s="122">
        <v>0</v>
      </c>
      <c r="AA287" s="122">
        <v>0</v>
      </c>
      <c r="AB287" s="122"/>
      <c r="AC287" s="122">
        <v>0</v>
      </c>
      <c r="AD287" s="122">
        <v>0</v>
      </c>
      <c r="AE287" s="122">
        <v>0</v>
      </c>
      <c r="AF287" s="122">
        <v>0</v>
      </c>
      <c r="AG287" s="122">
        <v>0</v>
      </c>
      <c r="AH287" s="122"/>
      <c r="AI287" s="122">
        <v>-105926.41223831954</v>
      </c>
      <c r="AJ287" s="122">
        <v>-66107.189354132322</v>
      </c>
      <c r="AK287" s="122">
        <v>-53008.36898168164</v>
      </c>
      <c r="AL287" s="122">
        <v>0</v>
      </c>
      <c r="AM287" s="122">
        <v>0</v>
      </c>
    </row>
    <row r="288" spans="1:39">
      <c r="A288" s="36">
        <v>39209</v>
      </c>
      <c r="B288" s="37" t="s">
        <v>265</v>
      </c>
      <c r="C288" s="121">
        <v>2.1379999999999999E-4</v>
      </c>
      <c r="E288" s="122">
        <v>101449.4826178677</v>
      </c>
      <c r="F288" s="122">
        <v>339775.55411204835</v>
      </c>
      <c r="G288" s="122">
        <v>157918.70588190426</v>
      </c>
      <c r="H288" s="122">
        <v>-91879.694799999997</v>
      </c>
      <c r="I288" s="122">
        <v>0</v>
      </c>
      <c r="J288" s="122"/>
      <c r="K288" s="122">
        <v>-21877.2988</v>
      </c>
      <c r="L288" s="122">
        <v>-4666.6125999999995</v>
      </c>
      <c r="M288" s="122">
        <v>7820.8040000000001</v>
      </c>
      <c r="N288" s="122">
        <v>0</v>
      </c>
      <c r="O288" s="122">
        <v>0</v>
      </c>
      <c r="P288" s="122"/>
      <c r="Q288" s="122">
        <v>11821.002</v>
      </c>
      <c r="R288" s="122">
        <v>223545.43159999998</v>
      </c>
      <c r="S288" s="122">
        <v>86091.487399999998</v>
      </c>
      <c r="T288" s="122">
        <v>-91879.694799999997</v>
      </c>
      <c r="U288" s="122">
        <v>0</v>
      </c>
      <c r="V288" s="122"/>
      <c r="W288" s="122">
        <v>103450.5508</v>
      </c>
      <c r="X288" s="122">
        <v>103450.5508</v>
      </c>
      <c r="Y288" s="122">
        <v>61101.901999999995</v>
      </c>
      <c r="Z288" s="122">
        <v>0</v>
      </c>
      <c r="AA288" s="122">
        <v>0</v>
      </c>
      <c r="AB288" s="122"/>
      <c r="AC288" s="122">
        <v>26079.104307330315</v>
      </c>
      <c r="AD288" s="122">
        <v>21237.922637048337</v>
      </c>
      <c r="AE288" s="122">
        <v>6696.2508069042415</v>
      </c>
      <c r="AF288" s="122">
        <v>0</v>
      </c>
      <c r="AG288" s="122">
        <v>0</v>
      </c>
      <c r="AH288" s="122"/>
      <c r="AI288" s="122">
        <v>-18023.875689462606</v>
      </c>
      <c r="AJ288" s="122">
        <v>-3791.7383249999839</v>
      </c>
      <c r="AK288" s="122">
        <v>-3791.7383249999839</v>
      </c>
      <c r="AL288" s="122">
        <v>0</v>
      </c>
      <c r="AM288" s="122">
        <v>0</v>
      </c>
    </row>
    <row r="289" spans="1:39">
      <c r="A289" s="36">
        <v>39300</v>
      </c>
      <c r="B289" s="37" t="s">
        <v>266</v>
      </c>
      <c r="C289" s="121">
        <v>8.6319999999999995E-4</v>
      </c>
      <c r="E289" s="122">
        <v>287272.84059937636</v>
      </c>
      <c r="F289" s="122">
        <v>1216874.0269116473</v>
      </c>
      <c r="G289" s="122">
        <v>523733.97181018896</v>
      </c>
      <c r="H289" s="122">
        <v>-370956.74719999998</v>
      </c>
      <c r="I289" s="122">
        <v>0</v>
      </c>
      <c r="J289" s="122"/>
      <c r="K289" s="122">
        <v>-88327.803199999995</v>
      </c>
      <c r="L289" s="122">
        <v>-18841.0664</v>
      </c>
      <c r="M289" s="122">
        <v>31575.856</v>
      </c>
      <c r="N289" s="122">
        <v>0</v>
      </c>
      <c r="O289" s="122">
        <v>0</v>
      </c>
      <c r="P289" s="122"/>
      <c r="Q289" s="122">
        <v>47726.327999999994</v>
      </c>
      <c r="R289" s="122">
        <v>902546.3824</v>
      </c>
      <c r="S289" s="122">
        <v>347587.33359999995</v>
      </c>
      <c r="T289" s="122">
        <v>-370956.74719999998</v>
      </c>
      <c r="U289" s="122">
        <v>0</v>
      </c>
      <c r="V289" s="122"/>
      <c r="W289" s="122">
        <v>417673.1312</v>
      </c>
      <c r="X289" s="122">
        <v>417673.1312</v>
      </c>
      <c r="Y289" s="122">
        <v>246693.92799999999</v>
      </c>
      <c r="Z289" s="122">
        <v>0</v>
      </c>
      <c r="AA289" s="122">
        <v>0</v>
      </c>
      <c r="AB289" s="122"/>
      <c r="AC289" s="122">
        <v>30307.314517341649</v>
      </c>
      <c r="AD289" s="122">
        <v>21875.533636647502</v>
      </c>
      <c r="AE289" s="122">
        <v>4256.8081351893679</v>
      </c>
      <c r="AF289" s="122">
        <v>0</v>
      </c>
      <c r="AG289" s="122">
        <v>0</v>
      </c>
      <c r="AH289" s="122"/>
      <c r="AI289" s="122">
        <v>-120106.12991796534</v>
      </c>
      <c r="AJ289" s="122">
        <v>-106379.95392500027</v>
      </c>
      <c r="AK289" s="122">
        <v>-106379.95392500027</v>
      </c>
      <c r="AL289" s="122">
        <v>0</v>
      </c>
      <c r="AM289" s="122">
        <v>0</v>
      </c>
    </row>
    <row r="290" spans="1:39">
      <c r="A290" s="36">
        <v>39301</v>
      </c>
      <c r="B290" s="37" t="s">
        <v>267</v>
      </c>
      <c r="C290" s="121">
        <v>6.0099999999999997E-5</v>
      </c>
      <c r="E290" s="122">
        <v>28007.905655426002</v>
      </c>
      <c r="F290" s="122">
        <v>81602.583342611935</v>
      </c>
      <c r="G290" s="122">
        <v>46370.59228530067</v>
      </c>
      <c r="H290" s="122">
        <v>-25827.7346</v>
      </c>
      <c r="I290" s="122">
        <v>0</v>
      </c>
      <c r="J290" s="122"/>
      <c r="K290" s="122">
        <v>-6149.7925999999998</v>
      </c>
      <c r="L290" s="122">
        <v>-1311.8027</v>
      </c>
      <c r="M290" s="122">
        <v>2198.4580000000001</v>
      </c>
      <c r="N290" s="122">
        <v>0</v>
      </c>
      <c r="O290" s="122">
        <v>0</v>
      </c>
      <c r="P290" s="122"/>
      <c r="Q290" s="122">
        <v>3322.9289999999996</v>
      </c>
      <c r="R290" s="122">
        <v>62839.478199999998</v>
      </c>
      <c r="S290" s="122">
        <v>24200.647300000001</v>
      </c>
      <c r="T290" s="122">
        <v>-25827.7346</v>
      </c>
      <c r="U290" s="122">
        <v>0</v>
      </c>
      <c r="V290" s="122"/>
      <c r="W290" s="122">
        <v>29080.346599999997</v>
      </c>
      <c r="X290" s="122">
        <v>29080.346599999997</v>
      </c>
      <c r="Y290" s="122">
        <v>17175.978999999999</v>
      </c>
      <c r="Z290" s="122">
        <v>0</v>
      </c>
      <c r="AA290" s="122">
        <v>0</v>
      </c>
      <c r="AB290" s="122"/>
      <c r="AC290" s="122">
        <v>22940.968273985447</v>
      </c>
      <c r="AD290" s="122">
        <v>8297.4538000000066</v>
      </c>
      <c r="AE290" s="122">
        <v>8297.4538000000066</v>
      </c>
      <c r="AF290" s="122">
        <v>0</v>
      </c>
      <c r="AG290" s="122">
        <v>0</v>
      </c>
      <c r="AH290" s="122"/>
      <c r="AI290" s="122">
        <v>-21186.545618559438</v>
      </c>
      <c r="AJ290" s="122">
        <v>-17302.892557388073</v>
      </c>
      <c r="AK290" s="122">
        <v>-5501.945814699332</v>
      </c>
      <c r="AL290" s="122">
        <v>0</v>
      </c>
      <c r="AM290" s="122">
        <v>0</v>
      </c>
    </row>
    <row r="291" spans="1:39">
      <c r="A291" s="36">
        <v>39400</v>
      </c>
      <c r="B291" s="37" t="s">
        <v>268</v>
      </c>
      <c r="C291" s="121">
        <v>6.1859999999999997E-4</v>
      </c>
      <c r="E291" s="122">
        <v>276155.27350318205</v>
      </c>
      <c r="F291" s="122">
        <v>879564.41590791452</v>
      </c>
      <c r="G291" s="122">
        <v>414679.75345044537</v>
      </c>
      <c r="H291" s="122">
        <v>-265840.87559999997</v>
      </c>
      <c r="I291" s="122">
        <v>0</v>
      </c>
      <c r="J291" s="122"/>
      <c r="K291" s="122">
        <v>-63298.863599999997</v>
      </c>
      <c r="L291" s="122">
        <v>-13502.182199999999</v>
      </c>
      <c r="M291" s="122">
        <v>22628.387999999999</v>
      </c>
      <c r="N291" s="122">
        <v>0</v>
      </c>
      <c r="O291" s="122">
        <v>0</v>
      </c>
      <c r="P291" s="122"/>
      <c r="Q291" s="122">
        <v>34202.394</v>
      </c>
      <c r="R291" s="122">
        <v>646797.02519999992</v>
      </c>
      <c r="S291" s="122">
        <v>249093.51779999997</v>
      </c>
      <c r="T291" s="122">
        <v>-265840.87559999997</v>
      </c>
      <c r="U291" s="122">
        <v>0</v>
      </c>
      <c r="V291" s="122"/>
      <c r="W291" s="122">
        <v>299319.50760000001</v>
      </c>
      <c r="X291" s="122">
        <v>299319.50760000001</v>
      </c>
      <c r="Y291" s="122">
        <v>176789.69399999999</v>
      </c>
      <c r="Z291" s="122">
        <v>0</v>
      </c>
      <c r="AA291" s="122">
        <v>0</v>
      </c>
      <c r="AB291" s="122"/>
      <c r="AC291" s="122">
        <v>67162.815880299939</v>
      </c>
      <c r="AD291" s="122">
        <v>0</v>
      </c>
      <c r="AE291" s="122">
        <v>0</v>
      </c>
      <c r="AF291" s="122">
        <v>0</v>
      </c>
      <c r="AG291" s="122">
        <v>0</v>
      </c>
      <c r="AH291" s="122"/>
      <c r="AI291" s="122">
        <v>-61230.58037711792</v>
      </c>
      <c r="AJ291" s="122">
        <v>-53049.934692085386</v>
      </c>
      <c r="AK291" s="122">
        <v>-33831.84634955458</v>
      </c>
      <c r="AL291" s="122">
        <v>0</v>
      </c>
      <c r="AM291" s="122">
        <v>0</v>
      </c>
    </row>
    <row r="292" spans="1:39">
      <c r="A292" s="36">
        <v>39401</v>
      </c>
      <c r="B292" s="37" t="s">
        <v>269</v>
      </c>
      <c r="C292" s="121">
        <v>3.213E-4</v>
      </c>
      <c r="E292" s="122">
        <v>360817.01370245614</v>
      </c>
      <c r="F292" s="122">
        <v>657050.09231944173</v>
      </c>
      <c r="G292" s="122">
        <v>349939.02257912024</v>
      </c>
      <c r="H292" s="122">
        <v>-138077.3898</v>
      </c>
      <c r="I292" s="122">
        <v>0</v>
      </c>
      <c r="J292" s="122"/>
      <c r="K292" s="122">
        <v>-32877.343800000002</v>
      </c>
      <c r="L292" s="122">
        <v>-7013.0151000000005</v>
      </c>
      <c r="M292" s="122">
        <v>11753.154</v>
      </c>
      <c r="N292" s="122">
        <v>0</v>
      </c>
      <c r="O292" s="122">
        <v>0</v>
      </c>
      <c r="P292" s="122"/>
      <c r="Q292" s="122">
        <v>17764.677</v>
      </c>
      <c r="R292" s="122">
        <v>335945.49660000001</v>
      </c>
      <c r="S292" s="122">
        <v>129378.8349</v>
      </c>
      <c r="T292" s="122">
        <v>-138077.3898</v>
      </c>
      <c r="U292" s="122">
        <v>0</v>
      </c>
      <c r="V292" s="122"/>
      <c r="W292" s="122">
        <v>155466.1458</v>
      </c>
      <c r="X292" s="122">
        <v>155466.1458</v>
      </c>
      <c r="Y292" s="122">
        <v>91824.327000000005</v>
      </c>
      <c r="Z292" s="122">
        <v>0</v>
      </c>
      <c r="AA292" s="122">
        <v>0</v>
      </c>
      <c r="AB292" s="122"/>
      <c r="AC292" s="122">
        <v>220463.53470245618</v>
      </c>
      <c r="AD292" s="122">
        <v>172651.4650194417</v>
      </c>
      <c r="AE292" s="122">
        <v>116982.70667912027</v>
      </c>
      <c r="AF292" s="122">
        <v>0</v>
      </c>
      <c r="AG292" s="122">
        <v>0</v>
      </c>
      <c r="AH292" s="122"/>
      <c r="AI292" s="122">
        <v>0</v>
      </c>
      <c r="AJ292" s="122">
        <v>0</v>
      </c>
      <c r="AK292" s="122">
        <v>0</v>
      </c>
      <c r="AL292" s="122">
        <v>0</v>
      </c>
      <c r="AM292" s="122">
        <v>0</v>
      </c>
    </row>
    <row r="293" spans="1:39">
      <c r="A293" s="36">
        <v>39500</v>
      </c>
      <c r="B293" s="37" t="s">
        <v>270</v>
      </c>
      <c r="C293" s="121">
        <v>1.9737000000000001E-3</v>
      </c>
      <c r="E293" s="122">
        <v>831261.63818593987</v>
      </c>
      <c r="F293" s="122">
        <v>2935042.6799461842</v>
      </c>
      <c r="G293" s="122">
        <v>1398242.9711697102</v>
      </c>
      <c r="H293" s="122">
        <v>-848189.68020000006</v>
      </c>
      <c r="I293" s="122">
        <v>0</v>
      </c>
      <c r="J293" s="122"/>
      <c r="K293" s="122">
        <v>-201960.82620000001</v>
      </c>
      <c r="L293" s="122">
        <v>-43079.9499</v>
      </c>
      <c r="M293" s="122">
        <v>72197.946000000011</v>
      </c>
      <c r="N293" s="122">
        <v>0</v>
      </c>
      <c r="O293" s="122">
        <v>0</v>
      </c>
      <c r="P293" s="122"/>
      <c r="Q293" s="122">
        <v>109125.87300000001</v>
      </c>
      <c r="R293" s="122">
        <v>2063665.1934000002</v>
      </c>
      <c r="S293" s="122">
        <v>794755.70010000002</v>
      </c>
      <c r="T293" s="122">
        <v>-848189.68020000006</v>
      </c>
      <c r="U293" s="122">
        <v>0</v>
      </c>
      <c r="V293" s="122"/>
      <c r="W293" s="122">
        <v>955006.32420000003</v>
      </c>
      <c r="X293" s="122">
        <v>955006.32420000003</v>
      </c>
      <c r="Y293" s="122">
        <v>564063.723</v>
      </c>
      <c r="Z293" s="122">
        <v>0</v>
      </c>
      <c r="AA293" s="122">
        <v>0</v>
      </c>
      <c r="AB293" s="122"/>
      <c r="AC293" s="122">
        <v>25483.499145592676</v>
      </c>
      <c r="AD293" s="122">
        <v>8200.0234075721346</v>
      </c>
      <c r="AE293" s="122">
        <v>4018.0114697103477</v>
      </c>
      <c r="AF293" s="122">
        <v>0</v>
      </c>
      <c r="AG293" s="122">
        <v>0</v>
      </c>
      <c r="AH293" s="122"/>
      <c r="AI293" s="122">
        <v>-56393.23195965284</v>
      </c>
      <c r="AJ293" s="122">
        <v>-48748.911161388329</v>
      </c>
      <c r="AK293" s="122">
        <v>-36792.409400000237</v>
      </c>
      <c r="AL293" s="122">
        <v>0</v>
      </c>
      <c r="AM293" s="122">
        <v>0</v>
      </c>
    </row>
    <row r="294" spans="1:39">
      <c r="A294" s="36">
        <v>39501</v>
      </c>
      <c r="B294" s="37" t="s">
        <v>271</v>
      </c>
      <c r="C294" s="121">
        <v>6.7600000000000003E-5</v>
      </c>
      <c r="E294" s="122">
        <v>23593.264730559669</v>
      </c>
      <c r="F294" s="122">
        <v>95710.247154517507</v>
      </c>
      <c r="G294" s="122">
        <v>48659.710089142529</v>
      </c>
      <c r="H294" s="122">
        <v>-29050.829600000001</v>
      </c>
      <c r="I294" s="122">
        <v>0</v>
      </c>
      <c r="J294" s="122"/>
      <c r="K294" s="122">
        <v>-6917.2376000000004</v>
      </c>
      <c r="L294" s="122">
        <v>-1475.5052000000001</v>
      </c>
      <c r="M294" s="122">
        <v>2472.808</v>
      </c>
      <c r="N294" s="122">
        <v>0</v>
      </c>
      <c r="O294" s="122">
        <v>0</v>
      </c>
      <c r="P294" s="122"/>
      <c r="Q294" s="122">
        <v>3737.6040000000003</v>
      </c>
      <c r="R294" s="122">
        <v>70681.343200000003</v>
      </c>
      <c r="S294" s="122">
        <v>27220.694800000001</v>
      </c>
      <c r="T294" s="122">
        <v>-29050.829600000001</v>
      </c>
      <c r="U294" s="122">
        <v>0</v>
      </c>
      <c r="V294" s="122"/>
      <c r="W294" s="122">
        <v>32709.341600000003</v>
      </c>
      <c r="X294" s="122">
        <v>32709.341600000003</v>
      </c>
      <c r="Y294" s="122">
        <v>19319.404000000002</v>
      </c>
      <c r="Z294" s="122">
        <v>0</v>
      </c>
      <c r="AA294" s="122">
        <v>0</v>
      </c>
      <c r="AB294" s="122"/>
      <c r="AC294" s="122">
        <v>4326.0837079835883</v>
      </c>
      <c r="AD294" s="122">
        <v>1647.9913249999918</v>
      </c>
      <c r="AE294" s="122">
        <v>1647.9913249999918</v>
      </c>
      <c r="AF294" s="122">
        <v>0</v>
      </c>
      <c r="AG294" s="122">
        <v>0</v>
      </c>
      <c r="AH294" s="122"/>
      <c r="AI294" s="122">
        <v>-10262.526977423919</v>
      </c>
      <c r="AJ294" s="122">
        <v>-7852.92377048249</v>
      </c>
      <c r="AK294" s="122">
        <v>-2001.1880358574613</v>
      </c>
      <c r="AL294" s="122">
        <v>0</v>
      </c>
      <c r="AM294" s="122">
        <v>0</v>
      </c>
    </row>
    <row r="295" spans="1:39">
      <c r="A295" s="36">
        <v>39600</v>
      </c>
      <c r="B295" s="37" t="s">
        <v>272</v>
      </c>
      <c r="C295" s="121">
        <v>6.5113000000000002E-3</v>
      </c>
      <c r="E295" s="122">
        <v>2620650.8331563463</v>
      </c>
      <c r="F295" s="122">
        <v>9855321.9571833853</v>
      </c>
      <c r="G295" s="122">
        <v>4735022.1155866934</v>
      </c>
      <c r="H295" s="122">
        <v>-2798205.1298000002</v>
      </c>
      <c r="I295" s="122">
        <v>0</v>
      </c>
      <c r="J295" s="122"/>
      <c r="K295" s="122">
        <v>-666275.28379999998</v>
      </c>
      <c r="L295" s="122">
        <v>-142122.14509999999</v>
      </c>
      <c r="M295" s="122">
        <v>238183.35400000002</v>
      </c>
      <c r="N295" s="122">
        <v>0</v>
      </c>
      <c r="O295" s="122">
        <v>0</v>
      </c>
      <c r="P295" s="122"/>
      <c r="Q295" s="122">
        <v>360009.777</v>
      </c>
      <c r="R295" s="122">
        <v>6808098.0766000003</v>
      </c>
      <c r="S295" s="122">
        <v>2621924.7049000002</v>
      </c>
      <c r="T295" s="122">
        <v>-2798205.1298000002</v>
      </c>
      <c r="U295" s="122">
        <v>0</v>
      </c>
      <c r="V295" s="122"/>
      <c r="W295" s="122">
        <v>3150596.6858000001</v>
      </c>
      <c r="X295" s="122">
        <v>3150596.6858000001</v>
      </c>
      <c r="Y295" s="122">
        <v>1860864.4270000001</v>
      </c>
      <c r="Z295" s="122">
        <v>0</v>
      </c>
      <c r="AA295" s="122">
        <v>0</v>
      </c>
      <c r="AB295" s="122"/>
      <c r="AC295" s="122">
        <v>51460.714447376697</v>
      </c>
      <c r="AD295" s="122">
        <v>38749.339883385066</v>
      </c>
      <c r="AE295" s="122">
        <v>14049.629686693239</v>
      </c>
      <c r="AF295" s="122">
        <v>0</v>
      </c>
      <c r="AG295" s="122">
        <v>0</v>
      </c>
      <c r="AH295" s="122"/>
      <c r="AI295" s="122">
        <v>-275141.06029103062</v>
      </c>
      <c r="AJ295" s="122">
        <v>0</v>
      </c>
      <c r="AK295" s="122">
        <v>0</v>
      </c>
      <c r="AL295" s="122">
        <v>0</v>
      </c>
      <c r="AM295" s="122">
        <v>0</v>
      </c>
    </row>
    <row r="296" spans="1:39">
      <c r="A296" s="36">
        <v>39605</v>
      </c>
      <c r="B296" s="37" t="s">
        <v>273</v>
      </c>
      <c r="C296" s="121">
        <v>9.6020000000000003E-4</v>
      </c>
      <c r="E296" s="122">
        <v>512290.09170206997</v>
      </c>
      <c r="F296" s="122">
        <v>1493629.1343226763</v>
      </c>
      <c r="G296" s="122">
        <v>721861.84661536757</v>
      </c>
      <c r="H296" s="122">
        <v>-412642.10920000001</v>
      </c>
      <c r="I296" s="122">
        <v>0</v>
      </c>
      <c r="J296" s="122"/>
      <c r="K296" s="122">
        <v>-98253.425199999998</v>
      </c>
      <c r="L296" s="122">
        <v>-20958.285400000001</v>
      </c>
      <c r="M296" s="122">
        <v>35124.116000000002</v>
      </c>
      <c r="N296" s="122">
        <v>0</v>
      </c>
      <c r="O296" s="122">
        <v>0</v>
      </c>
      <c r="P296" s="122"/>
      <c r="Q296" s="122">
        <v>53089.457999999999</v>
      </c>
      <c r="R296" s="122">
        <v>1003967.8364</v>
      </c>
      <c r="S296" s="122">
        <v>386646.61460000003</v>
      </c>
      <c r="T296" s="122">
        <v>-412642.10920000001</v>
      </c>
      <c r="U296" s="122">
        <v>0</v>
      </c>
      <c r="V296" s="122"/>
      <c r="W296" s="122">
        <v>464608.13320000004</v>
      </c>
      <c r="X296" s="122">
        <v>464608.13320000004</v>
      </c>
      <c r="Y296" s="122">
        <v>274415.55800000002</v>
      </c>
      <c r="Z296" s="122">
        <v>0</v>
      </c>
      <c r="AA296" s="122">
        <v>0</v>
      </c>
      <c r="AB296" s="122"/>
      <c r="AC296" s="122">
        <v>96417.011180911853</v>
      </c>
      <c r="AD296" s="122">
        <v>49582.535601518408</v>
      </c>
      <c r="AE296" s="122">
        <v>27425.389900000009</v>
      </c>
      <c r="AF296" s="122">
        <v>0</v>
      </c>
      <c r="AG296" s="122">
        <v>0</v>
      </c>
      <c r="AH296" s="122"/>
      <c r="AI296" s="122">
        <v>-3571.0854788419201</v>
      </c>
      <c r="AJ296" s="122">
        <v>-3571.0854788419201</v>
      </c>
      <c r="AK296" s="122">
        <v>-1749.8318846325417</v>
      </c>
      <c r="AL296" s="122">
        <v>0</v>
      </c>
      <c r="AM296" s="122">
        <v>0</v>
      </c>
    </row>
    <row r="297" spans="1:39">
      <c r="A297" s="36">
        <v>39700</v>
      </c>
      <c r="B297" s="37" t="s">
        <v>274</v>
      </c>
      <c r="C297" s="121">
        <v>3.7607000000000001E-3</v>
      </c>
      <c r="E297" s="122">
        <v>1333553.360697249</v>
      </c>
      <c r="F297" s="122">
        <v>5396583.7027436886</v>
      </c>
      <c r="G297" s="122">
        <v>2448195.6078531165</v>
      </c>
      <c r="H297" s="122">
        <v>-1616145.7822</v>
      </c>
      <c r="I297" s="122">
        <v>0</v>
      </c>
      <c r="J297" s="122"/>
      <c r="K297" s="122">
        <v>-384817.38819999999</v>
      </c>
      <c r="L297" s="122">
        <v>-82084.798899999994</v>
      </c>
      <c r="M297" s="122">
        <v>137566.40599999999</v>
      </c>
      <c r="N297" s="122">
        <v>0</v>
      </c>
      <c r="O297" s="122">
        <v>0</v>
      </c>
      <c r="P297" s="122"/>
      <c r="Q297" s="122">
        <v>207929.103</v>
      </c>
      <c r="R297" s="122">
        <v>3932120.2274000002</v>
      </c>
      <c r="S297" s="122">
        <v>1514332.3511000001</v>
      </c>
      <c r="T297" s="122">
        <v>-1616145.7822</v>
      </c>
      <c r="U297" s="122">
        <v>0</v>
      </c>
      <c r="V297" s="122"/>
      <c r="W297" s="122">
        <v>1819674.8662</v>
      </c>
      <c r="X297" s="122">
        <v>1819674.8662</v>
      </c>
      <c r="Y297" s="122">
        <v>1074770.453</v>
      </c>
      <c r="Z297" s="122">
        <v>0</v>
      </c>
      <c r="AA297" s="122">
        <v>0</v>
      </c>
      <c r="AB297" s="122"/>
      <c r="AC297" s="122">
        <v>102893.61761388267</v>
      </c>
      <c r="AD297" s="122">
        <v>62765.10674446846</v>
      </c>
      <c r="AE297" s="122">
        <v>0</v>
      </c>
      <c r="AF297" s="122">
        <v>0</v>
      </c>
      <c r="AG297" s="122">
        <v>0</v>
      </c>
      <c r="AH297" s="122"/>
      <c r="AI297" s="122">
        <v>-412126.83791663375</v>
      </c>
      <c r="AJ297" s="122">
        <v>-335891.69870078051</v>
      </c>
      <c r="AK297" s="122">
        <v>-278473.60224688321</v>
      </c>
      <c r="AL297" s="122">
        <v>0</v>
      </c>
      <c r="AM297" s="122">
        <v>0</v>
      </c>
    </row>
    <row r="298" spans="1:39">
      <c r="A298" s="36">
        <v>39703</v>
      </c>
      <c r="B298" s="37" t="s">
        <v>275</v>
      </c>
      <c r="C298" s="121">
        <v>1.5559999999999999E-4</v>
      </c>
      <c r="E298" s="122">
        <v>212449.83003363103</v>
      </c>
      <c r="F298" s="122">
        <v>307191.32589942648</v>
      </c>
      <c r="G298" s="122">
        <v>158470.13258814035</v>
      </c>
      <c r="H298" s="122">
        <v>-66868.477599999998</v>
      </c>
      <c r="I298" s="122">
        <v>0</v>
      </c>
      <c r="J298" s="122"/>
      <c r="K298" s="122">
        <v>-15921.925599999999</v>
      </c>
      <c r="L298" s="122">
        <v>-3396.2811999999999</v>
      </c>
      <c r="M298" s="122">
        <v>5691.848</v>
      </c>
      <c r="N298" s="122">
        <v>0</v>
      </c>
      <c r="O298" s="122">
        <v>0</v>
      </c>
      <c r="P298" s="122"/>
      <c r="Q298" s="122">
        <v>8603.1239999999998</v>
      </c>
      <c r="R298" s="122">
        <v>162692.55919999999</v>
      </c>
      <c r="S298" s="122">
        <v>62655.918799999992</v>
      </c>
      <c r="T298" s="122">
        <v>-66868.477599999998</v>
      </c>
      <c r="U298" s="122">
        <v>0</v>
      </c>
      <c r="V298" s="122"/>
      <c r="W298" s="122">
        <v>75289.549599999998</v>
      </c>
      <c r="X298" s="122">
        <v>75289.549599999998</v>
      </c>
      <c r="Y298" s="122">
        <v>44468.923999999999</v>
      </c>
      <c r="Z298" s="122">
        <v>0</v>
      </c>
      <c r="AA298" s="122">
        <v>0</v>
      </c>
      <c r="AB298" s="122"/>
      <c r="AC298" s="122">
        <v>144479.08203363104</v>
      </c>
      <c r="AD298" s="122">
        <v>72605.498299426472</v>
      </c>
      <c r="AE298" s="122">
        <v>45653.441788140342</v>
      </c>
      <c r="AF298" s="122">
        <v>0</v>
      </c>
      <c r="AG298" s="122">
        <v>0</v>
      </c>
      <c r="AH298" s="122"/>
      <c r="AI298" s="122">
        <v>0</v>
      </c>
      <c r="AJ298" s="122">
        <v>0</v>
      </c>
      <c r="AK298" s="122">
        <v>0</v>
      </c>
      <c r="AL298" s="122">
        <v>0</v>
      </c>
      <c r="AM298" s="122">
        <v>0</v>
      </c>
    </row>
    <row r="299" spans="1:39">
      <c r="A299" s="36">
        <v>39705</v>
      </c>
      <c r="B299" s="37" t="s">
        <v>276</v>
      </c>
      <c r="C299" s="121">
        <v>9.0359999999999995E-4</v>
      </c>
      <c r="E299" s="122">
        <v>493889.75736497703</v>
      </c>
      <c r="F299" s="122">
        <v>1400533.2757536133</v>
      </c>
      <c r="G299" s="122">
        <v>666310.76289471029</v>
      </c>
      <c r="H299" s="122">
        <v>-388318.48559999996</v>
      </c>
      <c r="I299" s="122">
        <v>0</v>
      </c>
      <c r="J299" s="122"/>
      <c r="K299" s="122">
        <v>-92461.7736</v>
      </c>
      <c r="L299" s="122">
        <v>-19722.877199999999</v>
      </c>
      <c r="M299" s="122">
        <v>33053.688000000002</v>
      </c>
      <c r="N299" s="122">
        <v>0</v>
      </c>
      <c r="O299" s="122">
        <v>0</v>
      </c>
      <c r="P299" s="122"/>
      <c r="Q299" s="122">
        <v>49960.043999999994</v>
      </c>
      <c r="R299" s="122">
        <v>944787.89519999991</v>
      </c>
      <c r="S299" s="122">
        <v>363855.32279999997</v>
      </c>
      <c r="T299" s="122">
        <v>-388318.48559999996</v>
      </c>
      <c r="U299" s="122">
        <v>0</v>
      </c>
      <c r="V299" s="122"/>
      <c r="W299" s="122">
        <v>437221.31759999995</v>
      </c>
      <c r="X299" s="122">
        <v>437221.31759999995</v>
      </c>
      <c r="Y299" s="122">
        <v>258239.84399999998</v>
      </c>
      <c r="Z299" s="122">
        <v>0</v>
      </c>
      <c r="AA299" s="122">
        <v>0</v>
      </c>
      <c r="AB299" s="122"/>
      <c r="AC299" s="122">
        <v>99170.169364977133</v>
      </c>
      <c r="AD299" s="122">
        <v>38246.940153613454</v>
      </c>
      <c r="AE299" s="122">
        <v>11161.908094710316</v>
      </c>
      <c r="AF299" s="122">
        <v>0</v>
      </c>
      <c r="AG299" s="122">
        <v>0</v>
      </c>
      <c r="AH299" s="122"/>
      <c r="AI299" s="122">
        <v>0</v>
      </c>
      <c r="AJ299" s="122">
        <v>0</v>
      </c>
      <c r="AK299" s="122">
        <v>0</v>
      </c>
      <c r="AL299" s="122">
        <v>0</v>
      </c>
      <c r="AM299" s="122">
        <v>0</v>
      </c>
    </row>
    <row r="300" spans="1:39">
      <c r="A300" s="36">
        <v>39800</v>
      </c>
      <c r="B300" s="37" t="s">
        <v>277</v>
      </c>
      <c r="C300" s="121">
        <v>4.2407E-3</v>
      </c>
      <c r="E300" s="122">
        <v>1443680.2933713004</v>
      </c>
      <c r="F300" s="122">
        <v>6195718.0792296929</v>
      </c>
      <c r="G300" s="122">
        <v>2927933.2607037858</v>
      </c>
      <c r="H300" s="122">
        <v>-1822423.8622000001</v>
      </c>
      <c r="I300" s="122">
        <v>0</v>
      </c>
      <c r="J300" s="122"/>
      <c r="K300" s="122">
        <v>-433933.86820000003</v>
      </c>
      <c r="L300" s="122">
        <v>-92561.758900000001</v>
      </c>
      <c r="M300" s="122">
        <v>155124.80600000001</v>
      </c>
      <c r="N300" s="122">
        <v>0</v>
      </c>
      <c r="O300" s="122">
        <v>0</v>
      </c>
      <c r="P300" s="122"/>
      <c r="Q300" s="122">
        <v>234468.30300000001</v>
      </c>
      <c r="R300" s="122">
        <v>4433999.5873999996</v>
      </c>
      <c r="S300" s="122">
        <v>1707615.3911000001</v>
      </c>
      <c r="T300" s="122">
        <v>-1822423.8622000001</v>
      </c>
      <c r="U300" s="122">
        <v>0</v>
      </c>
      <c r="V300" s="122"/>
      <c r="W300" s="122">
        <v>2051930.5462</v>
      </c>
      <c r="X300" s="122">
        <v>2051930.5462</v>
      </c>
      <c r="Y300" s="122">
        <v>1211949.6529999999</v>
      </c>
      <c r="Z300" s="122">
        <v>0</v>
      </c>
      <c r="AA300" s="122">
        <v>0</v>
      </c>
      <c r="AB300" s="122"/>
      <c r="AC300" s="122">
        <v>0</v>
      </c>
      <c r="AD300" s="122">
        <v>0</v>
      </c>
      <c r="AE300" s="122">
        <v>0</v>
      </c>
      <c r="AF300" s="122">
        <v>0</v>
      </c>
      <c r="AG300" s="122">
        <v>0</v>
      </c>
      <c r="AH300" s="122"/>
      <c r="AI300" s="122">
        <v>-408784.68762869947</v>
      </c>
      <c r="AJ300" s="122">
        <v>-197650.29547030677</v>
      </c>
      <c r="AK300" s="122">
        <v>-146756.58939621437</v>
      </c>
      <c r="AL300" s="122">
        <v>0</v>
      </c>
      <c r="AM300" s="122">
        <v>0</v>
      </c>
    </row>
    <row r="301" spans="1:39">
      <c r="A301" s="36">
        <v>39805</v>
      </c>
      <c r="B301" s="37" t="s">
        <v>278</v>
      </c>
      <c r="C301" s="121">
        <v>5.0589999999999999E-4</v>
      </c>
      <c r="E301" s="122">
        <v>257475.04495699218</v>
      </c>
      <c r="F301" s="122">
        <v>811497.89764820389</v>
      </c>
      <c r="G301" s="122">
        <v>404742.53665935423</v>
      </c>
      <c r="H301" s="122">
        <v>-217408.50140000001</v>
      </c>
      <c r="I301" s="122">
        <v>0</v>
      </c>
      <c r="J301" s="122"/>
      <c r="K301" s="122">
        <v>-51766.723400000003</v>
      </c>
      <c r="L301" s="122">
        <v>-11042.2793</v>
      </c>
      <c r="M301" s="122">
        <v>18505.822</v>
      </c>
      <c r="N301" s="122">
        <v>0</v>
      </c>
      <c r="O301" s="122">
        <v>0</v>
      </c>
      <c r="P301" s="122"/>
      <c r="Q301" s="122">
        <v>27971.210999999999</v>
      </c>
      <c r="R301" s="122">
        <v>528959.9338</v>
      </c>
      <c r="S301" s="122">
        <v>203712.27069999999</v>
      </c>
      <c r="T301" s="122">
        <v>-217408.50140000001</v>
      </c>
      <c r="U301" s="122">
        <v>0</v>
      </c>
      <c r="V301" s="122"/>
      <c r="W301" s="122">
        <v>244787.8094</v>
      </c>
      <c r="X301" s="122">
        <v>244787.8094</v>
      </c>
      <c r="Y301" s="122">
        <v>144581.16099999999</v>
      </c>
      <c r="Z301" s="122">
        <v>0</v>
      </c>
      <c r="AA301" s="122">
        <v>0</v>
      </c>
      <c r="AB301" s="122"/>
      <c r="AC301" s="122">
        <v>52204.596910026055</v>
      </c>
      <c r="AD301" s="122">
        <v>48792.433748203912</v>
      </c>
      <c r="AE301" s="122">
        <v>37943.282959354234</v>
      </c>
      <c r="AF301" s="122">
        <v>0</v>
      </c>
      <c r="AG301" s="122">
        <v>0</v>
      </c>
      <c r="AH301" s="122"/>
      <c r="AI301" s="122">
        <v>-15721.848953033881</v>
      </c>
      <c r="AJ301" s="122">
        <v>0</v>
      </c>
      <c r="AK301" s="122">
        <v>0</v>
      </c>
      <c r="AL301" s="122">
        <v>0</v>
      </c>
      <c r="AM301" s="122">
        <v>0</v>
      </c>
    </row>
    <row r="302" spans="1:39">
      <c r="A302" s="36">
        <v>39900</v>
      </c>
      <c r="B302" s="37" t="s">
        <v>279</v>
      </c>
      <c r="C302" s="121">
        <v>2.1381E-3</v>
      </c>
      <c r="E302" s="122">
        <v>849681.21466265642</v>
      </c>
      <c r="F302" s="122">
        <v>3222136.7743058717</v>
      </c>
      <c r="G302" s="122">
        <v>1531533.5314643655</v>
      </c>
      <c r="H302" s="122">
        <v>-918839.92260000005</v>
      </c>
      <c r="I302" s="122">
        <v>0</v>
      </c>
      <c r="J302" s="122"/>
      <c r="K302" s="122">
        <v>-218783.2206</v>
      </c>
      <c r="L302" s="122">
        <v>-46668.308700000001</v>
      </c>
      <c r="M302" s="122">
        <v>78211.698000000004</v>
      </c>
      <c r="N302" s="122">
        <v>0</v>
      </c>
      <c r="O302" s="122">
        <v>0</v>
      </c>
      <c r="P302" s="122"/>
      <c r="Q302" s="122">
        <v>118215.549</v>
      </c>
      <c r="R302" s="122">
        <v>2235558.8742</v>
      </c>
      <c r="S302" s="122">
        <v>860955.14130000002</v>
      </c>
      <c r="T302" s="122">
        <v>-918839.92260000005</v>
      </c>
      <c r="U302" s="122">
        <v>0</v>
      </c>
      <c r="V302" s="122"/>
      <c r="W302" s="122">
        <v>1034553.8946</v>
      </c>
      <c r="X302" s="122">
        <v>1034553.8946</v>
      </c>
      <c r="Y302" s="122">
        <v>611047.59900000005</v>
      </c>
      <c r="Z302" s="122">
        <v>0</v>
      </c>
      <c r="AA302" s="122">
        <v>0</v>
      </c>
      <c r="AB302" s="122"/>
      <c r="AC302" s="122">
        <v>39076.580650759293</v>
      </c>
      <c r="AD302" s="122">
        <v>23836.714196963181</v>
      </c>
      <c r="AE302" s="122">
        <v>0</v>
      </c>
      <c r="AF302" s="122">
        <v>0</v>
      </c>
      <c r="AG302" s="122">
        <v>0</v>
      </c>
      <c r="AH302" s="122"/>
      <c r="AI302" s="122">
        <v>-123381.58898810281</v>
      </c>
      <c r="AJ302" s="122">
        <v>-25144.39999109117</v>
      </c>
      <c r="AK302" s="122">
        <v>-18680.90683563448</v>
      </c>
      <c r="AL302" s="122">
        <v>0</v>
      </c>
      <c r="AM302" s="122">
        <v>0</v>
      </c>
    </row>
    <row r="303" spans="1:39">
      <c r="A303" s="36">
        <v>51000</v>
      </c>
      <c r="B303" s="37" t="s">
        <v>371</v>
      </c>
      <c r="C303" s="121">
        <v>3.04433E-2</v>
      </c>
      <c r="E303" s="122">
        <v>11124419.337397447</v>
      </c>
      <c r="F303" s="122">
        <v>42851971.334913678</v>
      </c>
      <c r="G303" s="122">
        <v>19602842.907763127</v>
      </c>
      <c r="H303" s="122">
        <v>-13082886.401799999</v>
      </c>
      <c r="I303" s="122">
        <v>0</v>
      </c>
      <c r="J303" s="122"/>
      <c r="K303" s="122">
        <v>-3115141.1157999998</v>
      </c>
      <c r="L303" s="122">
        <v>-664485.90909999993</v>
      </c>
      <c r="M303" s="122">
        <v>1113615.9139999999</v>
      </c>
      <c r="N303" s="122">
        <v>0</v>
      </c>
      <c r="O303" s="122">
        <v>0</v>
      </c>
      <c r="P303" s="122"/>
      <c r="Q303" s="122">
        <v>1683210.057</v>
      </c>
      <c r="R303" s="122">
        <v>31830966.500599999</v>
      </c>
      <c r="S303" s="122">
        <v>12258694.9409</v>
      </c>
      <c r="T303" s="122">
        <v>-13082886.401799999</v>
      </c>
      <c r="U303" s="122">
        <v>0</v>
      </c>
      <c r="V303" s="122"/>
      <c r="W303" s="122">
        <v>14730477.797799999</v>
      </c>
      <c r="X303" s="122">
        <v>14730477.797799999</v>
      </c>
      <c r="Y303" s="122">
        <v>8700390.7070000004</v>
      </c>
      <c r="Z303" s="122">
        <v>0</v>
      </c>
      <c r="AA303" s="122">
        <v>0</v>
      </c>
      <c r="AB303" s="122"/>
      <c r="AC303" s="122">
        <v>1019124.2729943651</v>
      </c>
      <c r="AD303" s="122">
        <v>0</v>
      </c>
      <c r="AE303" s="122">
        <v>0</v>
      </c>
      <c r="AF303" s="122">
        <v>0</v>
      </c>
      <c r="AG303" s="122">
        <v>0</v>
      </c>
      <c r="AH303" s="122"/>
      <c r="AI303" s="122">
        <v>-3193251.6745969187</v>
      </c>
      <c r="AJ303" s="122">
        <v>-3044987.0543863177</v>
      </c>
      <c r="AK303" s="122">
        <v>-2469858.6541368691</v>
      </c>
      <c r="AL303" s="122">
        <v>0</v>
      </c>
      <c r="AM303" s="122">
        <v>0</v>
      </c>
    </row>
    <row r="304" spans="1:39">
      <c r="A304" s="36">
        <v>51000.2</v>
      </c>
      <c r="B304" s="37" t="s">
        <v>372</v>
      </c>
      <c r="C304" s="121">
        <v>1.95E-5</v>
      </c>
      <c r="E304" s="122">
        <v>-4939.520911718866</v>
      </c>
      <c r="F304" s="122">
        <v>14959.602992083681</v>
      </c>
      <c r="G304" s="122">
        <v>6947.6726897186654</v>
      </c>
      <c r="H304" s="122">
        <v>-8380.0470000000005</v>
      </c>
      <c r="I304" s="122">
        <v>0</v>
      </c>
      <c r="J304" s="122"/>
      <c r="K304" s="122">
        <v>-1995.357</v>
      </c>
      <c r="L304" s="122">
        <v>-425.62649999999996</v>
      </c>
      <c r="M304" s="122">
        <v>713.31</v>
      </c>
      <c r="N304" s="122">
        <v>0</v>
      </c>
      <c r="O304" s="122">
        <v>0</v>
      </c>
      <c r="P304" s="122"/>
      <c r="Q304" s="122">
        <v>1078.155</v>
      </c>
      <c r="R304" s="122">
        <v>20388.848999999998</v>
      </c>
      <c r="S304" s="122">
        <v>7852.1234999999997</v>
      </c>
      <c r="T304" s="122">
        <v>-8380.0470000000005</v>
      </c>
      <c r="U304" s="122">
        <v>0</v>
      </c>
      <c r="V304" s="122"/>
      <c r="W304" s="122">
        <v>9435.3870000000006</v>
      </c>
      <c r="X304" s="122">
        <v>9435.3870000000006</v>
      </c>
      <c r="Y304" s="122">
        <v>5572.9049999999997</v>
      </c>
      <c r="Z304" s="122">
        <v>0</v>
      </c>
      <c r="AA304" s="122">
        <v>0</v>
      </c>
      <c r="AB304" s="122"/>
      <c r="AC304" s="122">
        <v>1148.3678839545264</v>
      </c>
      <c r="AD304" s="122">
        <v>0</v>
      </c>
      <c r="AE304" s="122">
        <v>0</v>
      </c>
      <c r="AF304" s="122">
        <v>0</v>
      </c>
      <c r="AG304" s="122">
        <v>0</v>
      </c>
      <c r="AH304" s="122"/>
      <c r="AI304" s="122">
        <v>-14606.073795673394</v>
      </c>
      <c r="AJ304" s="122">
        <v>-14439.006507916318</v>
      </c>
      <c r="AK304" s="122">
        <v>-7190.6658102813326</v>
      </c>
      <c r="AL304" s="122">
        <v>0</v>
      </c>
      <c r="AM304" s="122">
        <v>0</v>
      </c>
    </row>
    <row r="305" spans="1:39">
      <c r="A305" s="36">
        <v>51000.3</v>
      </c>
      <c r="B305" s="37" t="s">
        <v>373</v>
      </c>
      <c r="C305" s="121">
        <v>7.3510000000000003E-4</v>
      </c>
      <c r="E305" s="122">
        <v>318939.66560445388</v>
      </c>
      <c r="F305" s="122">
        <v>1085827.6549893946</v>
      </c>
      <c r="G305" s="122">
        <v>516789.19972516008</v>
      </c>
      <c r="H305" s="122">
        <v>-315906.28460000001</v>
      </c>
      <c r="I305" s="122">
        <v>0</v>
      </c>
      <c r="J305" s="122"/>
      <c r="K305" s="122">
        <v>-75219.842600000004</v>
      </c>
      <c r="L305" s="122">
        <v>-16045.027700000001</v>
      </c>
      <c r="M305" s="122">
        <v>26889.958000000002</v>
      </c>
      <c r="N305" s="122">
        <v>0</v>
      </c>
      <c r="O305" s="122">
        <v>0</v>
      </c>
      <c r="P305" s="122"/>
      <c r="Q305" s="122">
        <v>40643.679000000004</v>
      </c>
      <c r="R305" s="122">
        <v>768607.32819999999</v>
      </c>
      <c r="S305" s="122">
        <v>296004.92230000003</v>
      </c>
      <c r="T305" s="122">
        <v>-315906.28460000001</v>
      </c>
      <c r="U305" s="122">
        <v>0</v>
      </c>
      <c r="V305" s="122"/>
      <c r="W305" s="122">
        <v>355689.89660000004</v>
      </c>
      <c r="X305" s="122">
        <v>355689.89660000004</v>
      </c>
      <c r="Y305" s="122">
        <v>210084.22900000002</v>
      </c>
      <c r="Z305" s="122">
        <v>0</v>
      </c>
      <c r="AA305" s="122">
        <v>0</v>
      </c>
      <c r="AB305" s="122"/>
      <c r="AC305" s="122">
        <v>23698.135808457249</v>
      </c>
      <c r="AD305" s="122">
        <v>0</v>
      </c>
      <c r="AE305" s="122">
        <v>0</v>
      </c>
      <c r="AF305" s="122">
        <v>0</v>
      </c>
      <c r="AG305" s="122">
        <v>0</v>
      </c>
      <c r="AH305" s="122"/>
      <c r="AI305" s="122">
        <v>-25872.203204003381</v>
      </c>
      <c r="AJ305" s="122">
        <v>-22424.54211060542</v>
      </c>
      <c r="AK305" s="122">
        <v>-16189.909574839901</v>
      </c>
      <c r="AL305" s="122">
        <v>0</v>
      </c>
      <c r="AM305" s="122">
        <v>0</v>
      </c>
    </row>
    <row r="306" spans="1:39">
      <c r="A306" s="36"/>
      <c r="B306" s="37"/>
      <c r="C306" s="121"/>
      <c r="E306" s="122"/>
      <c r="F306" s="122"/>
      <c r="G306" s="122"/>
      <c r="H306" s="122"/>
      <c r="I306" s="122"/>
      <c r="J306" s="122"/>
      <c r="K306" s="122"/>
      <c r="L306" s="122"/>
      <c r="M306" s="122"/>
      <c r="N306" s="122"/>
      <c r="O306" s="122"/>
      <c r="P306" s="122"/>
      <c r="Q306" s="122"/>
      <c r="R306" s="122"/>
      <c r="S306" s="122"/>
      <c r="T306" s="122"/>
      <c r="U306" s="122"/>
      <c r="V306" s="122"/>
      <c r="W306" s="122"/>
      <c r="X306" s="122"/>
      <c r="Y306" s="122"/>
      <c r="Z306" s="122"/>
      <c r="AA306" s="122"/>
      <c r="AB306" s="122"/>
      <c r="AC306" s="122"/>
      <c r="AD306" s="122"/>
      <c r="AE306" s="122"/>
      <c r="AF306" s="122"/>
      <c r="AG306" s="122"/>
      <c r="AH306" s="122"/>
      <c r="AI306" s="122"/>
      <c r="AJ306" s="122"/>
      <c r="AK306" s="122"/>
      <c r="AL306" s="122"/>
      <c r="AM306" s="122"/>
    </row>
    <row r="307" spans="1:39" s="126" customFormat="1">
      <c r="A307" s="123"/>
      <c r="B307" s="124" t="s">
        <v>292</v>
      </c>
      <c r="C307" s="125">
        <v>0.99999999999999967</v>
      </c>
      <c r="E307" s="127">
        <v>436830121.40012234</v>
      </c>
      <c r="F307" s="127">
        <v>1507621053.3144608</v>
      </c>
      <c r="G307" s="127">
        <v>725043028.9954958</v>
      </c>
      <c r="H307" s="127">
        <v>-429745999.99999976</v>
      </c>
      <c r="I307" s="127">
        <v>0</v>
      </c>
      <c r="J307" s="127"/>
      <c r="K307" s="127">
        <v>-102326000.00000003</v>
      </c>
      <c r="L307" s="127">
        <v>-21826999.999999981</v>
      </c>
      <c r="M307" s="127">
        <v>36579999.999999963</v>
      </c>
      <c r="N307" s="127">
        <v>0</v>
      </c>
      <c r="O307" s="127">
        <v>0</v>
      </c>
      <c r="P307" s="127"/>
      <c r="Q307" s="127">
        <v>55290000.000000022</v>
      </c>
      <c r="R307" s="127">
        <v>1045581999.9999996</v>
      </c>
      <c r="S307" s="127">
        <v>402673000.00000054</v>
      </c>
      <c r="T307" s="127">
        <v>-429745999.99999976</v>
      </c>
      <c r="U307" s="127">
        <v>0</v>
      </c>
      <c r="V307" s="127"/>
      <c r="W307" s="127">
        <v>483866000.00000006</v>
      </c>
      <c r="X307" s="127">
        <v>483866000.00000006</v>
      </c>
      <c r="Y307" s="127">
        <v>285790000</v>
      </c>
      <c r="Z307" s="127">
        <v>0</v>
      </c>
      <c r="AA307" s="127">
        <v>0</v>
      </c>
      <c r="AB307" s="127"/>
      <c r="AC307" s="127">
        <v>54974316.876546964</v>
      </c>
      <c r="AD307" s="127">
        <v>37759784.128991231</v>
      </c>
      <c r="AE307" s="127">
        <v>23263187.722642563</v>
      </c>
      <c r="AF307" s="127">
        <v>0</v>
      </c>
      <c r="AG307" s="127">
        <v>0</v>
      </c>
      <c r="AH307" s="127"/>
      <c r="AI307" s="127">
        <v>-54974195.47642462</v>
      </c>
      <c r="AJ307" s="127">
        <v>-37759730.814529732</v>
      </c>
      <c r="AK307" s="127">
        <v>-23263158.727146968</v>
      </c>
      <c r="AL307" s="127">
        <v>0</v>
      </c>
      <c r="AM307" s="127">
        <v>0</v>
      </c>
    </row>
  </sheetData>
  <pageMargins left="0.25" right="0.25" top="0.75" bottom="0.75" header="0.3" footer="0.3"/>
  <pageSetup paperSize="5" scale="23" fitToHeight="0" orientation="landscape" r:id="rId1"/>
  <headerFooter>
    <oddHeader>&amp;C&amp;"-,Bold"&amp;28Appendix C: Allocation of Deferred Inflows and Outflows</oddHeader>
    <oddFooter>&amp;R&amp;G</oddFooter>
  </headerFooter>
  <colBreaks count="5" manualBreakCount="5">
    <brk id="10" max="1048575" man="1"/>
    <brk id="16" max="1048575" man="1"/>
    <brk id="22" max="1048575" man="1"/>
    <brk id="28" max="1048575" man="1"/>
    <brk id="34" max="1048575" man="1"/>
  </colBreaks>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file>

<file path=customXml/item3.xml><?xml version="1.0" encoding="utf-8"?>
<ct:contentTypeSchema xmlns:ct="http://schemas.microsoft.com/office/2006/metadata/contentType" xmlns:ma="http://schemas.microsoft.com/office/2006/metadata/properties/metaAttributes" ct:_="" ma:_="" ma:contentTypeName="Document" ma:contentTypeID="0x01010063E6D748AC7C9C43A96C5224165110D7" ma:contentTypeVersion="14" ma:contentTypeDescription="Create a new document." ma:contentTypeScope="" ma:versionID="04c839d3a56f026a73d1cf96db788e9e">
  <xsd:schema xmlns:xsd="http://www.w3.org/2001/XMLSchema" xmlns:xs="http://www.w3.org/2001/XMLSchema" xmlns:p="http://schemas.microsoft.com/office/2006/metadata/properties" xmlns:ns2="b0d8bf0e-b15b-456f-8ae4-2bdf59acac1f" xmlns:ns3="d4ea4015-5b02-447c-9074-d5807a41497e" targetNamespace="http://schemas.microsoft.com/office/2006/metadata/properties" ma:root="true" ma:fieldsID="9e4fe7c83c102520a0fb93416c304af6" ns2:_="" ns3:_="">
    <xsd:import namespace="b0d8bf0e-b15b-456f-8ae4-2bdf59acac1f"/>
    <xsd:import namespace="d4ea4015-5b02-447c-9074-d5807a41497e"/>
    <xsd:element name="properties">
      <xsd:complexType>
        <xsd:sequence>
          <xsd:element name="documentManagement">
            <xsd:complexType>
              <xsd:all>
                <xsd:element ref="ns2:Category" minOccurs="0"/>
                <xsd:element ref="ns2:Description0" minOccurs="0"/>
                <xsd:element ref="ns2:Publication_x0020_Date" minOccurs="0"/>
                <xsd:element ref="ns2:Resource_x0020_Category" minOccurs="0"/>
                <xsd:element ref="ns2:Resource_x0020_Group" minOccurs="0"/>
                <xsd:element ref="ns2:Sort_x0020_Order" minOccurs="0"/>
                <xsd:element ref="ns3:_dlc_DocId" minOccurs="0"/>
                <xsd:element ref="ns3:_dlc_DocIdUrl" minOccurs="0"/>
                <xsd:element ref="ns3:_dlc_DocIdPersistId"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0d8bf0e-b15b-456f-8ae4-2bdf59acac1f" elementFormDefault="qualified">
    <xsd:import namespace="http://schemas.microsoft.com/office/2006/documentManagement/types"/>
    <xsd:import namespace="http://schemas.microsoft.com/office/infopath/2007/PartnerControls"/>
    <xsd:element name="Category" ma:index="4" nillable="true" ma:displayName="Category" ma:description="Category" ma:internalName="Category" ma:readOnly="false">
      <xsd:simpleType>
        <xsd:restriction base="dms:Text">
          <xsd:maxLength value="255"/>
        </xsd:restriction>
      </xsd:simpleType>
    </xsd:element>
    <xsd:element name="Description0" ma:index="5" nillable="true" ma:displayName="Description" ma:description="Description" ma:internalName="Description0" ma:readOnly="false">
      <xsd:simpleType>
        <xsd:restriction base="dms:Text">
          <xsd:maxLength value="255"/>
        </xsd:restriction>
      </xsd:simpleType>
    </xsd:element>
    <xsd:element name="Publication_x0020_Date" ma:index="7" nillable="true" ma:displayName="Publication Date" ma:description="Publication Date" ma:internalName="Publication_x0020_Date" ma:readOnly="false">
      <xsd:simpleType>
        <xsd:restriction base="dms:Text">
          <xsd:maxLength value="255"/>
        </xsd:restriction>
      </xsd:simpleType>
    </xsd:element>
    <xsd:element name="Resource_x0020_Category" ma:index="8" nillable="true" ma:displayName="Resource Category" ma:description="Determines if the item appears on the Sample Financial Statements page OR the Aids to Financial Statement Preparation page" ma:format="Dropdown" ma:internalName="Resource_x0020_Category" ma:readOnly="false">
      <xsd:simpleType>
        <xsd:restriction base="dms:Choice">
          <xsd:enumeration value="Sample Financial Statement"/>
          <xsd:enumeration value="Preparation Aid"/>
        </xsd:restriction>
      </xsd:simpleType>
    </xsd:element>
    <xsd:element name="Resource_x0020_Group" ma:index="9" nillable="true" ma:displayName="Resource Group" ma:format="Dropdown" ma:internalName="Resource_x0020_Group" ma:readOnly="false">
      <xsd:simpleType>
        <xsd:restriction base="dms:Choice">
          <xsd:enumeration value="Board of Education Specific Worksheets"/>
          <xsd:enumeration value="Charter School Specific Worksheets"/>
          <xsd:enumeration value="County Specific Worksheets"/>
          <xsd:enumeration value="Municipal Specific Worksheets"/>
          <xsd:enumeration value="Writing a Management Discussion &amp; Analysis"/>
        </xsd:restriction>
      </xsd:simpleType>
    </xsd:element>
    <xsd:element name="Sort_x0020_Order" ma:index="10" nillable="true" ma:displayName="Sort Order" ma:internalName="Sort_x0020_Order" ma:readOnly="false"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d4ea4015-5b02-447c-9074-d5807a41497e" elementFormDefault="qualified">
    <xsd:import namespace="http://schemas.microsoft.com/office/2006/documentManagement/types"/>
    <xsd:import namespace="http://schemas.microsoft.com/office/infopath/2007/PartnerControls"/>
    <xsd:element name="_dlc_DocId" ma:index="15" nillable="true" ma:displayName="Document ID Value" ma:description="The value of the document ID assigned to this item." ma:internalName="_dlc_DocId" ma:readOnly="true">
      <xsd:simpleType>
        <xsd:restriction base="dms:Text"/>
      </xsd:simpleType>
    </xsd:element>
    <xsd:element name="_dlc_DocIdUrl" ma:index="16"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7" nillable="true" ma:displayName="Persist ID" ma:description="Keep ID on add." ma:hidden="true" ma:internalName="_dlc_DocIdPersistId" ma:readOnly="true">
      <xsd:simpleType>
        <xsd:restriction base="dms:Boolean"/>
      </xsd:simpleType>
    </xsd:element>
    <xsd:element name="SharedWithUsers" ma:index="1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1" ma:displayName="Content Type"/>
        <xsd:element ref="dc:title" minOccurs="0" maxOccurs="1" ma:index="3" ma:displayName="Title"/>
        <xsd:element ref="dc:subject" minOccurs="0" maxOccurs="1"/>
        <xsd:element ref="dc:description" minOccurs="0" maxOccurs="1"/>
        <xsd:element name="keywords" minOccurs="0" maxOccurs="1" type="xsd:string" ma:index="6"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Sort_x0020_Order xmlns="b0d8bf0e-b15b-456f-8ae4-2bdf59acac1f" xsi:nil="true"/>
    <Category xmlns="b0d8bf0e-b15b-456f-8ae4-2bdf59acac1f" xsi:nil="true"/>
    <Description0 xmlns="b0d8bf0e-b15b-456f-8ae4-2bdf59acac1f" xsi:nil="true"/>
    <Resource_x0020_Group xmlns="b0d8bf0e-b15b-456f-8ae4-2bdf59acac1f" xsi:nil="true"/>
    <Resource_x0020_Category xmlns="b0d8bf0e-b15b-456f-8ae4-2bdf59acac1f" xsi:nil="true"/>
    <Publication_x0020_Date xmlns="b0d8bf0e-b15b-456f-8ae4-2bdf59acac1f" xsi:nil="true"/>
  </documentManagement>
</p:properties>
</file>

<file path=customXml/itemProps1.xml><?xml version="1.0" encoding="utf-8"?>
<ds:datastoreItem xmlns:ds="http://schemas.openxmlformats.org/officeDocument/2006/customXml" ds:itemID="{94076127-00E2-4970-8C98-5D83A037350C}"/>
</file>

<file path=customXml/itemProps2.xml><?xml version="1.0" encoding="utf-8"?>
<ds:datastoreItem xmlns:ds="http://schemas.openxmlformats.org/officeDocument/2006/customXml" ds:itemID="{F9890E1D-6D61-4587-B3E1-732E14BD5405}"/>
</file>

<file path=customXml/itemProps3.xml><?xml version="1.0" encoding="utf-8"?>
<ds:datastoreItem xmlns:ds="http://schemas.openxmlformats.org/officeDocument/2006/customXml" ds:itemID="{EE2CBC0D-1C4D-489C-86F4-16298E3C72A7}"/>
</file>

<file path=customXml/itemProps4.xml><?xml version="1.0" encoding="utf-8"?>
<ds:datastoreItem xmlns:ds="http://schemas.openxmlformats.org/officeDocument/2006/customXml" ds:itemID="{D98A7471-F53B-449F-8665-C563C160D6E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Info</vt:lpstr>
      <vt:lpstr>JE Template</vt:lpstr>
      <vt:lpstr>2018 Summary</vt:lpstr>
      <vt:lpstr>2017 Summary</vt:lpstr>
      <vt:lpstr>TSERS Contributions FY 2017</vt:lpstr>
      <vt:lpstr>Deferred Amortization</vt:lpstr>
      <vt:lpstr>'2018 Summary'!Print_Area</vt:lpstr>
      <vt:lpstr>'Deferred Amortization'!Print_Area</vt:lpstr>
      <vt:lpstr>'2017 Summary'!Print_Titles</vt:lpstr>
      <vt:lpstr>'2018 Summary'!Print_Titles</vt:lpstr>
      <vt:lpstr>'Deferred Amortization'!Print_Titles</vt:lpstr>
    </vt:vector>
  </TitlesOfParts>
  <Company>NCDST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Joe Tarlton</dc:creator>
  <cp:lastModifiedBy>Preeta Nayak</cp:lastModifiedBy>
  <cp:lastPrinted>2016-02-17T19:22:39Z</cp:lastPrinted>
  <dcterms:created xsi:type="dcterms:W3CDTF">2015-01-07T18:39:17Z</dcterms:created>
  <dcterms:modified xsi:type="dcterms:W3CDTF">2018-07-18T15:52:32Z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0x01010063E6D748AC7C9C43A96C5224165110D7</vt:lpwstr>
  </property>
</Properties>
</file>